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alcaldiabogota-my.sharepoint.com/personal/eeavila_alcaldiabogota_gov_co/Documents/Documentos/Edidier/Laboral/Contratos/Aseo y Cafetería/Contrato nuevo/Ejecución/Facturación/2026/02 Febrero/Documentación financiera/"/>
    </mc:Choice>
  </mc:AlternateContent>
  <xr:revisionPtr revIDLastSave="230" documentId="8_{D8DAF400-F02F-4E2C-B509-11EFB24784AC}" xr6:coauthVersionLast="47" xr6:coauthVersionMax="47" xr10:uidLastSave="{54A28D75-B1AF-4ED8-B4AE-863BFB5A0A96}"/>
  <bookViews>
    <workbookView xWindow="-120" yWindow="-120" windowWidth="29040" windowHeight="15840" tabRatio="762" firstSheet="4" activeTab="4" xr2:uid="{00000000-000D-0000-FFFF-FFFF00000000}"/>
  </bookViews>
  <sheets>
    <sheet name="PRE FACTURA ENERO" sheetId="13" state="hidden" r:id="rId1"/>
    <sheet name="INSUMOS POR SEDES" sheetId="1" state="hidden" r:id="rId2"/>
    <sheet name="PRE FACTURA FEBRERO" sheetId="28" state="hidden" r:id="rId3"/>
    <sheet name="NOM" sheetId="24" state="hidden" r:id="rId4"/>
    <sheet name="RUBROS" sheetId="31" r:id="rId5"/>
    <sheet name="PRE FACTURA FEBRERO." sheetId="29" r:id="rId6"/>
    <sheet name="MAQ POR SEDES FEBRERO" sheetId="10" r:id="rId7"/>
    <sheet name="INSUMOS DISCRIMINADOS" sheetId="23" state="hidden" r:id="rId8"/>
    <sheet name="NOMINA FEBRERO" sheetId="30" state="hidden" r:id="rId9"/>
    <sheet name="NOMINA FEBRERO (2)" sheetId="35" r:id="rId10"/>
    <sheet name="PERSONAL FEBRERO (2)" sheetId="36" r:id="rId11"/>
    <sheet name="PERSONAL FEBRERO" sheetId="33" state="hidden" r:id="rId12"/>
    <sheet name="PERSONAL" sheetId="18" state="hidden" r:id="rId13"/>
    <sheet name="INSUMO POR SEDES" sheetId="32" r:id="rId14"/>
    <sheet name="PERSONAL (2)" sheetId="27" state="hidden" r:id="rId15"/>
    <sheet name="BD" sheetId="26" state="hidden" r:id="rId16"/>
    <sheet name="INSUMOS ENE" sheetId="15" state="hidden" r:id="rId17"/>
    <sheet name="Z21" sheetId="19" state="hidden" r:id="rId18"/>
    <sheet name="COT" sheetId="21" state="hidden" r:id="rId19"/>
    <sheet name="COT (2)" sheetId="22" state="hidden" r:id="rId20"/>
    <sheet name="SALARIO 2026" sheetId="20" state="hidden" r:id="rId21"/>
    <sheet name="Incluir en segunda" sheetId="16" state="hidden" r:id="rId22"/>
  </sheets>
  <externalReferences>
    <externalReference r:id="rId23"/>
    <externalReference r:id="rId24"/>
    <externalReference r:id="rId25"/>
    <externalReference r:id="rId26"/>
    <externalReference r:id="rId27"/>
  </externalReferences>
  <definedNames>
    <definedName name="_xlnm._FilterDatabase" localSheetId="18" hidden="1">COT!$A$13:$AK$13</definedName>
    <definedName name="_xlnm._FilterDatabase" localSheetId="19" hidden="1">'COT (2)'!$A$13:$AK$13</definedName>
    <definedName name="_xlnm._FilterDatabase" localSheetId="13" hidden="1">'INSUMO POR SEDES'!$A$5:$CN$109</definedName>
    <definedName name="_xlnm._FilterDatabase" localSheetId="16" hidden="1">'INSUMOS ENE'!$A$1:$S$106</definedName>
    <definedName name="_xlnm._FilterDatabase" localSheetId="6" hidden="1">'MAQ POR SEDES FEBRERO'!$B$2:$Y$28</definedName>
    <definedName name="_xlnm._FilterDatabase" localSheetId="3" hidden="1">NOM!$A$2:$XER$201</definedName>
    <definedName name="_xlnm._FilterDatabase" localSheetId="8" hidden="1">'NOMINA FEBRERO'!$9:$208</definedName>
    <definedName name="_xlnm._FilterDatabase" localSheetId="9" hidden="1">'NOMINA FEBRERO (2)'!$A$9:$XFC$200</definedName>
    <definedName name="_xlnm._FilterDatabase" localSheetId="12" hidden="1">PERSONAL!$A$5:$J$544</definedName>
    <definedName name="_xlnm._FilterDatabase" localSheetId="14" hidden="1">'PERSONAL (2)'!$A$5:$J$544</definedName>
    <definedName name="_xlnm._FilterDatabase" localSheetId="11" hidden="1">'PERSONAL FEBRERO'!$A$5:$O$80</definedName>
    <definedName name="_xlnm._FilterDatabase" localSheetId="10" hidden="1">'PERSONAL FEBRERO (2)'!$A$5:$O$93</definedName>
    <definedName name="_xlnm._FilterDatabase" localSheetId="0" hidden="1">'PRE FACTURA ENERO'!$A$5:$P$86</definedName>
    <definedName name="_xlnm._FilterDatabase" localSheetId="2" hidden="1">'PRE FACTURA FEBRERO'!$A$5:$P$67</definedName>
    <definedName name="_xlnm._FilterDatabase" localSheetId="5" hidden="1">'PRE FACTURA FEBRERO.'!$A$5:$Q$82</definedName>
    <definedName name="_xlnm._FilterDatabase" localSheetId="17" hidden="1">'Z21'!$A$1:$P$418</definedName>
    <definedName name="INSU">'[1]INSUMOS DISCRIMINADOS'!$CP$110</definedName>
    <definedName name="INSUMOFEBRERO">'INSUMO POR SEDES'!$CO$110</definedName>
  </definedNames>
  <calcPr calcId="191029"/>
  <pivotCaches>
    <pivotCache cacheId="6" r:id="rId2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31" l="1"/>
  <c r="AA32" i="10"/>
  <c r="AD28" i="10"/>
  <c r="AB4" i="10"/>
  <c r="AD4" i="10" s="1"/>
  <c r="AC4" i="10"/>
  <c r="AB5" i="10"/>
  <c r="AC5" i="10"/>
  <c r="AD5" i="10" s="1"/>
  <c r="AB6" i="10"/>
  <c r="AC6" i="10"/>
  <c r="AD6" i="10"/>
  <c r="AB7" i="10"/>
  <c r="AC7" i="10" s="1"/>
  <c r="AB8" i="10"/>
  <c r="AC8" i="10" s="1"/>
  <c r="AD8" i="10" s="1"/>
  <c r="AB9" i="10"/>
  <c r="AC9" i="10"/>
  <c r="AD9" i="10"/>
  <c r="AB10" i="10"/>
  <c r="AC10" i="10" s="1"/>
  <c r="AD10" i="10" s="1"/>
  <c r="AB11" i="10"/>
  <c r="AC11" i="10"/>
  <c r="AD11" i="10"/>
  <c r="AB12" i="10"/>
  <c r="AD12" i="10" s="1"/>
  <c r="AC12" i="10"/>
  <c r="AB13" i="10"/>
  <c r="AC13" i="10"/>
  <c r="AD13" i="10" s="1"/>
  <c r="AB14" i="10"/>
  <c r="AC14" i="10"/>
  <c r="AD14" i="10"/>
  <c r="AB15" i="10"/>
  <c r="AC15" i="10" s="1"/>
  <c r="AB16" i="10"/>
  <c r="AC16" i="10" s="1"/>
  <c r="AD16" i="10" s="1"/>
  <c r="AB17" i="10"/>
  <c r="AC17" i="10"/>
  <c r="AD17" i="10"/>
  <c r="AB18" i="10"/>
  <c r="AC18" i="10" s="1"/>
  <c r="AD18" i="10" s="1"/>
  <c r="AB19" i="10"/>
  <c r="AC19" i="10"/>
  <c r="AD19" i="10"/>
  <c r="AB20" i="10"/>
  <c r="AD20" i="10" s="1"/>
  <c r="AC20" i="10"/>
  <c r="AB21" i="10"/>
  <c r="AC21" i="10"/>
  <c r="AD21" i="10" s="1"/>
  <c r="AB22" i="10"/>
  <c r="AC22" i="10"/>
  <c r="AD22" i="10"/>
  <c r="AB23" i="10"/>
  <c r="AC23" i="10" s="1"/>
  <c r="AB24" i="10"/>
  <c r="AC24" i="10" s="1"/>
  <c r="AD24" i="10" s="1"/>
  <c r="AB25" i="10"/>
  <c r="AC25" i="10"/>
  <c r="AD25" i="10"/>
  <c r="AB26" i="10"/>
  <c r="AC26" i="10" s="1"/>
  <c r="AD26" i="10" s="1"/>
  <c r="AB27" i="10"/>
  <c r="AC27" i="10"/>
  <c r="AD27" i="10"/>
  <c r="AD3" i="10"/>
  <c r="AC3" i="10"/>
  <c r="AB3" i="10"/>
  <c r="L43" i="36"/>
  <c r="L42" i="36"/>
  <c r="L38" i="36"/>
  <c r="L35" i="36"/>
  <c r="L34" i="36"/>
  <c r="L33" i="36"/>
  <c r="L32" i="36"/>
  <c r="L30" i="36"/>
  <c r="L27" i="36"/>
  <c r="L25" i="36"/>
  <c r="L23" i="36"/>
  <c r="L21" i="36"/>
  <c r="L20" i="36"/>
  <c r="L16" i="36"/>
  <c r="L15" i="36"/>
  <c r="L14" i="36"/>
  <c r="L12" i="36"/>
  <c r="L6" i="36"/>
  <c r="L47" i="36"/>
  <c r="P26" i="29"/>
  <c r="P23" i="29"/>
  <c r="P18" i="29"/>
  <c r="Q24" i="29"/>
  <c r="AD23" i="10" l="1"/>
  <c r="AD15" i="10"/>
  <c r="AD7" i="10"/>
  <c r="I21" i="29"/>
  <c r="I20" i="29"/>
  <c r="I19" i="29"/>
  <c r="F7" i="36"/>
  <c r="F8" i="36"/>
  <c r="F9" i="36"/>
  <c r="F10" i="36"/>
  <c r="F11" i="36"/>
  <c r="F12" i="36"/>
  <c r="F13" i="36"/>
  <c r="F14" i="36"/>
  <c r="F15" i="36"/>
  <c r="F16" i="36"/>
  <c r="F17" i="36"/>
  <c r="F18" i="36"/>
  <c r="F19" i="36"/>
  <c r="F20" i="36"/>
  <c r="F21" i="36"/>
  <c r="F22" i="36"/>
  <c r="F23" i="36"/>
  <c r="F24" i="36"/>
  <c r="F25" i="36"/>
  <c r="F26" i="36"/>
  <c r="F27" i="36"/>
  <c r="F28" i="36"/>
  <c r="F29" i="36"/>
  <c r="F30" i="36"/>
  <c r="F31" i="36"/>
  <c r="F32" i="36"/>
  <c r="F33" i="36"/>
  <c r="F34" i="36"/>
  <c r="F35" i="36"/>
  <c r="F36" i="36"/>
  <c r="F37" i="36"/>
  <c r="F38" i="36"/>
  <c r="F39" i="36"/>
  <c r="F40" i="36"/>
  <c r="F41" i="36"/>
  <c r="F42" i="36"/>
  <c r="F43" i="36"/>
  <c r="F44" i="36"/>
  <c r="F45" i="36"/>
  <c r="F46" i="36"/>
  <c r="F47" i="36"/>
  <c r="F48" i="36"/>
  <c r="F49" i="36"/>
  <c r="F50" i="36"/>
  <c r="I7" i="29"/>
  <c r="I8" i="29"/>
  <c r="I9" i="29"/>
  <c r="I10" i="29"/>
  <c r="I11" i="29"/>
  <c r="I12" i="29"/>
  <c r="I13" i="29"/>
  <c r="I14" i="29"/>
  <c r="I15" i="29"/>
  <c r="I16" i="29"/>
  <c r="I17" i="29"/>
  <c r="I18" i="29"/>
  <c r="L21" i="29"/>
  <c r="I22" i="29"/>
  <c r="L22" i="29" s="1"/>
  <c r="I23" i="29"/>
  <c r="I24" i="29"/>
  <c r="I25" i="29"/>
  <c r="I6" i="29"/>
  <c r="F61" i="36"/>
  <c r="L23" i="29"/>
  <c r="F89" i="36"/>
  <c r="K89" i="36" s="1"/>
  <c r="E89" i="36"/>
  <c r="F83" i="36"/>
  <c r="F82" i="36"/>
  <c r="F81" i="36"/>
  <c r="F80" i="36"/>
  <c r="F75" i="36"/>
  <c r="F74" i="36"/>
  <c r="F73" i="36"/>
  <c r="F72" i="36"/>
  <c r="F71" i="36"/>
  <c r="F70" i="36"/>
  <c r="F69" i="36"/>
  <c r="F68" i="36"/>
  <c r="F67" i="36"/>
  <c r="F66" i="36"/>
  <c r="F65" i="36"/>
  <c r="F64" i="36"/>
  <c r="F63" i="36"/>
  <c r="F62" i="36"/>
  <c r="F60" i="36"/>
  <c r="F59" i="36"/>
  <c r="F58" i="36"/>
  <c r="F57" i="36"/>
  <c r="F56" i="36"/>
  <c r="F55" i="36"/>
  <c r="F6" i="36"/>
  <c r="F54" i="36"/>
  <c r="F79" i="36"/>
  <c r="F84" i="36"/>
  <c r="E88" i="36"/>
  <c r="F88" i="36"/>
  <c r="K88" i="36" s="1"/>
  <c r="E90" i="36"/>
  <c r="F90" i="36"/>
  <c r="K90" i="36" s="1"/>
  <c r="E91" i="36"/>
  <c r="F91" i="36"/>
  <c r="K91" i="36" s="1"/>
  <c r="E92" i="36"/>
  <c r="F92" i="36"/>
  <c r="K92" i="36" s="1"/>
  <c r="AO200" i="35"/>
  <c r="K93" i="36" l="1"/>
  <c r="L25" i="29"/>
  <c r="L19" i="29"/>
  <c r="L20" i="29"/>
  <c r="AO169" i="35" l="1"/>
  <c r="AP169" i="35"/>
  <c r="AQ169" i="35"/>
  <c r="AR169" i="35"/>
  <c r="AS169" i="35"/>
  <c r="AT169" i="35"/>
  <c r="AU169" i="35"/>
  <c r="AV169" i="35"/>
  <c r="AW169" i="35"/>
  <c r="AX169" i="35"/>
  <c r="AY169" i="35"/>
  <c r="AZ169" i="35"/>
  <c r="AO170" i="35"/>
  <c r="AP170" i="35"/>
  <c r="AQ170" i="35"/>
  <c r="AR170" i="35"/>
  <c r="AS170" i="35"/>
  <c r="AT170" i="35"/>
  <c r="AU170" i="35"/>
  <c r="AV170" i="35"/>
  <c r="AW170" i="35"/>
  <c r="AX170" i="35"/>
  <c r="AY170" i="35"/>
  <c r="AZ170" i="35"/>
  <c r="AO171" i="35"/>
  <c r="AP171" i="35"/>
  <c r="AQ171" i="35"/>
  <c r="AR171" i="35"/>
  <c r="AS171" i="35"/>
  <c r="AT171" i="35"/>
  <c r="AU171" i="35"/>
  <c r="AV171" i="35"/>
  <c r="AW171" i="35"/>
  <c r="AX171" i="35"/>
  <c r="AY171" i="35"/>
  <c r="AZ171" i="35"/>
  <c r="AO172" i="35"/>
  <c r="AP172" i="35"/>
  <c r="AQ172" i="35"/>
  <c r="AR172" i="35"/>
  <c r="AS172" i="35"/>
  <c r="AT172" i="35"/>
  <c r="AU172" i="35"/>
  <c r="AV172" i="35"/>
  <c r="AW172" i="35"/>
  <c r="AX172" i="35"/>
  <c r="AY172" i="35"/>
  <c r="AZ172" i="35"/>
  <c r="AO173" i="35"/>
  <c r="AP173" i="35"/>
  <c r="AQ173" i="35"/>
  <c r="AR173" i="35"/>
  <c r="AS173" i="35"/>
  <c r="AT173" i="35"/>
  <c r="AU173" i="35"/>
  <c r="AV173" i="35"/>
  <c r="AW173" i="35"/>
  <c r="AX173" i="35"/>
  <c r="AY173" i="35"/>
  <c r="AZ173" i="35"/>
  <c r="AO174" i="35"/>
  <c r="AP174" i="35"/>
  <c r="AQ174" i="35"/>
  <c r="AR174" i="35"/>
  <c r="AS174" i="35"/>
  <c r="AT174" i="35"/>
  <c r="AU174" i="35"/>
  <c r="AV174" i="35"/>
  <c r="AW174" i="35"/>
  <c r="AX174" i="35"/>
  <c r="AY174" i="35"/>
  <c r="AZ174" i="35"/>
  <c r="AO175" i="35"/>
  <c r="AP175" i="35"/>
  <c r="AQ175" i="35"/>
  <c r="AR175" i="35"/>
  <c r="AS175" i="35"/>
  <c r="AT175" i="35"/>
  <c r="AU175" i="35"/>
  <c r="AV175" i="35"/>
  <c r="AW175" i="35"/>
  <c r="AX175" i="35"/>
  <c r="AY175" i="35"/>
  <c r="AZ175" i="35"/>
  <c r="AO176" i="35"/>
  <c r="AP176" i="35"/>
  <c r="AQ176" i="35"/>
  <c r="AR176" i="35"/>
  <c r="AS176" i="35"/>
  <c r="AT176" i="35"/>
  <c r="AU176" i="35"/>
  <c r="AV176" i="35"/>
  <c r="AW176" i="35"/>
  <c r="AX176" i="35"/>
  <c r="AY176" i="35"/>
  <c r="AZ176" i="35"/>
  <c r="AO177" i="35"/>
  <c r="AP177" i="35"/>
  <c r="AQ177" i="35"/>
  <c r="AR177" i="35"/>
  <c r="AS177" i="35"/>
  <c r="AT177" i="35"/>
  <c r="AU177" i="35"/>
  <c r="AV177" i="35"/>
  <c r="AW177" i="35"/>
  <c r="AX177" i="35"/>
  <c r="AY177" i="35"/>
  <c r="AZ177" i="35"/>
  <c r="AO178" i="35"/>
  <c r="AP178" i="35"/>
  <c r="AQ178" i="35"/>
  <c r="AR178" i="35"/>
  <c r="AS178" i="35"/>
  <c r="AT178" i="35"/>
  <c r="AU178" i="35"/>
  <c r="AV178" i="35"/>
  <c r="AW178" i="35"/>
  <c r="AX178" i="35"/>
  <c r="AY178" i="35"/>
  <c r="AZ178" i="35"/>
  <c r="AO179" i="35"/>
  <c r="AP179" i="35"/>
  <c r="AQ179" i="35"/>
  <c r="AR179" i="35"/>
  <c r="AS179" i="35"/>
  <c r="AT179" i="35"/>
  <c r="AU179" i="35"/>
  <c r="AV179" i="35"/>
  <c r="AW179" i="35"/>
  <c r="AX179" i="35"/>
  <c r="AY179" i="35"/>
  <c r="AZ179" i="35"/>
  <c r="AO180" i="35"/>
  <c r="AP180" i="35"/>
  <c r="AQ180" i="35"/>
  <c r="AR180" i="35"/>
  <c r="AS180" i="35"/>
  <c r="AT180" i="35"/>
  <c r="AU180" i="35"/>
  <c r="AV180" i="35"/>
  <c r="AW180" i="35"/>
  <c r="AX180" i="35"/>
  <c r="AY180" i="35"/>
  <c r="AZ180" i="35"/>
  <c r="AO181" i="35"/>
  <c r="AP181" i="35"/>
  <c r="AQ181" i="35"/>
  <c r="AR181" i="35"/>
  <c r="AS181" i="35"/>
  <c r="AT181" i="35"/>
  <c r="AU181" i="35"/>
  <c r="AV181" i="35"/>
  <c r="AW181" i="35"/>
  <c r="AX181" i="35"/>
  <c r="AY181" i="35"/>
  <c r="AZ181" i="35"/>
  <c r="AO182" i="35"/>
  <c r="AP182" i="35"/>
  <c r="AQ182" i="35"/>
  <c r="AR182" i="35"/>
  <c r="AS182" i="35"/>
  <c r="AT182" i="35"/>
  <c r="AU182" i="35"/>
  <c r="AV182" i="35"/>
  <c r="AW182" i="35"/>
  <c r="AX182" i="35"/>
  <c r="AY182" i="35"/>
  <c r="AZ182" i="35"/>
  <c r="AO183" i="35"/>
  <c r="AP183" i="35"/>
  <c r="AQ183" i="35"/>
  <c r="AR183" i="35"/>
  <c r="AS183" i="35"/>
  <c r="AT183" i="35"/>
  <c r="AU183" i="35"/>
  <c r="AV183" i="35"/>
  <c r="AW183" i="35"/>
  <c r="AX183" i="35"/>
  <c r="AY183" i="35"/>
  <c r="AZ183" i="35"/>
  <c r="AO184" i="35"/>
  <c r="AP184" i="35"/>
  <c r="AQ184" i="35"/>
  <c r="AR184" i="35"/>
  <c r="AS184" i="35"/>
  <c r="AT184" i="35"/>
  <c r="AU184" i="35"/>
  <c r="AV184" i="35"/>
  <c r="AW184" i="35"/>
  <c r="AX184" i="35"/>
  <c r="AY184" i="35"/>
  <c r="AZ184" i="35"/>
  <c r="AO185" i="35"/>
  <c r="AP185" i="35"/>
  <c r="AQ185" i="35"/>
  <c r="AR185" i="35"/>
  <c r="AS185" i="35"/>
  <c r="AT185" i="35"/>
  <c r="AU185" i="35"/>
  <c r="AV185" i="35"/>
  <c r="AW185" i="35"/>
  <c r="AX185" i="35"/>
  <c r="AY185" i="35"/>
  <c r="AZ185" i="35"/>
  <c r="AO186" i="35"/>
  <c r="AP186" i="35"/>
  <c r="AQ186" i="35"/>
  <c r="AR186" i="35"/>
  <c r="AS186" i="35"/>
  <c r="AT186" i="35"/>
  <c r="AU186" i="35"/>
  <c r="AV186" i="35"/>
  <c r="AW186" i="35"/>
  <c r="AX186" i="35"/>
  <c r="AY186" i="35"/>
  <c r="AZ186" i="35"/>
  <c r="AO187" i="35"/>
  <c r="AP187" i="35"/>
  <c r="AQ187" i="35"/>
  <c r="AR187" i="35"/>
  <c r="AS187" i="35"/>
  <c r="AT187" i="35"/>
  <c r="AU187" i="35"/>
  <c r="AV187" i="35"/>
  <c r="AW187" i="35"/>
  <c r="AX187" i="35"/>
  <c r="AY187" i="35"/>
  <c r="AZ187" i="35"/>
  <c r="AO188" i="35"/>
  <c r="AP188" i="35"/>
  <c r="AQ188" i="35"/>
  <c r="AR188" i="35"/>
  <c r="AS188" i="35"/>
  <c r="AT188" i="35"/>
  <c r="AU188" i="35"/>
  <c r="AV188" i="35"/>
  <c r="AW188" i="35"/>
  <c r="AX188" i="35"/>
  <c r="AY188" i="35"/>
  <c r="AZ188" i="35"/>
  <c r="AO189" i="35"/>
  <c r="AP189" i="35"/>
  <c r="AQ189" i="35"/>
  <c r="AR189" i="35"/>
  <c r="AS189" i="35"/>
  <c r="AT189" i="35"/>
  <c r="AU189" i="35"/>
  <c r="AV189" i="35"/>
  <c r="AW189" i="35"/>
  <c r="AX189" i="35"/>
  <c r="AY189" i="35"/>
  <c r="AZ189" i="35"/>
  <c r="AO190" i="35"/>
  <c r="AP190" i="35"/>
  <c r="AQ190" i="35"/>
  <c r="AR190" i="35"/>
  <c r="AS190" i="35"/>
  <c r="AT190" i="35"/>
  <c r="AU190" i="35"/>
  <c r="AV190" i="35"/>
  <c r="AW190" i="35"/>
  <c r="AX190" i="35"/>
  <c r="AY190" i="35"/>
  <c r="AZ190" i="35"/>
  <c r="AO191" i="35"/>
  <c r="AP191" i="35"/>
  <c r="AQ191" i="35"/>
  <c r="AR191" i="35"/>
  <c r="AS191" i="35"/>
  <c r="AT191" i="35"/>
  <c r="AU191" i="35"/>
  <c r="AV191" i="35"/>
  <c r="AW191" i="35"/>
  <c r="AX191" i="35"/>
  <c r="AY191" i="35"/>
  <c r="AZ191" i="35"/>
  <c r="AO192" i="35"/>
  <c r="AP192" i="35"/>
  <c r="AQ192" i="35"/>
  <c r="AR192" i="35"/>
  <c r="AS192" i="35"/>
  <c r="AT192" i="35"/>
  <c r="AU192" i="35"/>
  <c r="AV192" i="35"/>
  <c r="AW192" i="35"/>
  <c r="AX192" i="35"/>
  <c r="AY192" i="35"/>
  <c r="AZ192" i="35"/>
  <c r="AO193" i="35"/>
  <c r="AP193" i="35"/>
  <c r="AQ193" i="35"/>
  <c r="AR193" i="35"/>
  <c r="AS193" i="35"/>
  <c r="AT193" i="35"/>
  <c r="AU193" i="35"/>
  <c r="AV193" i="35"/>
  <c r="AW193" i="35"/>
  <c r="AX193" i="35"/>
  <c r="AY193" i="35"/>
  <c r="AZ193" i="35"/>
  <c r="AO194" i="35"/>
  <c r="AP194" i="35"/>
  <c r="AQ194" i="35"/>
  <c r="AR194" i="35"/>
  <c r="AS194" i="35"/>
  <c r="AT194" i="35"/>
  <c r="AU194" i="35"/>
  <c r="AV194" i="35"/>
  <c r="AW194" i="35"/>
  <c r="AX194" i="35"/>
  <c r="AY194" i="35"/>
  <c r="AZ194" i="35"/>
  <c r="AO195" i="35"/>
  <c r="AP195" i="35"/>
  <c r="AQ195" i="35"/>
  <c r="AR195" i="35"/>
  <c r="AS195" i="35"/>
  <c r="AT195" i="35"/>
  <c r="AU195" i="35"/>
  <c r="AV195" i="35"/>
  <c r="AW195" i="35"/>
  <c r="AX195" i="35"/>
  <c r="AY195" i="35"/>
  <c r="AZ195" i="35"/>
  <c r="AO196" i="35"/>
  <c r="AP196" i="35"/>
  <c r="AQ196" i="35"/>
  <c r="AR196" i="35"/>
  <c r="AS196" i="35"/>
  <c r="AT196" i="35"/>
  <c r="AU196" i="35"/>
  <c r="AV196" i="35"/>
  <c r="AW196" i="35"/>
  <c r="AX196" i="35"/>
  <c r="AY196" i="35"/>
  <c r="AZ196" i="35"/>
  <c r="AO197" i="35"/>
  <c r="AP197" i="35"/>
  <c r="AQ197" i="35"/>
  <c r="AR197" i="35"/>
  <c r="AS197" i="35"/>
  <c r="AT197" i="35"/>
  <c r="AU197" i="35"/>
  <c r="AV197" i="35"/>
  <c r="AW197" i="35"/>
  <c r="AX197" i="35"/>
  <c r="AY197" i="35"/>
  <c r="AZ197" i="35"/>
  <c r="AO198" i="35"/>
  <c r="AP198" i="35"/>
  <c r="AQ198" i="35"/>
  <c r="AR198" i="35"/>
  <c r="AS198" i="35"/>
  <c r="AT198" i="35"/>
  <c r="AU198" i="35"/>
  <c r="AV198" i="35"/>
  <c r="AW198" i="35"/>
  <c r="AX198" i="35"/>
  <c r="AY198" i="35"/>
  <c r="AZ198" i="35"/>
  <c r="AO199" i="35"/>
  <c r="AP199" i="35"/>
  <c r="AQ199" i="35"/>
  <c r="AR199" i="35"/>
  <c r="AS199" i="35"/>
  <c r="AT199" i="35"/>
  <c r="AU199" i="35"/>
  <c r="AV199" i="35"/>
  <c r="AW199" i="35"/>
  <c r="AX199" i="35"/>
  <c r="AY199" i="35"/>
  <c r="AZ199" i="35"/>
  <c r="AP200" i="35"/>
  <c r="AQ200" i="35"/>
  <c r="AR200" i="35"/>
  <c r="AS200" i="35"/>
  <c r="AT200" i="35"/>
  <c r="AU200" i="35"/>
  <c r="AV200" i="35"/>
  <c r="AW200" i="35"/>
  <c r="AX200" i="35"/>
  <c r="AY200" i="35"/>
  <c r="AZ200" i="35"/>
  <c r="BA169" i="35" l="1"/>
  <c r="BA198" i="35"/>
  <c r="BA196" i="35"/>
  <c r="BA194" i="35"/>
  <c r="D43" i="36" s="1"/>
  <c r="BA178" i="35"/>
  <c r="D66" i="36" s="1"/>
  <c r="BA176" i="35"/>
  <c r="BA174" i="35"/>
  <c r="BA172" i="35"/>
  <c r="BA200" i="35"/>
  <c r="BA187" i="35"/>
  <c r="BA179" i="35"/>
  <c r="BA177" i="35"/>
  <c r="BA173" i="35"/>
  <c r="BA171" i="35"/>
  <c r="BA192" i="35"/>
  <c r="BA190" i="35"/>
  <c r="BA188" i="35"/>
  <c r="BA191" i="35"/>
  <c r="BA183" i="35"/>
  <c r="BA182" i="35"/>
  <c r="BA170" i="35"/>
  <c r="BA197" i="35"/>
  <c r="D73" i="36" s="1"/>
  <c r="BA195" i="35"/>
  <c r="BA193" i="35"/>
  <c r="BA189" i="35"/>
  <c r="BA185" i="35"/>
  <c r="BA181" i="35"/>
  <c r="BA175" i="35"/>
  <c r="BA186" i="35"/>
  <c r="D33" i="36" s="1"/>
  <c r="BA184" i="35"/>
  <c r="BA180" i="35"/>
  <c r="BA199" i="35"/>
  <c r="H43" i="36" l="1"/>
  <c r="K43" i="36"/>
  <c r="H33" i="36"/>
  <c r="K33" i="36"/>
  <c r="M33" i="36" s="1"/>
  <c r="N33" i="36" s="1"/>
  <c r="O33" i="36" s="1"/>
  <c r="E73" i="36"/>
  <c r="H73" i="36"/>
  <c r="K73" i="36"/>
  <c r="H66" i="36"/>
  <c r="K66" i="36"/>
  <c r="D32" i="36"/>
  <c r="D68" i="36"/>
  <c r="E66" i="36"/>
  <c r="E43" i="36"/>
  <c r="E33" i="36"/>
  <c r="D46" i="36"/>
  <c r="D47" i="36"/>
  <c r="D30" i="36"/>
  <c r="D31" i="36"/>
  <c r="D35" i="36"/>
  <c r="D37" i="36"/>
  <c r="D36" i="36"/>
  <c r="D38" i="36"/>
  <c r="D39" i="36"/>
  <c r="AO11" i="35"/>
  <c r="AP11" i="35"/>
  <c r="AQ11" i="35"/>
  <c r="AR11" i="35"/>
  <c r="AS11" i="35"/>
  <c r="AT11" i="35"/>
  <c r="AU11" i="35"/>
  <c r="AV11" i="35"/>
  <c r="AW11" i="35"/>
  <c r="AX11" i="35"/>
  <c r="AY11" i="35"/>
  <c r="AZ11" i="35"/>
  <c r="AO12" i="35"/>
  <c r="AP12" i="35"/>
  <c r="AQ12" i="35"/>
  <c r="AR12" i="35"/>
  <c r="AS12" i="35"/>
  <c r="AT12" i="35"/>
  <c r="AU12" i="35"/>
  <c r="AV12" i="35"/>
  <c r="AW12" i="35"/>
  <c r="AX12" i="35"/>
  <c r="AY12" i="35"/>
  <c r="AZ12" i="35"/>
  <c r="AO13" i="35"/>
  <c r="AP13" i="35"/>
  <c r="AQ13" i="35"/>
  <c r="AR13" i="35"/>
  <c r="AS13" i="35"/>
  <c r="AT13" i="35"/>
  <c r="AU13" i="35"/>
  <c r="AV13" i="35"/>
  <c r="AW13" i="35"/>
  <c r="AX13" i="35"/>
  <c r="AY13" i="35"/>
  <c r="AZ13" i="35"/>
  <c r="AO14" i="35"/>
  <c r="AP14" i="35"/>
  <c r="AQ14" i="35"/>
  <c r="AR14" i="35"/>
  <c r="AS14" i="35"/>
  <c r="AT14" i="35"/>
  <c r="AU14" i="35"/>
  <c r="AV14" i="35"/>
  <c r="AW14" i="35"/>
  <c r="AX14" i="35"/>
  <c r="AY14" i="35"/>
  <c r="AZ14" i="35"/>
  <c r="AO15" i="35"/>
  <c r="AP15" i="35"/>
  <c r="AQ15" i="35"/>
  <c r="AR15" i="35"/>
  <c r="AS15" i="35"/>
  <c r="AT15" i="35"/>
  <c r="AU15" i="35"/>
  <c r="AV15" i="35"/>
  <c r="AW15" i="35"/>
  <c r="AX15" i="35"/>
  <c r="AY15" i="35"/>
  <c r="AZ15" i="35"/>
  <c r="AO16" i="35"/>
  <c r="AP16" i="35"/>
  <c r="AQ16" i="35"/>
  <c r="AR16" i="35"/>
  <c r="AS16" i="35"/>
  <c r="AT16" i="35"/>
  <c r="AU16" i="35"/>
  <c r="AV16" i="35"/>
  <c r="AW16" i="35"/>
  <c r="AX16" i="35"/>
  <c r="AY16" i="35"/>
  <c r="AZ16" i="35"/>
  <c r="AO17" i="35"/>
  <c r="AP17" i="35"/>
  <c r="AQ17" i="35"/>
  <c r="AR17" i="35"/>
  <c r="AS17" i="35"/>
  <c r="AT17" i="35"/>
  <c r="AU17" i="35"/>
  <c r="AV17" i="35"/>
  <c r="AW17" i="35"/>
  <c r="AX17" i="35"/>
  <c r="AY17" i="35"/>
  <c r="AZ17" i="35"/>
  <c r="AO18" i="35"/>
  <c r="AP18" i="35"/>
  <c r="AQ18" i="35"/>
  <c r="AR18" i="35"/>
  <c r="AS18" i="35"/>
  <c r="AT18" i="35"/>
  <c r="AU18" i="35"/>
  <c r="AV18" i="35"/>
  <c r="AW18" i="35"/>
  <c r="AX18" i="35"/>
  <c r="AY18" i="35"/>
  <c r="AZ18" i="35"/>
  <c r="AO19" i="35"/>
  <c r="AP19" i="35"/>
  <c r="AQ19" i="35"/>
  <c r="AR19" i="35"/>
  <c r="AS19" i="35"/>
  <c r="AT19" i="35"/>
  <c r="AU19" i="35"/>
  <c r="AV19" i="35"/>
  <c r="AW19" i="35"/>
  <c r="AX19" i="35"/>
  <c r="AY19" i="35"/>
  <c r="AZ19" i="35"/>
  <c r="AO20" i="35"/>
  <c r="AP20" i="35"/>
  <c r="AQ20" i="35"/>
  <c r="AR20" i="35"/>
  <c r="AS20" i="35"/>
  <c r="AT20" i="35"/>
  <c r="AU20" i="35"/>
  <c r="AV20" i="35"/>
  <c r="AW20" i="35"/>
  <c r="AX20" i="35"/>
  <c r="AY20" i="35"/>
  <c r="AZ20" i="35"/>
  <c r="AO21" i="35"/>
  <c r="AP21" i="35"/>
  <c r="AQ21" i="35"/>
  <c r="AR21" i="35"/>
  <c r="AS21" i="35"/>
  <c r="AT21" i="35"/>
  <c r="AU21" i="35"/>
  <c r="AV21" i="35"/>
  <c r="AW21" i="35"/>
  <c r="AX21" i="35"/>
  <c r="AY21" i="35"/>
  <c r="AZ21" i="35"/>
  <c r="AO22" i="35"/>
  <c r="AP22" i="35"/>
  <c r="AQ22" i="35"/>
  <c r="AR22" i="35"/>
  <c r="AS22" i="35"/>
  <c r="AT22" i="35"/>
  <c r="AU22" i="35"/>
  <c r="AV22" i="35"/>
  <c r="AW22" i="35"/>
  <c r="AX22" i="35"/>
  <c r="AY22" i="35"/>
  <c r="AZ22" i="35"/>
  <c r="AO23" i="35"/>
  <c r="AP23" i="35"/>
  <c r="AQ23" i="35"/>
  <c r="AR23" i="35"/>
  <c r="AS23" i="35"/>
  <c r="AT23" i="35"/>
  <c r="AU23" i="35"/>
  <c r="AV23" i="35"/>
  <c r="AW23" i="35"/>
  <c r="AX23" i="35"/>
  <c r="AY23" i="35"/>
  <c r="AZ23" i="35"/>
  <c r="AO24" i="35"/>
  <c r="AP24" i="35"/>
  <c r="AQ24" i="35"/>
  <c r="AR24" i="35"/>
  <c r="AS24" i="35"/>
  <c r="AT24" i="35"/>
  <c r="AU24" i="35"/>
  <c r="AV24" i="35"/>
  <c r="AW24" i="35"/>
  <c r="AX24" i="35"/>
  <c r="AY24" i="35"/>
  <c r="AZ24" i="35"/>
  <c r="AO25" i="35"/>
  <c r="AP25" i="35"/>
  <c r="AQ25" i="35"/>
  <c r="AR25" i="35"/>
  <c r="AS25" i="35"/>
  <c r="AT25" i="35"/>
  <c r="AU25" i="35"/>
  <c r="AV25" i="35"/>
  <c r="AW25" i="35"/>
  <c r="AX25" i="35"/>
  <c r="AY25" i="35"/>
  <c r="AZ25" i="35"/>
  <c r="AO26" i="35"/>
  <c r="AP26" i="35"/>
  <c r="AQ26" i="35"/>
  <c r="AR26" i="35"/>
  <c r="AS26" i="35"/>
  <c r="AT26" i="35"/>
  <c r="AU26" i="35"/>
  <c r="AV26" i="35"/>
  <c r="AW26" i="35"/>
  <c r="AX26" i="35"/>
  <c r="AY26" i="35"/>
  <c r="AZ26" i="35"/>
  <c r="AO27" i="35"/>
  <c r="AP27" i="35"/>
  <c r="AQ27" i="35"/>
  <c r="AR27" i="35"/>
  <c r="AS27" i="35"/>
  <c r="AT27" i="35"/>
  <c r="AU27" i="35"/>
  <c r="AV27" i="35"/>
  <c r="AW27" i="35"/>
  <c r="AX27" i="35"/>
  <c r="AY27" i="35"/>
  <c r="AZ27" i="35"/>
  <c r="AO28" i="35"/>
  <c r="AP28" i="35"/>
  <c r="AQ28" i="35"/>
  <c r="AR28" i="35"/>
  <c r="AS28" i="35"/>
  <c r="AT28" i="35"/>
  <c r="AU28" i="35"/>
  <c r="AV28" i="35"/>
  <c r="AW28" i="35"/>
  <c r="AX28" i="35"/>
  <c r="AY28" i="35"/>
  <c r="AZ28" i="35"/>
  <c r="AO29" i="35"/>
  <c r="AP29" i="35"/>
  <c r="AQ29" i="35"/>
  <c r="AR29" i="35"/>
  <c r="AS29" i="35"/>
  <c r="AT29" i="35"/>
  <c r="AU29" i="35"/>
  <c r="AV29" i="35"/>
  <c r="AW29" i="35"/>
  <c r="AX29" i="35"/>
  <c r="AY29" i="35"/>
  <c r="AZ29" i="35"/>
  <c r="AO30" i="35"/>
  <c r="AP30" i="35"/>
  <c r="AQ30" i="35"/>
  <c r="AR30" i="35"/>
  <c r="AS30" i="35"/>
  <c r="AT30" i="35"/>
  <c r="AU30" i="35"/>
  <c r="AV30" i="35"/>
  <c r="AW30" i="35"/>
  <c r="AX30" i="35"/>
  <c r="AY30" i="35"/>
  <c r="AZ30" i="35"/>
  <c r="AO31" i="35"/>
  <c r="AP31" i="35"/>
  <c r="AQ31" i="35"/>
  <c r="AR31" i="35"/>
  <c r="AS31" i="35"/>
  <c r="AT31" i="35"/>
  <c r="AU31" i="35"/>
  <c r="AV31" i="35"/>
  <c r="AW31" i="35"/>
  <c r="AX31" i="35"/>
  <c r="AY31" i="35"/>
  <c r="AZ31" i="35"/>
  <c r="AO32" i="35"/>
  <c r="AP32" i="35"/>
  <c r="AQ32" i="35"/>
  <c r="AR32" i="35"/>
  <c r="AS32" i="35"/>
  <c r="AT32" i="35"/>
  <c r="AU32" i="35"/>
  <c r="AV32" i="35"/>
  <c r="AW32" i="35"/>
  <c r="AX32" i="35"/>
  <c r="AY32" i="35"/>
  <c r="AZ32" i="35"/>
  <c r="AO33" i="35"/>
  <c r="AP33" i="35"/>
  <c r="AQ33" i="35"/>
  <c r="AR33" i="35"/>
  <c r="AS33" i="35"/>
  <c r="AT33" i="35"/>
  <c r="AU33" i="35"/>
  <c r="AV33" i="35"/>
  <c r="AW33" i="35"/>
  <c r="AX33" i="35"/>
  <c r="AY33" i="35"/>
  <c r="AZ33" i="35"/>
  <c r="AO34" i="35"/>
  <c r="AP34" i="35"/>
  <c r="AQ34" i="35"/>
  <c r="AR34" i="35"/>
  <c r="AS34" i="35"/>
  <c r="AT34" i="35"/>
  <c r="AU34" i="35"/>
  <c r="AV34" i="35"/>
  <c r="AW34" i="35"/>
  <c r="AX34" i="35"/>
  <c r="AY34" i="35"/>
  <c r="AZ34" i="35"/>
  <c r="AO35" i="35"/>
  <c r="AP35" i="35"/>
  <c r="AQ35" i="35"/>
  <c r="AR35" i="35"/>
  <c r="AS35" i="35"/>
  <c r="AT35" i="35"/>
  <c r="AU35" i="35"/>
  <c r="AV35" i="35"/>
  <c r="AW35" i="35"/>
  <c r="AX35" i="35"/>
  <c r="AY35" i="35"/>
  <c r="AZ35" i="35"/>
  <c r="AO36" i="35"/>
  <c r="AP36" i="35"/>
  <c r="AQ36" i="35"/>
  <c r="AR36" i="35"/>
  <c r="AS36" i="35"/>
  <c r="AT36" i="35"/>
  <c r="AU36" i="35"/>
  <c r="AV36" i="35"/>
  <c r="AW36" i="35"/>
  <c r="AX36" i="35"/>
  <c r="AY36" i="35"/>
  <c r="AZ36" i="35"/>
  <c r="AO37" i="35"/>
  <c r="AP37" i="35"/>
  <c r="AQ37" i="35"/>
  <c r="AR37" i="35"/>
  <c r="AS37" i="35"/>
  <c r="AT37" i="35"/>
  <c r="AU37" i="35"/>
  <c r="AV37" i="35"/>
  <c r="AW37" i="35"/>
  <c r="AX37" i="35"/>
  <c r="AY37" i="35"/>
  <c r="AZ37" i="35"/>
  <c r="AO38" i="35"/>
  <c r="AP38" i="35"/>
  <c r="AQ38" i="35"/>
  <c r="AR38" i="35"/>
  <c r="AS38" i="35"/>
  <c r="AT38" i="35"/>
  <c r="AU38" i="35"/>
  <c r="AV38" i="35"/>
  <c r="AW38" i="35"/>
  <c r="AX38" i="35"/>
  <c r="AY38" i="35"/>
  <c r="AZ38" i="35"/>
  <c r="AO39" i="35"/>
  <c r="AP39" i="35"/>
  <c r="AQ39" i="35"/>
  <c r="AR39" i="35"/>
  <c r="AS39" i="35"/>
  <c r="AT39" i="35"/>
  <c r="AU39" i="35"/>
  <c r="AV39" i="35"/>
  <c r="AW39" i="35"/>
  <c r="AX39" i="35"/>
  <c r="AY39" i="35"/>
  <c r="AZ39" i="35"/>
  <c r="AO40" i="35"/>
  <c r="AP40" i="35"/>
  <c r="AQ40" i="35"/>
  <c r="AR40" i="35"/>
  <c r="AS40" i="35"/>
  <c r="AT40" i="35"/>
  <c r="AU40" i="35"/>
  <c r="AV40" i="35"/>
  <c r="AW40" i="35"/>
  <c r="AX40" i="35"/>
  <c r="AY40" i="35"/>
  <c r="AZ40" i="35"/>
  <c r="AO41" i="35"/>
  <c r="AP41" i="35"/>
  <c r="AQ41" i="35"/>
  <c r="AR41" i="35"/>
  <c r="AS41" i="35"/>
  <c r="AT41" i="35"/>
  <c r="AU41" i="35"/>
  <c r="AV41" i="35"/>
  <c r="AW41" i="35"/>
  <c r="AX41" i="35"/>
  <c r="AY41" i="35"/>
  <c r="AZ41" i="35"/>
  <c r="AO42" i="35"/>
  <c r="AP42" i="35"/>
  <c r="AQ42" i="35"/>
  <c r="AR42" i="35"/>
  <c r="AS42" i="35"/>
  <c r="AT42" i="35"/>
  <c r="AU42" i="35"/>
  <c r="AV42" i="35"/>
  <c r="AW42" i="35"/>
  <c r="AX42" i="35"/>
  <c r="AY42" i="35"/>
  <c r="AZ42" i="35"/>
  <c r="AO43" i="35"/>
  <c r="AP43" i="35"/>
  <c r="AQ43" i="35"/>
  <c r="AR43" i="35"/>
  <c r="AS43" i="35"/>
  <c r="AT43" i="35"/>
  <c r="AU43" i="35"/>
  <c r="AV43" i="35"/>
  <c r="AW43" i="35"/>
  <c r="AX43" i="35"/>
  <c r="AY43" i="35"/>
  <c r="AZ43" i="35"/>
  <c r="AO44" i="35"/>
  <c r="AP44" i="35"/>
  <c r="AQ44" i="35"/>
  <c r="AR44" i="35"/>
  <c r="AS44" i="35"/>
  <c r="AT44" i="35"/>
  <c r="AU44" i="35"/>
  <c r="AV44" i="35"/>
  <c r="AW44" i="35"/>
  <c r="AX44" i="35"/>
  <c r="AY44" i="35"/>
  <c r="AZ44" i="35"/>
  <c r="AO45" i="35"/>
  <c r="AP45" i="35"/>
  <c r="AQ45" i="35"/>
  <c r="AR45" i="35"/>
  <c r="AS45" i="35"/>
  <c r="AT45" i="35"/>
  <c r="AU45" i="35"/>
  <c r="AV45" i="35"/>
  <c r="AW45" i="35"/>
  <c r="AX45" i="35"/>
  <c r="AY45" i="35"/>
  <c r="AZ45" i="35"/>
  <c r="AO46" i="35"/>
  <c r="AP46" i="35"/>
  <c r="AQ46" i="35"/>
  <c r="AR46" i="35"/>
  <c r="AS46" i="35"/>
  <c r="AT46" i="35"/>
  <c r="AU46" i="35"/>
  <c r="AV46" i="35"/>
  <c r="AW46" i="35"/>
  <c r="AX46" i="35"/>
  <c r="AY46" i="35"/>
  <c r="AZ46" i="35"/>
  <c r="AO47" i="35"/>
  <c r="AP47" i="35"/>
  <c r="AQ47" i="35"/>
  <c r="AR47" i="35"/>
  <c r="AS47" i="35"/>
  <c r="AT47" i="35"/>
  <c r="AU47" i="35"/>
  <c r="AV47" i="35"/>
  <c r="AW47" i="35"/>
  <c r="AX47" i="35"/>
  <c r="AY47" i="35"/>
  <c r="AZ47" i="35"/>
  <c r="AO48" i="35"/>
  <c r="AP48" i="35"/>
  <c r="AQ48" i="35"/>
  <c r="AR48" i="35"/>
  <c r="AS48" i="35"/>
  <c r="AT48" i="35"/>
  <c r="AU48" i="35"/>
  <c r="AV48" i="35"/>
  <c r="AW48" i="35"/>
  <c r="AX48" i="35"/>
  <c r="AY48" i="35"/>
  <c r="AZ48" i="35"/>
  <c r="AO49" i="35"/>
  <c r="AP49" i="35"/>
  <c r="AQ49" i="35"/>
  <c r="AR49" i="35"/>
  <c r="AS49" i="35"/>
  <c r="AT49" i="35"/>
  <c r="AU49" i="35"/>
  <c r="AV49" i="35"/>
  <c r="AW49" i="35"/>
  <c r="AX49" i="35"/>
  <c r="AY49" i="35"/>
  <c r="AZ49" i="35"/>
  <c r="AO50" i="35"/>
  <c r="AP50" i="35"/>
  <c r="AQ50" i="35"/>
  <c r="AR50" i="35"/>
  <c r="AS50" i="35"/>
  <c r="AT50" i="35"/>
  <c r="AU50" i="35"/>
  <c r="AV50" i="35"/>
  <c r="AW50" i="35"/>
  <c r="AX50" i="35"/>
  <c r="AY50" i="35"/>
  <c r="AZ50" i="35"/>
  <c r="AO51" i="35"/>
  <c r="AP51" i="35"/>
  <c r="AQ51" i="35"/>
  <c r="AR51" i="35"/>
  <c r="AS51" i="35"/>
  <c r="AT51" i="35"/>
  <c r="AU51" i="35"/>
  <c r="AV51" i="35"/>
  <c r="AW51" i="35"/>
  <c r="AX51" i="35"/>
  <c r="AY51" i="35"/>
  <c r="AZ51" i="35"/>
  <c r="AO52" i="35"/>
  <c r="AP52" i="35"/>
  <c r="AQ52" i="35"/>
  <c r="AR52" i="35"/>
  <c r="AS52" i="35"/>
  <c r="AT52" i="35"/>
  <c r="AU52" i="35"/>
  <c r="AV52" i="35"/>
  <c r="AW52" i="35"/>
  <c r="AX52" i="35"/>
  <c r="AY52" i="35"/>
  <c r="AZ52" i="35"/>
  <c r="AO53" i="35"/>
  <c r="AP53" i="35"/>
  <c r="AQ53" i="35"/>
  <c r="AR53" i="35"/>
  <c r="AS53" i="35"/>
  <c r="AT53" i="35"/>
  <c r="AU53" i="35"/>
  <c r="AV53" i="35"/>
  <c r="AW53" i="35"/>
  <c r="AX53" i="35"/>
  <c r="AY53" i="35"/>
  <c r="AZ53" i="35"/>
  <c r="AO54" i="35"/>
  <c r="AP54" i="35"/>
  <c r="AQ54" i="35"/>
  <c r="AR54" i="35"/>
  <c r="AS54" i="35"/>
  <c r="AT54" i="35"/>
  <c r="AU54" i="35"/>
  <c r="AV54" i="35"/>
  <c r="AW54" i="35"/>
  <c r="AX54" i="35"/>
  <c r="AY54" i="35"/>
  <c r="AZ54" i="35"/>
  <c r="AO55" i="35"/>
  <c r="AP55" i="35"/>
  <c r="AQ55" i="35"/>
  <c r="AR55" i="35"/>
  <c r="AS55" i="35"/>
  <c r="AT55" i="35"/>
  <c r="AU55" i="35"/>
  <c r="AV55" i="35"/>
  <c r="AW55" i="35"/>
  <c r="AX55" i="35"/>
  <c r="AY55" i="35"/>
  <c r="AZ55" i="35"/>
  <c r="AO56" i="35"/>
  <c r="AP56" i="35"/>
  <c r="AQ56" i="35"/>
  <c r="AR56" i="35"/>
  <c r="AS56" i="35"/>
  <c r="AT56" i="35"/>
  <c r="AU56" i="35"/>
  <c r="AV56" i="35"/>
  <c r="AW56" i="35"/>
  <c r="AX56" i="35"/>
  <c r="AY56" i="35"/>
  <c r="AZ56" i="35"/>
  <c r="AO57" i="35"/>
  <c r="AP57" i="35"/>
  <c r="AQ57" i="35"/>
  <c r="AR57" i="35"/>
  <c r="AS57" i="35"/>
  <c r="AT57" i="35"/>
  <c r="AU57" i="35"/>
  <c r="AV57" i="35"/>
  <c r="AW57" i="35"/>
  <c r="AX57" i="35"/>
  <c r="AY57" i="35"/>
  <c r="AZ57" i="35"/>
  <c r="AO58" i="35"/>
  <c r="AP58" i="35"/>
  <c r="AQ58" i="35"/>
  <c r="AR58" i="35"/>
  <c r="AS58" i="35"/>
  <c r="AT58" i="35"/>
  <c r="AU58" i="35"/>
  <c r="AV58" i="35"/>
  <c r="AW58" i="35"/>
  <c r="AX58" i="35"/>
  <c r="AY58" i="35"/>
  <c r="AZ58" i="35"/>
  <c r="AO59" i="35"/>
  <c r="AP59" i="35"/>
  <c r="AQ59" i="35"/>
  <c r="AR59" i="35"/>
  <c r="AS59" i="35"/>
  <c r="AT59" i="35"/>
  <c r="AU59" i="35"/>
  <c r="AV59" i="35"/>
  <c r="AW59" i="35"/>
  <c r="AX59" i="35"/>
  <c r="AY59" i="35"/>
  <c r="AZ59" i="35"/>
  <c r="AO60" i="35"/>
  <c r="AP60" i="35"/>
  <c r="AQ60" i="35"/>
  <c r="AR60" i="35"/>
  <c r="AS60" i="35"/>
  <c r="AT60" i="35"/>
  <c r="AU60" i="35"/>
  <c r="AV60" i="35"/>
  <c r="AW60" i="35"/>
  <c r="AX60" i="35"/>
  <c r="AY60" i="35"/>
  <c r="AZ60" i="35"/>
  <c r="AO61" i="35"/>
  <c r="AP61" i="35"/>
  <c r="AQ61" i="35"/>
  <c r="AR61" i="35"/>
  <c r="AS61" i="35"/>
  <c r="AT61" i="35"/>
  <c r="AU61" i="35"/>
  <c r="AV61" i="35"/>
  <c r="AW61" i="35"/>
  <c r="AX61" i="35"/>
  <c r="AY61" i="35"/>
  <c r="AZ61" i="35"/>
  <c r="AO62" i="35"/>
  <c r="AP62" i="35"/>
  <c r="AQ62" i="35"/>
  <c r="AR62" i="35"/>
  <c r="AS62" i="35"/>
  <c r="AT62" i="35"/>
  <c r="AU62" i="35"/>
  <c r="AV62" i="35"/>
  <c r="AW62" i="35"/>
  <c r="AX62" i="35"/>
  <c r="AY62" i="35"/>
  <c r="AZ62" i="35"/>
  <c r="AO63" i="35"/>
  <c r="AP63" i="35"/>
  <c r="AQ63" i="35"/>
  <c r="AR63" i="35"/>
  <c r="AS63" i="35"/>
  <c r="AT63" i="35"/>
  <c r="AU63" i="35"/>
  <c r="AV63" i="35"/>
  <c r="AW63" i="35"/>
  <c r="AX63" i="35"/>
  <c r="AY63" i="35"/>
  <c r="AZ63" i="35"/>
  <c r="AO64" i="35"/>
  <c r="AP64" i="35"/>
  <c r="AQ64" i="35"/>
  <c r="AR64" i="35"/>
  <c r="AS64" i="35"/>
  <c r="AT64" i="35"/>
  <c r="AU64" i="35"/>
  <c r="AV64" i="35"/>
  <c r="AW64" i="35"/>
  <c r="AX64" i="35"/>
  <c r="AY64" i="35"/>
  <c r="AZ64" i="35"/>
  <c r="AO65" i="35"/>
  <c r="AP65" i="35"/>
  <c r="AQ65" i="35"/>
  <c r="AR65" i="35"/>
  <c r="AS65" i="35"/>
  <c r="AT65" i="35"/>
  <c r="AU65" i="35"/>
  <c r="AV65" i="35"/>
  <c r="AW65" i="35"/>
  <c r="AX65" i="35"/>
  <c r="AY65" i="35"/>
  <c r="AZ65" i="35"/>
  <c r="AO66" i="35"/>
  <c r="AP66" i="35"/>
  <c r="AQ66" i="35"/>
  <c r="AR66" i="35"/>
  <c r="AS66" i="35"/>
  <c r="AT66" i="35"/>
  <c r="AU66" i="35"/>
  <c r="AV66" i="35"/>
  <c r="AW66" i="35"/>
  <c r="AX66" i="35"/>
  <c r="AY66" i="35"/>
  <c r="AZ66" i="35"/>
  <c r="AO67" i="35"/>
  <c r="AP67" i="35"/>
  <c r="AQ67" i="35"/>
  <c r="AR67" i="35"/>
  <c r="AS67" i="35"/>
  <c r="AT67" i="35"/>
  <c r="AU67" i="35"/>
  <c r="AV67" i="35"/>
  <c r="AW67" i="35"/>
  <c r="AX67" i="35"/>
  <c r="AY67" i="35"/>
  <c r="AZ67" i="35"/>
  <c r="AO68" i="35"/>
  <c r="AP68" i="35"/>
  <c r="AQ68" i="35"/>
  <c r="AR68" i="35"/>
  <c r="AS68" i="35"/>
  <c r="AT68" i="35"/>
  <c r="AU68" i="35"/>
  <c r="AV68" i="35"/>
  <c r="AW68" i="35"/>
  <c r="AX68" i="35"/>
  <c r="AY68" i="35"/>
  <c r="AZ68" i="35"/>
  <c r="AO69" i="35"/>
  <c r="AP69" i="35"/>
  <c r="AQ69" i="35"/>
  <c r="AR69" i="35"/>
  <c r="AS69" i="35"/>
  <c r="AT69" i="35"/>
  <c r="AU69" i="35"/>
  <c r="AV69" i="35"/>
  <c r="AW69" i="35"/>
  <c r="AX69" i="35"/>
  <c r="AY69" i="35"/>
  <c r="AZ69" i="35"/>
  <c r="AO70" i="35"/>
  <c r="AP70" i="35"/>
  <c r="AQ70" i="35"/>
  <c r="AR70" i="35"/>
  <c r="AS70" i="35"/>
  <c r="AT70" i="35"/>
  <c r="AU70" i="35"/>
  <c r="AV70" i="35"/>
  <c r="AW70" i="35"/>
  <c r="AX70" i="35"/>
  <c r="AY70" i="35"/>
  <c r="AZ70" i="35"/>
  <c r="AO71" i="35"/>
  <c r="AP71" i="35"/>
  <c r="AQ71" i="35"/>
  <c r="AR71" i="35"/>
  <c r="AS71" i="35"/>
  <c r="AT71" i="35"/>
  <c r="AU71" i="35"/>
  <c r="AV71" i="35"/>
  <c r="AW71" i="35"/>
  <c r="AX71" i="35"/>
  <c r="AY71" i="35"/>
  <c r="AZ71" i="35"/>
  <c r="AO72" i="35"/>
  <c r="AP72" i="35"/>
  <c r="AQ72" i="35"/>
  <c r="AR72" i="35"/>
  <c r="AS72" i="35"/>
  <c r="AT72" i="35"/>
  <c r="AU72" i="35"/>
  <c r="AV72" i="35"/>
  <c r="AW72" i="35"/>
  <c r="AX72" i="35"/>
  <c r="AY72" i="35"/>
  <c r="AZ72" i="35"/>
  <c r="AO73" i="35"/>
  <c r="AP73" i="35"/>
  <c r="AQ73" i="35"/>
  <c r="AR73" i="35"/>
  <c r="AS73" i="35"/>
  <c r="AT73" i="35"/>
  <c r="AU73" i="35"/>
  <c r="AV73" i="35"/>
  <c r="AW73" i="35"/>
  <c r="AX73" i="35"/>
  <c r="AY73" i="35"/>
  <c r="AZ73" i="35"/>
  <c r="AO74" i="35"/>
  <c r="AP74" i="35"/>
  <c r="AQ74" i="35"/>
  <c r="AR74" i="35"/>
  <c r="AS74" i="35"/>
  <c r="AT74" i="35"/>
  <c r="AU74" i="35"/>
  <c r="AV74" i="35"/>
  <c r="AW74" i="35"/>
  <c r="AX74" i="35"/>
  <c r="AY74" i="35"/>
  <c r="AZ74" i="35"/>
  <c r="AO75" i="35"/>
  <c r="AP75" i="35"/>
  <c r="AQ75" i="35"/>
  <c r="AR75" i="35"/>
  <c r="AS75" i="35"/>
  <c r="AT75" i="35"/>
  <c r="AU75" i="35"/>
  <c r="AV75" i="35"/>
  <c r="AW75" i="35"/>
  <c r="AX75" i="35"/>
  <c r="AY75" i="35"/>
  <c r="AZ75" i="35"/>
  <c r="AO76" i="35"/>
  <c r="AP76" i="35"/>
  <c r="AQ76" i="35"/>
  <c r="AR76" i="35"/>
  <c r="AS76" i="35"/>
  <c r="AT76" i="35"/>
  <c r="AU76" i="35"/>
  <c r="AV76" i="35"/>
  <c r="AW76" i="35"/>
  <c r="AX76" i="35"/>
  <c r="AY76" i="35"/>
  <c r="AZ76" i="35"/>
  <c r="AO77" i="35"/>
  <c r="AP77" i="35"/>
  <c r="AQ77" i="35"/>
  <c r="AR77" i="35"/>
  <c r="AS77" i="35"/>
  <c r="AT77" i="35"/>
  <c r="AU77" i="35"/>
  <c r="AV77" i="35"/>
  <c r="AW77" i="35"/>
  <c r="AX77" i="35"/>
  <c r="AY77" i="35"/>
  <c r="AZ77" i="35"/>
  <c r="AO78" i="35"/>
  <c r="AP78" i="35"/>
  <c r="AQ78" i="35"/>
  <c r="AR78" i="35"/>
  <c r="AS78" i="35"/>
  <c r="AT78" i="35"/>
  <c r="AU78" i="35"/>
  <c r="AV78" i="35"/>
  <c r="AW78" i="35"/>
  <c r="AX78" i="35"/>
  <c r="AY78" i="35"/>
  <c r="AZ78" i="35"/>
  <c r="AO79" i="35"/>
  <c r="AP79" i="35"/>
  <c r="AQ79" i="35"/>
  <c r="AR79" i="35"/>
  <c r="AS79" i="35"/>
  <c r="AT79" i="35"/>
  <c r="AU79" i="35"/>
  <c r="AV79" i="35"/>
  <c r="AW79" i="35"/>
  <c r="AX79" i="35"/>
  <c r="AY79" i="35"/>
  <c r="AZ79" i="35"/>
  <c r="AO80" i="35"/>
  <c r="AP80" i="35"/>
  <c r="AQ80" i="35"/>
  <c r="AR80" i="35"/>
  <c r="AS80" i="35"/>
  <c r="AT80" i="35"/>
  <c r="AU80" i="35"/>
  <c r="AV80" i="35"/>
  <c r="AW80" i="35"/>
  <c r="AX80" i="35"/>
  <c r="AY80" i="35"/>
  <c r="AZ80" i="35"/>
  <c r="AO81" i="35"/>
  <c r="AP81" i="35"/>
  <c r="AQ81" i="35"/>
  <c r="AR81" i="35"/>
  <c r="AS81" i="35"/>
  <c r="AT81" i="35"/>
  <c r="AU81" i="35"/>
  <c r="AV81" i="35"/>
  <c r="AW81" i="35"/>
  <c r="AX81" i="35"/>
  <c r="AY81" i="35"/>
  <c r="AZ81" i="35"/>
  <c r="AO82" i="35"/>
  <c r="AP82" i="35"/>
  <c r="AQ82" i="35"/>
  <c r="AR82" i="35"/>
  <c r="AS82" i="35"/>
  <c r="AT82" i="35"/>
  <c r="AU82" i="35"/>
  <c r="AV82" i="35"/>
  <c r="AW82" i="35"/>
  <c r="AX82" i="35"/>
  <c r="AY82" i="35"/>
  <c r="AZ82" i="35"/>
  <c r="AO83" i="35"/>
  <c r="AP83" i="35"/>
  <c r="AQ83" i="35"/>
  <c r="AR83" i="35"/>
  <c r="AS83" i="35"/>
  <c r="AT83" i="35"/>
  <c r="AU83" i="35"/>
  <c r="AV83" i="35"/>
  <c r="AW83" i="35"/>
  <c r="AX83" i="35"/>
  <c r="AY83" i="35"/>
  <c r="AZ83" i="35"/>
  <c r="AO84" i="35"/>
  <c r="AP84" i="35"/>
  <c r="AQ84" i="35"/>
  <c r="AR84" i="35"/>
  <c r="AS84" i="35"/>
  <c r="AT84" i="35"/>
  <c r="AU84" i="35"/>
  <c r="AV84" i="35"/>
  <c r="AW84" i="35"/>
  <c r="AX84" i="35"/>
  <c r="AY84" i="35"/>
  <c r="AZ84" i="35"/>
  <c r="AO85" i="35"/>
  <c r="AP85" i="35"/>
  <c r="AQ85" i="35"/>
  <c r="AR85" i="35"/>
  <c r="AS85" i="35"/>
  <c r="AT85" i="35"/>
  <c r="AU85" i="35"/>
  <c r="AV85" i="35"/>
  <c r="AW85" i="35"/>
  <c r="AX85" i="35"/>
  <c r="AY85" i="35"/>
  <c r="AZ85" i="35"/>
  <c r="AO86" i="35"/>
  <c r="AP86" i="35"/>
  <c r="AQ86" i="35"/>
  <c r="AR86" i="35"/>
  <c r="AS86" i="35"/>
  <c r="AT86" i="35"/>
  <c r="AU86" i="35"/>
  <c r="AV86" i="35"/>
  <c r="AW86" i="35"/>
  <c r="AX86" i="35"/>
  <c r="AY86" i="35"/>
  <c r="AZ86" i="35"/>
  <c r="AO87" i="35"/>
  <c r="AP87" i="35"/>
  <c r="AQ87" i="35"/>
  <c r="AR87" i="35"/>
  <c r="AS87" i="35"/>
  <c r="AT87" i="35"/>
  <c r="AU87" i="35"/>
  <c r="AV87" i="35"/>
  <c r="AW87" i="35"/>
  <c r="AX87" i="35"/>
  <c r="AY87" i="35"/>
  <c r="AZ87" i="35"/>
  <c r="AO88" i="35"/>
  <c r="AP88" i="35"/>
  <c r="AQ88" i="35"/>
  <c r="AR88" i="35"/>
  <c r="AS88" i="35"/>
  <c r="AT88" i="35"/>
  <c r="AU88" i="35"/>
  <c r="AV88" i="35"/>
  <c r="AW88" i="35"/>
  <c r="AX88" i="35"/>
  <c r="AY88" i="35"/>
  <c r="AZ88" i="35"/>
  <c r="AO89" i="35"/>
  <c r="AP89" i="35"/>
  <c r="AQ89" i="35"/>
  <c r="AR89" i="35"/>
  <c r="AS89" i="35"/>
  <c r="AT89" i="35"/>
  <c r="AU89" i="35"/>
  <c r="AV89" i="35"/>
  <c r="AW89" i="35"/>
  <c r="AX89" i="35"/>
  <c r="AY89" i="35"/>
  <c r="AZ89" i="35"/>
  <c r="AO90" i="35"/>
  <c r="AP90" i="35"/>
  <c r="AQ90" i="35"/>
  <c r="AR90" i="35"/>
  <c r="AS90" i="35"/>
  <c r="AT90" i="35"/>
  <c r="AU90" i="35"/>
  <c r="AV90" i="35"/>
  <c r="AW90" i="35"/>
  <c r="AX90" i="35"/>
  <c r="AY90" i="35"/>
  <c r="AZ90" i="35"/>
  <c r="AO91" i="35"/>
  <c r="AP91" i="35"/>
  <c r="AQ91" i="35"/>
  <c r="AR91" i="35"/>
  <c r="AS91" i="35"/>
  <c r="AT91" i="35"/>
  <c r="AU91" i="35"/>
  <c r="AV91" i="35"/>
  <c r="AW91" i="35"/>
  <c r="AX91" i="35"/>
  <c r="AY91" i="35"/>
  <c r="AZ91" i="35"/>
  <c r="AO92" i="35"/>
  <c r="AP92" i="35"/>
  <c r="AQ92" i="35"/>
  <c r="AR92" i="35"/>
  <c r="AS92" i="35"/>
  <c r="AT92" i="35"/>
  <c r="AU92" i="35"/>
  <c r="AV92" i="35"/>
  <c r="AW92" i="35"/>
  <c r="AX92" i="35"/>
  <c r="AY92" i="35"/>
  <c r="AZ92" i="35"/>
  <c r="AO93" i="35"/>
  <c r="AP93" i="35"/>
  <c r="AQ93" i="35"/>
  <c r="AR93" i="35"/>
  <c r="AS93" i="35"/>
  <c r="AT93" i="35"/>
  <c r="AU93" i="35"/>
  <c r="AV93" i="35"/>
  <c r="AW93" i="35"/>
  <c r="AX93" i="35"/>
  <c r="AY93" i="35"/>
  <c r="AZ93" i="35"/>
  <c r="AO94" i="35"/>
  <c r="AP94" i="35"/>
  <c r="AQ94" i="35"/>
  <c r="AR94" i="35"/>
  <c r="AS94" i="35"/>
  <c r="AT94" i="35"/>
  <c r="AU94" i="35"/>
  <c r="AV94" i="35"/>
  <c r="AW94" i="35"/>
  <c r="AX94" i="35"/>
  <c r="AY94" i="35"/>
  <c r="AZ94" i="35"/>
  <c r="AO95" i="35"/>
  <c r="AP95" i="35"/>
  <c r="AQ95" i="35"/>
  <c r="AR95" i="35"/>
  <c r="AS95" i="35"/>
  <c r="AT95" i="35"/>
  <c r="AU95" i="35"/>
  <c r="AV95" i="35"/>
  <c r="AW95" i="35"/>
  <c r="AX95" i="35"/>
  <c r="AY95" i="35"/>
  <c r="AZ95" i="35"/>
  <c r="AO96" i="35"/>
  <c r="AP96" i="35"/>
  <c r="AQ96" i="35"/>
  <c r="AR96" i="35"/>
  <c r="AS96" i="35"/>
  <c r="AT96" i="35"/>
  <c r="AU96" i="35"/>
  <c r="AV96" i="35"/>
  <c r="AW96" i="35"/>
  <c r="AX96" i="35"/>
  <c r="AY96" i="35"/>
  <c r="AZ96" i="35"/>
  <c r="AO97" i="35"/>
  <c r="AP97" i="35"/>
  <c r="AQ97" i="35"/>
  <c r="AR97" i="35"/>
  <c r="AS97" i="35"/>
  <c r="AT97" i="35"/>
  <c r="AU97" i="35"/>
  <c r="AV97" i="35"/>
  <c r="AW97" i="35"/>
  <c r="AX97" i="35"/>
  <c r="AY97" i="35"/>
  <c r="AZ97" i="35"/>
  <c r="AO98" i="35"/>
  <c r="AP98" i="35"/>
  <c r="AQ98" i="35"/>
  <c r="AR98" i="35"/>
  <c r="AS98" i="35"/>
  <c r="AT98" i="35"/>
  <c r="AU98" i="35"/>
  <c r="AV98" i="35"/>
  <c r="AW98" i="35"/>
  <c r="AX98" i="35"/>
  <c r="AY98" i="35"/>
  <c r="AZ98" i="35"/>
  <c r="AO99" i="35"/>
  <c r="AP99" i="35"/>
  <c r="AQ99" i="35"/>
  <c r="AR99" i="35"/>
  <c r="AS99" i="35"/>
  <c r="AT99" i="35"/>
  <c r="AU99" i="35"/>
  <c r="AV99" i="35"/>
  <c r="AW99" i="35"/>
  <c r="AX99" i="35"/>
  <c r="AY99" i="35"/>
  <c r="AZ99" i="35"/>
  <c r="AO100" i="35"/>
  <c r="AP100" i="35"/>
  <c r="AQ100" i="35"/>
  <c r="AR100" i="35"/>
  <c r="AS100" i="35"/>
  <c r="AT100" i="35"/>
  <c r="AU100" i="35"/>
  <c r="AV100" i="35"/>
  <c r="AW100" i="35"/>
  <c r="AX100" i="35"/>
  <c r="AY100" i="35"/>
  <c r="AZ100" i="35"/>
  <c r="AO101" i="35"/>
  <c r="AP101" i="35"/>
  <c r="AQ101" i="35"/>
  <c r="AR101" i="35"/>
  <c r="AS101" i="35"/>
  <c r="AT101" i="35"/>
  <c r="AU101" i="35"/>
  <c r="AV101" i="35"/>
  <c r="AW101" i="35"/>
  <c r="AX101" i="35"/>
  <c r="AY101" i="35"/>
  <c r="AZ101" i="35"/>
  <c r="AO102" i="35"/>
  <c r="AP102" i="35"/>
  <c r="AQ102" i="35"/>
  <c r="AR102" i="35"/>
  <c r="AS102" i="35"/>
  <c r="AT102" i="35"/>
  <c r="AU102" i="35"/>
  <c r="AV102" i="35"/>
  <c r="AW102" i="35"/>
  <c r="AX102" i="35"/>
  <c r="AY102" i="35"/>
  <c r="AZ102" i="35"/>
  <c r="AO103" i="35"/>
  <c r="AP103" i="35"/>
  <c r="AQ103" i="35"/>
  <c r="AR103" i="35"/>
  <c r="AS103" i="35"/>
  <c r="AT103" i="35"/>
  <c r="AU103" i="35"/>
  <c r="AV103" i="35"/>
  <c r="AW103" i="35"/>
  <c r="AX103" i="35"/>
  <c r="AY103" i="35"/>
  <c r="AZ103" i="35"/>
  <c r="AO104" i="35"/>
  <c r="AP104" i="35"/>
  <c r="AQ104" i="35"/>
  <c r="AR104" i="35"/>
  <c r="AS104" i="35"/>
  <c r="AT104" i="35"/>
  <c r="AU104" i="35"/>
  <c r="AV104" i="35"/>
  <c r="AW104" i="35"/>
  <c r="AX104" i="35"/>
  <c r="AY104" i="35"/>
  <c r="AZ104" i="35"/>
  <c r="AO105" i="35"/>
  <c r="AP105" i="35"/>
  <c r="AQ105" i="35"/>
  <c r="AR105" i="35"/>
  <c r="AS105" i="35"/>
  <c r="AT105" i="35"/>
  <c r="AU105" i="35"/>
  <c r="AV105" i="35"/>
  <c r="AW105" i="35"/>
  <c r="AX105" i="35"/>
  <c r="AY105" i="35"/>
  <c r="AZ105" i="35"/>
  <c r="AO106" i="35"/>
  <c r="AP106" i="35"/>
  <c r="AQ106" i="35"/>
  <c r="AR106" i="35"/>
  <c r="AS106" i="35"/>
  <c r="AT106" i="35"/>
  <c r="AU106" i="35"/>
  <c r="AV106" i="35"/>
  <c r="AW106" i="35"/>
  <c r="AX106" i="35"/>
  <c r="AY106" i="35"/>
  <c r="AZ106" i="35"/>
  <c r="AO107" i="35"/>
  <c r="AP107" i="35"/>
  <c r="AQ107" i="35"/>
  <c r="AR107" i="35"/>
  <c r="AS107" i="35"/>
  <c r="AT107" i="35"/>
  <c r="AU107" i="35"/>
  <c r="AV107" i="35"/>
  <c r="AW107" i="35"/>
  <c r="AX107" i="35"/>
  <c r="AY107" i="35"/>
  <c r="AZ107" i="35"/>
  <c r="AO108" i="35"/>
  <c r="AP108" i="35"/>
  <c r="AQ108" i="35"/>
  <c r="AR108" i="35"/>
  <c r="AS108" i="35"/>
  <c r="AT108" i="35"/>
  <c r="AU108" i="35"/>
  <c r="AV108" i="35"/>
  <c r="AW108" i="35"/>
  <c r="AX108" i="35"/>
  <c r="AY108" i="35"/>
  <c r="AZ108" i="35"/>
  <c r="AO109" i="35"/>
  <c r="AP109" i="35"/>
  <c r="AQ109" i="35"/>
  <c r="AR109" i="35"/>
  <c r="AS109" i="35"/>
  <c r="AT109" i="35"/>
  <c r="AU109" i="35"/>
  <c r="AV109" i="35"/>
  <c r="AW109" i="35"/>
  <c r="AX109" i="35"/>
  <c r="AY109" i="35"/>
  <c r="AZ109" i="35"/>
  <c r="AO110" i="35"/>
  <c r="AP110" i="35"/>
  <c r="AQ110" i="35"/>
  <c r="AR110" i="35"/>
  <c r="AS110" i="35"/>
  <c r="AT110" i="35"/>
  <c r="AU110" i="35"/>
  <c r="AV110" i="35"/>
  <c r="AW110" i="35"/>
  <c r="AX110" i="35"/>
  <c r="AY110" i="35"/>
  <c r="AZ110" i="35"/>
  <c r="AO111" i="35"/>
  <c r="AP111" i="35"/>
  <c r="AQ111" i="35"/>
  <c r="AR111" i="35"/>
  <c r="AS111" i="35"/>
  <c r="AT111" i="35"/>
  <c r="AU111" i="35"/>
  <c r="AV111" i="35"/>
  <c r="AW111" i="35"/>
  <c r="AX111" i="35"/>
  <c r="AY111" i="35"/>
  <c r="AZ111" i="35"/>
  <c r="AO112" i="35"/>
  <c r="AP112" i="35"/>
  <c r="AQ112" i="35"/>
  <c r="AR112" i="35"/>
  <c r="AS112" i="35"/>
  <c r="AT112" i="35"/>
  <c r="AU112" i="35"/>
  <c r="AV112" i="35"/>
  <c r="AW112" i="35"/>
  <c r="AX112" i="35"/>
  <c r="AY112" i="35"/>
  <c r="AZ112" i="35"/>
  <c r="AO113" i="35"/>
  <c r="AP113" i="35"/>
  <c r="AQ113" i="35"/>
  <c r="AR113" i="35"/>
  <c r="AS113" i="35"/>
  <c r="AT113" i="35"/>
  <c r="AU113" i="35"/>
  <c r="AV113" i="35"/>
  <c r="AW113" i="35"/>
  <c r="AX113" i="35"/>
  <c r="AY113" i="35"/>
  <c r="AZ113" i="35"/>
  <c r="AO114" i="35"/>
  <c r="AP114" i="35"/>
  <c r="AQ114" i="35"/>
  <c r="AR114" i="35"/>
  <c r="AS114" i="35"/>
  <c r="AT114" i="35"/>
  <c r="AU114" i="35"/>
  <c r="AV114" i="35"/>
  <c r="AW114" i="35"/>
  <c r="AX114" i="35"/>
  <c r="AY114" i="35"/>
  <c r="AZ114" i="35"/>
  <c r="AO115" i="35"/>
  <c r="AP115" i="35"/>
  <c r="AQ115" i="35"/>
  <c r="AR115" i="35"/>
  <c r="AS115" i="35"/>
  <c r="AT115" i="35"/>
  <c r="AU115" i="35"/>
  <c r="AV115" i="35"/>
  <c r="AW115" i="35"/>
  <c r="AX115" i="35"/>
  <c r="AY115" i="35"/>
  <c r="AZ115" i="35"/>
  <c r="AO116" i="35"/>
  <c r="AP116" i="35"/>
  <c r="AQ116" i="35"/>
  <c r="AR116" i="35"/>
  <c r="AS116" i="35"/>
  <c r="AT116" i="35"/>
  <c r="AU116" i="35"/>
  <c r="AV116" i="35"/>
  <c r="AW116" i="35"/>
  <c r="AX116" i="35"/>
  <c r="AY116" i="35"/>
  <c r="AZ116" i="35"/>
  <c r="AO117" i="35"/>
  <c r="AP117" i="35"/>
  <c r="AQ117" i="35"/>
  <c r="AR117" i="35"/>
  <c r="AS117" i="35"/>
  <c r="AT117" i="35"/>
  <c r="AU117" i="35"/>
  <c r="AV117" i="35"/>
  <c r="AW117" i="35"/>
  <c r="AX117" i="35"/>
  <c r="AY117" i="35"/>
  <c r="AZ117" i="35"/>
  <c r="AO118" i="35"/>
  <c r="AP118" i="35"/>
  <c r="AQ118" i="35"/>
  <c r="AR118" i="35"/>
  <c r="AS118" i="35"/>
  <c r="AT118" i="35"/>
  <c r="AU118" i="35"/>
  <c r="AV118" i="35"/>
  <c r="AW118" i="35"/>
  <c r="AX118" i="35"/>
  <c r="AY118" i="35"/>
  <c r="AZ118" i="35"/>
  <c r="AO119" i="35"/>
  <c r="AP119" i="35"/>
  <c r="AQ119" i="35"/>
  <c r="AR119" i="35"/>
  <c r="AS119" i="35"/>
  <c r="AT119" i="35"/>
  <c r="AU119" i="35"/>
  <c r="AV119" i="35"/>
  <c r="AW119" i="35"/>
  <c r="AX119" i="35"/>
  <c r="AY119" i="35"/>
  <c r="AZ119" i="35"/>
  <c r="AO120" i="35"/>
  <c r="AP120" i="35"/>
  <c r="AQ120" i="35"/>
  <c r="AR120" i="35"/>
  <c r="AS120" i="35"/>
  <c r="AT120" i="35"/>
  <c r="AU120" i="35"/>
  <c r="AV120" i="35"/>
  <c r="AW120" i="35"/>
  <c r="AX120" i="35"/>
  <c r="AY120" i="35"/>
  <c r="AZ120" i="35"/>
  <c r="AO121" i="35"/>
  <c r="AP121" i="35"/>
  <c r="AQ121" i="35"/>
  <c r="AR121" i="35"/>
  <c r="AS121" i="35"/>
  <c r="AT121" i="35"/>
  <c r="AU121" i="35"/>
  <c r="AV121" i="35"/>
  <c r="AW121" i="35"/>
  <c r="AX121" i="35"/>
  <c r="AY121" i="35"/>
  <c r="AZ121" i="35"/>
  <c r="AO122" i="35"/>
  <c r="AP122" i="35"/>
  <c r="AQ122" i="35"/>
  <c r="AR122" i="35"/>
  <c r="AS122" i="35"/>
  <c r="AT122" i="35"/>
  <c r="AU122" i="35"/>
  <c r="AV122" i="35"/>
  <c r="AW122" i="35"/>
  <c r="AX122" i="35"/>
  <c r="AY122" i="35"/>
  <c r="AZ122" i="35"/>
  <c r="AO123" i="35"/>
  <c r="AP123" i="35"/>
  <c r="AQ123" i="35"/>
  <c r="AR123" i="35"/>
  <c r="AS123" i="35"/>
  <c r="AT123" i="35"/>
  <c r="AU123" i="35"/>
  <c r="AV123" i="35"/>
  <c r="AW123" i="35"/>
  <c r="AX123" i="35"/>
  <c r="AY123" i="35"/>
  <c r="AZ123" i="35"/>
  <c r="AO124" i="35"/>
  <c r="AP124" i="35"/>
  <c r="AQ124" i="35"/>
  <c r="AR124" i="35"/>
  <c r="AS124" i="35"/>
  <c r="AT124" i="35"/>
  <c r="AU124" i="35"/>
  <c r="AV124" i="35"/>
  <c r="AW124" i="35"/>
  <c r="AX124" i="35"/>
  <c r="AY124" i="35"/>
  <c r="AZ124" i="35"/>
  <c r="AO125" i="35"/>
  <c r="AP125" i="35"/>
  <c r="AQ125" i="35"/>
  <c r="AR125" i="35"/>
  <c r="AS125" i="35"/>
  <c r="AT125" i="35"/>
  <c r="AU125" i="35"/>
  <c r="AV125" i="35"/>
  <c r="AW125" i="35"/>
  <c r="AX125" i="35"/>
  <c r="AY125" i="35"/>
  <c r="AZ125" i="35"/>
  <c r="AO126" i="35"/>
  <c r="AP126" i="35"/>
  <c r="AQ126" i="35"/>
  <c r="AR126" i="35"/>
  <c r="AS126" i="35"/>
  <c r="AT126" i="35"/>
  <c r="AU126" i="35"/>
  <c r="AV126" i="35"/>
  <c r="AW126" i="35"/>
  <c r="AX126" i="35"/>
  <c r="AY126" i="35"/>
  <c r="AZ126" i="35"/>
  <c r="AO127" i="35"/>
  <c r="AP127" i="35"/>
  <c r="AQ127" i="35"/>
  <c r="AR127" i="35"/>
  <c r="AS127" i="35"/>
  <c r="AT127" i="35"/>
  <c r="AU127" i="35"/>
  <c r="AV127" i="35"/>
  <c r="AW127" i="35"/>
  <c r="AX127" i="35"/>
  <c r="AY127" i="35"/>
  <c r="AZ127" i="35"/>
  <c r="AO128" i="35"/>
  <c r="AP128" i="35"/>
  <c r="AQ128" i="35"/>
  <c r="AR128" i="35"/>
  <c r="AS128" i="35"/>
  <c r="AT128" i="35"/>
  <c r="AU128" i="35"/>
  <c r="AV128" i="35"/>
  <c r="AW128" i="35"/>
  <c r="AX128" i="35"/>
  <c r="AY128" i="35"/>
  <c r="AZ128" i="35"/>
  <c r="AO129" i="35"/>
  <c r="AP129" i="35"/>
  <c r="AQ129" i="35"/>
  <c r="AR129" i="35"/>
  <c r="AS129" i="35"/>
  <c r="AT129" i="35"/>
  <c r="AU129" i="35"/>
  <c r="AV129" i="35"/>
  <c r="AW129" i="35"/>
  <c r="AX129" i="35"/>
  <c r="AY129" i="35"/>
  <c r="AZ129" i="35"/>
  <c r="AO130" i="35"/>
  <c r="AP130" i="35"/>
  <c r="AQ130" i="35"/>
  <c r="AR130" i="35"/>
  <c r="AS130" i="35"/>
  <c r="AT130" i="35"/>
  <c r="AU130" i="35"/>
  <c r="AV130" i="35"/>
  <c r="AW130" i="35"/>
  <c r="AX130" i="35"/>
  <c r="AY130" i="35"/>
  <c r="AZ130" i="35"/>
  <c r="AO131" i="35"/>
  <c r="AP131" i="35"/>
  <c r="AQ131" i="35"/>
  <c r="AR131" i="35"/>
  <c r="AS131" i="35"/>
  <c r="AT131" i="35"/>
  <c r="AU131" i="35"/>
  <c r="AV131" i="35"/>
  <c r="AW131" i="35"/>
  <c r="AX131" i="35"/>
  <c r="AY131" i="35"/>
  <c r="AZ131" i="35"/>
  <c r="AO132" i="35"/>
  <c r="AP132" i="35"/>
  <c r="AQ132" i="35"/>
  <c r="AR132" i="35"/>
  <c r="AS132" i="35"/>
  <c r="AT132" i="35"/>
  <c r="AU132" i="35"/>
  <c r="AV132" i="35"/>
  <c r="AW132" i="35"/>
  <c r="AX132" i="35"/>
  <c r="AY132" i="35"/>
  <c r="AZ132" i="35"/>
  <c r="AO133" i="35"/>
  <c r="AP133" i="35"/>
  <c r="AQ133" i="35"/>
  <c r="AR133" i="35"/>
  <c r="AS133" i="35"/>
  <c r="AT133" i="35"/>
  <c r="AU133" i="35"/>
  <c r="AV133" i="35"/>
  <c r="AW133" i="35"/>
  <c r="AX133" i="35"/>
  <c r="AY133" i="35"/>
  <c r="AZ133" i="35"/>
  <c r="AO134" i="35"/>
  <c r="AP134" i="35"/>
  <c r="AQ134" i="35"/>
  <c r="AR134" i="35"/>
  <c r="AS134" i="35"/>
  <c r="AT134" i="35"/>
  <c r="AU134" i="35"/>
  <c r="AV134" i="35"/>
  <c r="AW134" i="35"/>
  <c r="AX134" i="35"/>
  <c r="AY134" i="35"/>
  <c r="AZ134" i="35"/>
  <c r="AO135" i="35"/>
  <c r="AP135" i="35"/>
  <c r="AQ135" i="35"/>
  <c r="AR135" i="35"/>
  <c r="AS135" i="35"/>
  <c r="AT135" i="35"/>
  <c r="AU135" i="35"/>
  <c r="AV135" i="35"/>
  <c r="AW135" i="35"/>
  <c r="AX135" i="35"/>
  <c r="AY135" i="35"/>
  <c r="AZ135" i="35"/>
  <c r="AO136" i="35"/>
  <c r="AP136" i="35"/>
  <c r="AQ136" i="35"/>
  <c r="AR136" i="35"/>
  <c r="AS136" i="35"/>
  <c r="AT136" i="35"/>
  <c r="AU136" i="35"/>
  <c r="AV136" i="35"/>
  <c r="AW136" i="35"/>
  <c r="AX136" i="35"/>
  <c r="AY136" i="35"/>
  <c r="AZ136" i="35"/>
  <c r="AO137" i="35"/>
  <c r="AP137" i="35"/>
  <c r="AQ137" i="35"/>
  <c r="AR137" i="35"/>
  <c r="AS137" i="35"/>
  <c r="AT137" i="35"/>
  <c r="AU137" i="35"/>
  <c r="AV137" i="35"/>
  <c r="AW137" i="35"/>
  <c r="AX137" i="35"/>
  <c r="AY137" i="35"/>
  <c r="AZ137" i="35"/>
  <c r="AO138" i="35"/>
  <c r="AP138" i="35"/>
  <c r="AQ138" i="35"/>
  <c r="AR138" i="35"/>
  <c r="AS138" i="35"/>
  <c r="AT138" i="35"/>
  <c r="AU138" i="35"/>
  <c r="AV138" i="35"/>
  <c r="AW138" i="35"/>
  <c r="AX138" i="35"/>
  <c r="AY138" i="35"/>
  <c r="AZ138" i="35"/>
  <c r="AO139" i="35"/>
  <c r="AP139" i="35"/>
  <c r="AQ139" i="35"/>
  <c r="AR139" i="35"/>
  <c r="AS139" i="35"/>
  <c r="AT139" i="35"/>
  <c r="AU139" i="35"/>
  <c r="AV139" i="35"/>
  <c r="AW139" i="35"/>
  <c r="AX139" i="35"/>
  <c r="AY139" i="35"/>
  <c r="AZ139" i="35"/>
  <c r="AO140" i="35"/>
  <c r="AP140" i="35"/>
  <c r="AQ140" i="35"/>
  <c r="AR140" i="35"/>
  <c r="AS140" i="35"/>
  <c r="AT140" i="35"/>
  <c r="AU140" i="35"/>
  <c r="AV140" i="35"/>
  <c r="AW140" i="35"/>
  <c r="AX140" i="35"/>
  <c r="AY140" i="35"/>
  <c r="AZ140" i="35"/>
  <c r="AO141" i="35"/>
  <c r="AP141" i="35"/>
  <c r="AQ141" i="35"/>
  <c r="AR141" i="35"/>
  <c r="AS141" i="35"/>
  <c r="AT141" i="35"/>
  <c r="AU141" i="35"/>
  <c r="AV141" i="35"/>
  <c r="AW141" i="35"/>
  <c r="AX141" i="35"/>
  <c r="AY141" i="35"/>
  <c r="AZ141" i="35"/>
  <c r="AO142" i="35"/>
  <c r="AP142" i="35"/>
  <c r="AQ142" i="35"/>
  <c r="AR142" i="35"/>
  <c r="AS142" i="35"/>
  <c r="AT142" i="35"/>
  <c r="AU142" i="35"/>
  <c r="AV142" i="35"/>
  <c r="AW142" i="35"/>
  <c r="AX142" i="35"/>
  <c r="AY142" i="35"/>
  <c r="AZ142" i="35"/>
  <c r="AO143" i="35"/>
  <c r="AP143" i="35"/>
  <c r="AQ143" i="35"/>
  <c r="AR143" i="35"/>
  <c r="AS143" i="35"/>
  <c r="AT143" i="35"/>
  <c r="AU143" i="35"/>
  <c r="AV143" i="35"/>
  <c r="AW143" i="35"/>
  <c r="AX143" i="35"/>
  <c r="AY143" i="35"/>
  <c r="AZ143" i="35"/>
  <c r="AO144" i="35"/>
  <c r="AP144" i="35"/>
  <c r="AQ144" i="35"/>
  <c r="AR144" i="35"/>
  <c r="AS144" i="35"/>
  <c r="AT144" i="35"/>
  <c r="AU144" i="35"/>
  <c r="AV144" i="35"/>
  <c r="AW144" i="35"/>
  <c r="AX144" i="35"/>
  <c r="AY144" i="35"/>
  <c r="AZ144" i="35"/>
  <c r="AO145" i="35"/>
  <c r="AP145" i="35"/>
  <c r="AQ145" i="35"/>
  <c r="AR145" i="35"/>
  <c r="AS145" i="35"/>
  <c r="AT145" i="35"/>
  <c r="AU145" i="35"/>
  <c r="AV145" i="35"/>
  <c r="AW145" i="35"/>
  <c r="AX145" i="35"/>
  <c r="AY145" i="35"/>
  <c r="AZ145" i="35"/>
  <c r="AO146" i="35"/>
  <c r="AP146" i="35"/>
  <c r="AQ146" i="35"/>
  <c r="AR146" i="35"/>
  <c r="AS146" i="35"/>
  <c r="AT146" i="35"/>
  <c r="AU146" i="35"/>
  <c r="AV146" i="35"/>
  <c r="AW146" i="35"/>
  <c r="AX146" i="35"/>
  <c r="AY146" i="35"/>
  <c r="AZ146" i="35"/>
  <c r="AO147" i="35"/>
  <c r="AP147" i="35"/>
  <c r="AQ147" i="35"/>
  <c r="AR147" i="35"/>
  <c r="AS147" i="35"/>
  <c r="AT147" i="35"/>
  <c r="AU147" i="35"/>
  <c r="AV147" i="35"/>
  <c r="AW147" i="35"/>
  <c r="AX147" i="35"/>
  <c r="AY147" i="35"/>
  <c r="AZ147" i="35"/>
  <c r="AO148" i="35"/>
  <c r="AP148" i="35"/>
  <c r="AQ148" i="35"/>
  <c r="AR148" i="35"/>
  <c r="AS148" i="35"/>
  <c r="AT148" i="35"/>
  <c r="AU148" i="35"/>
  <c r="AV148" i="35"/>
  <c r="AW148" i="35"/>
  <c r="AX148" i="35"/>
  <c r="AY148" i="35"/>
  <c r="AZ148" i="35"/>
  <c r="AO149" i="35"/>
  <c r="AP149" i="35"/>
  <c r="AQ149" i="35"/>
  <c r="AR149" i="35"/>
  <c r="AS149" i="35"/>
  <c r="AT149" i="35"/>
  <c r="AU149" i="35"/>
  <c r="AV149" i="35"/>
  <c r="AW149" i="35"/>
  <c r="AX149" i="35"/>
  <c r="AY149" i="35"/>
  <c r="AZ149" i="35"/>
  <c r="AO150" i="35"/>
  <c r="AP150" i="35"/>
  <c r="AQ150" i="35"/>
  <c r="AR150" i="35"/>
  <c r="AS150" i="35"/>
  <c r="AT150" i="35"/>
  <c r="AU150" i="35"/>
  <c r="AV150" i="35"/>
  <c r="AW150" i="35"/>
  <c r="AX150" i="35"/>
  <c r="AY150" i="35"/>
  <c r="AZ150" i="35"/>
  <c r="AO151" i="35"/>
  <c r="AP151" i="35"/>
  <c r="AQ151" i="35"/>
  <c r="AR151" i="35"/>
  <c r="AS151" i="35"/>
  <c r="AT151" i="35"/>
  <c r="AU151" i="35"/>
  <c r="AV151" i="35"/>
  <c r="AW151" i="35"/>
  <c r="AX151" i="35"/>
  <c r="AY151" i="35"/>
  <c r="AZ151" i="35"/>
  <c r="AO152" i="35"/>
  <c r="AP152" i="35"/>
  <c r="AQ152" i="35"/>
  <c r="AR152" i="35"/>
  <c r="AS152" i="35"/>
  <c r="AT152" i="35"/>
  <c r="AU152" i="35"/>
  <c r="AV152" i="35"/>
  <c r="AW152" i="35"/>
  <c r="AX152" i="35"/>
  <c r="AY152" i="35"/>
  <c r="AZ152" i="35"/>
  <c r="AO153" i="35"/>
  <c r="AP153" i="35"/>
  <c r="AQ153" i="35"/>
  <c r="AR153" i="35"/>
  <c r="AS153" i="35"/>
  <c r="AT153" i="35"/>
  <c r="AU153" i="35"/>
  <c r="AV153" i="35"/>
  <c r="AW153" i="35"/>
  <c r="AX153" i="35"/>
  <c r="AY153" i="35"/>
  <c r="AZ153" i="35"/>
  <c r="AO154" i="35"/>
  <c r="AP154" i="35"/>
  <c r="AQ154" i="35"/>
  <c r="AR154" i="35"/>
  <c r="AS154" i="35"/>
  <c r="AT154" i="35"/>
  <c r="AU154" i="35"/>
  <c r="AV154" i="35"/>
  <c r="AW154" i="35"/>
  <c r="AX154" i="35"/>
  <c r="AY154" i="35"/>
  <c r="AZ154" i="35"/>
  <c r="AO155" i="35"/>
  <c r="AP155" i="35"/>
  <c r="AQ155" i="35"/>
  <c r="AR155" i="35"/>
  <c r="AS155" i="35"/>
  <c r="AT155" i="35"/>
  <c r="AU155" i="35"/>
  <c r="AV155" i="35"/>
  <c r="AW155" i="35"/>
  <c r="AX155" i="35"/>
  <c r="AY155" i="35"/>
  <c r="AZ155" i="35"/>
  <c r="AO156" i="35"/>
  <c r="AP156" i="35"/>
  <c r="AQ156" i="35"/>
  <c r="AR156" i="35"/>
  <c r="AS156" i="35"/>
  <c r="AT156" i="35"/>
  <c r="AU156" i="35"/>
  <c r="AV156" i="35"/>
  <c r="AW156" i="35"/>
  <c r="AX156" i="35"/>
  <c r="AY156" i="35"/>
  <c r="AZ156" i="35"/>
  <c r="AO157" i="35"/>
  <c r="AP157" i="35"/>
  <c r="AQ157" i="35"/>
  <c r="AR157" i="35"/>
  <c r="AS157" i="35"/>
  <c r="AT157" i="35"/>
  <c r="AU157" i="35"/>
  <c r="AV157" i="35"/>
  <c r="AW157" i="35"/>
  <c r="AX157" i="35"/>
  <c r="AY157" i="35"/>
  <c r="AZ157" i="35"/>
  <c r="AO158" i="35"/>
  <c r="AP158" i="35"/>
  <c r="AQ158" i="35"/>
  <c r="AR158" i="35"/>
  <c r="AS158" i="35"/>
  <c r="AT158" i="35"/>
  <c r="AU158" i="35"/>
  <c r="AV158" i="35"/>
  <c r="AW158" i="35"/>
  <c r="AX158" i="35"/>
  <c r="AY158" i="35"/>
  <c r="AZ158" i="35"/>
  <c r="AO159" i="35"/>
  <c r="AP159" i="35"/>
  <c r="AQ159" i="35"/>
  <c r="AR159" i="35"/>
  <c r="AS159" i="35"/>
  <c r="AT159" i="35"/>
  <c r="AU159" i="35"/>
  <c r="AV159" i="35"/>
  <c r="AW159" i="35"/>
  <c r="AX159" i="35"/>
  <c r="AY159" i="35"/>
  <c r="AZ159" i="35"/>
  <c r="AO160" i="35"/>
  <c r="AP160" i="35"/>
  <c r="AQ160" i="35"/>
  <c r="AR160" i="35"/>
  <c r="AS160" i="35"/>
  <c r="AT160" i="35"/>
  <c r="AU160" i="35"/>
  <c r="AV160" i="35"/>
  <c r="AW160" i="35"/>
  <c r="AX160" i="35"/>
  <c r="AY160" i="35"/>
  <c r="AZ160" i="35"/>
  <c r="AO161" i="35"/>
  <c r="AP161" i="35"/>
  <c r="AQ161" i="35"/>
  <c r="AR161" i="35"/>
  <c r="AS161" i="35"/>
  <c r="AT161" i="35"/>
  <c r="AU161" i="35"/>
  <c r="AV161" i="35"/>
  <c r="AW161" i="35"/>
  <c r="AX161" i="35"/>
  <c r="AY161" i="35"/>
  <c r="AZ161" i="35"/>
  <c r="AO162" i="35"/>
  <c r="AP162" i="35"/>
  <c r="AQ162" i="35"/>
  <c r="AR162" i="35"/>
  <c r="AS162" i="35"/>
  <c r="AT162" i="35"/>
  <c r="AU162" i="35"/>
  <c r="AV162" i="35"/>
  <c r="AW162" i="35"/>
  <c r="AX162" i="35"/>
  <c r="AY162" i="35"/>
  <c r="AZ162" i="35"/>
  <c r="AO163" i="35"/>
  <c r="AP163" i="35"/>
  <c r="AQ163" i="35"/>
  <c r="AR163" i="35"/>
  <c r="AS163" i="35"/>
  <c r="AT163" i="35"/>
  <c r="AU163" i="35"/>
  <c r="AV163" i="35"/>
  <c r="AW163" i="35"/>
  <c r="AX163" i="35"/>
  <c r="AY163" i="35"/>
  <c r="AZ163" i="35"/>
  <c r="AO164" i="35"/>
  <c r="AP164" i="35"/>
  <c r="AQ164" i="35"/>
  <c r="AR164" i="35"/>
  <c r="AS164" i="35"/>
  <c r="AT164" i="35"/>
  <c r="AU164" i="35"/>
  <c r="AV164" i="35"/>
  <c r="AW164" i="35"/>
  <c r="AX164" i="35"/>
  <c r="AY164" i="35"/>
  <c r="AZ164" i="35"/>
  <c r="AO165" i="35"/>
  <c r="AP165" i="35"/>
  <c r="AQ165" i="35"/>
  <c r="AR165" i="35"/>
  <c r="AS165" i="35"/>
  <c r="AT165" i="35"/>
  <c r="AU165" i="35"/>
  <c r="AV165" i="35"/>
  <c r="AW165" i="35"/>
  <c r="AX165" i="35"/>
  <c r="AY165" i="35"/>
  <c r="AZ165" i="35"/>
  <c r="AO166" i="35"/>
  <c r="AP166" i="35"/>
  <c r="AQ166" i="35"/>
  <c r="AR166" i="35"/>
  <c r="AS166" i="35"/>
  <c r="AT166" i="35"/>
  <c r="AU166" i="35"/>
  <c r="AV166" i="35"/>
  <c r="AW166" i="35"/>
  <c r="AX166" i="35"/>
  <c r="AY166" i="35"/>
  <c r="AZ166" i="35"/>
  <c r="AO167" i="35"/>
  <c r="AP167" i="35"/>
  <c r="AQ167" i="35"/>
  <c r="AR167" i="35"/>
  <c r="AS167" i="35"/>
  <c r="AT167" i="35"/>
  <c r="AU167" i="35"/>
  <c r="AV167" i="35"/>
  <c r="AW167" i="35"/>
  <c r="AX167" i="35"/>
  <c r="AY167" i="35"/>
  <c r="AZ167" i="35"/>
  <c r="AO168" i="35"/>
  <c r="AP168" i="35"/>
  <c r="AQ168" i="35"/>
  <c r="AR168" i="35"/>
  <c r="AS168" i="35"/>
  <c r="AT168" i="35"/>
  <c r="AU168" i="35"/>
  <c r="AV168" i="35"/>
  <c r="AW168" i="35"/>
  <c r="AX168" i="35"/>
  <c r="AY168" i="35"/>
  <c r="AZ168" i="35"/>
  <c r="AR10" i="35"/>
  <c r="AQ10" i="35"/>
  <c r="AP10" i="35"/>
  <c r="AO10" i="35"/>
  <c r="H47" i="36" l="1"/>
  <c r="K47" i="36"/>
  <c r="H38" i="36"/>
  <c r="K38" i="36"/>
  <c r="H46" i="36"/>
  <c r="K46" i="36"/>
  <c r="H36" i="36"/>
  <c r="K36" i="36"/>
  <c r="K37" i="36"/>
  <c r="H37" i="36"/>
  <c r="H35" i="36"/>
  <c r="K35" i="36"/>
  <c r="H39" i="36"/>
  <c r="K39" i="36"/>
  <c r="H31" i="36"/>
  <c r="K31" i="36"/>
  <c r="E32" i="36"/>
  <c r="K32" i="36"/>
  <c r="M32" i="36" s="1"/>
  <c r="N32" i="36" s="1"/>
  <c r="O32" i="36" s="1"/>
  <c r="H32" i="36"/>
  <c r="H30" i="36"/>
  <c r="K30" i="36"/>
  <c r="E68" i="36"/>
  <c r="K68" i="36"/>
  <c r="H68" i="36"/>
  <c r="E36" i="36"/>
  <c r="E47" i="36"/>
  <c r="E46" i="36"/>
  <c r="E35" i="36"/>
  <c r="E37" i="36"/>
  <c r="E39" i="36"/>
  <c r="E31" i="36"/>
  <c r="E38" i="36"/>
  <c r="E30" i="36"/>
  <c r="AO201" i="35"/>
  <c r="AP201" i="35"/>
  <c r="AQ201" i="35"/>
  <c r="AR201" i="35"/>
  <c r="BA162" i="35"/>
  <c r="BA158" i="35"/>
  <c r="BA150" i="35"/>
  <c r="BA146" i="35"/>
  <c r="BA134" i="35"/>
  <c r="BA132" i="35"/>
  <c r="BA114" i="35"/>
  <c r="BA167" i="35"/>
  <c r="BA165" i="35"/>
  <c r="BA163" i="35"/>
  <c r="D82" i="36" s="1"/>
  <c r="BA149" i="35"/>
  <c r="D34" i="36" s="1"/>
  <c r="BA147" i="35"/>
  <c r="BA137" i="35"/>
  <c r="BA135" i="35"/>
  <c r="BA133" i="35"/>
  <c r="BA131" i="35"/>
  <c r="BA129" i="35"/>
  <c r="BA105" i="35"/>
  <c r="BA91" i="35"/>
  <c r="D81" i="36" s="1"/>
  <c r="BA89" i="35"/>
  <c r="BA87" i="35"/>
  <c r="BA85" i="35"/>
  <c r="D79" i="36" s="1"/>
  <c r="E79" i="36" s="1"/>
  <c r="BA73" i="35"/>
  <c r="BA71" i="35"/>
  <c r="BA69" i="35"/>
  <c r="BA67" i="35"/>
  <c r="BA57" i="35"/>
  <c r="BA55" i="35"/>
  <c r="BA53" i="35"/>
  <c r="D75" i="36" s="1"/>
  <c r="BA51" i="35"/>
  <c r="BA49" i="35"/>
  <c r="D69" i="36" s="1"/>
  <c r="BA47" i="35"/>
  <c r="BA45" i="35"/>
  <c r="BA43" i="35"/>
  <c r="BA33" i="35"/>
  <c r="BA31" i="35"/>
  <c r="BA29" i="35"/>
  <c r="BA27" i="35"/>
  <c r="BA25" i="35"/>
  <c r="BA23" i="35"/>
  <c r="BA21" i="35"/>
  <c r="BA19" i="35"/>
  <c r="G25" i="29" s="1"/>
  <c r="H25" i="29" s="1"/>
  <c r="O25" i="29" s="1"/>
  <c r="BA136" i="35"/>
  <c r="BA74" i="35"/>
  <c r="BA68" i="35"/>
  <c r="BA83" i="35"/>
  <c r="BA58" i="35"/>
  <c r="BA50" i="35"/>
  <c r="BA42" i="35"/>
  <c r="BA40" i="35"/>
  <c r="BA38" i="35"/>
  <c r="BA36" i="35"/>
  <c r="BA26" i="35"/>
  <c r="BA24" i="35"/>
  <c r="BA22" i="35"/>
  <c r="D72" i="36" s="1"/>
  <c r="BA20" i="35"/>
  <c r="BA18" i="35"/>
  <c r="BA16" i="35"/>
  <c r="BA14" i="35"/>
  <c r="BA12" i="35"/>
  <c r="BA82" i="35"/>
  <c r="BA90" i="35"/>
  <c r="BA106" i="35"/>
  <c r="BA113" i="35"/>
  <c r="BA154" i="35"/>
  <c r="BA130" i="35"/>
  <c r="D80" i="36" s="1"/>
  <c r="BA161" i="35"/>
  <c r="BA145" i="35"/>
  <c r="BA153" i="35"/>
  <c r="BA122" i="35"/>
  <c r="BA120" i="35"/>
  <c r="BA118" i="35"/>
  <c r="BA116" i="35"/>
  <c r="BA34" i="35"/>
  <c r="BA104" i="35"/>
  <c r="BA102" i="35"/>
  <c r="BA100" i="35"/>
  <c r="BA98" i="35"/>
  <c r="BA96" i="35"/>
  <c r="BA94" i="35"/>
  <c r="BA92" i="35"/>
  <c r="BA168" i="35"/>
  <c r="BA156" i="35"/>
  <c r="BA121" i="35"/>
  <c r="BA119" i="35"/>
  <c r="BA117" i="35"/>
  <c r="BA115" i="35"/>
  <c r="BA148" i="35"/>
  <c r="D67" i="36" s="1"/>
  <c r="BA107" i="35"/>
  <c r="BA80" i="35"/>
  <c r="BA78" i="35"/>
  <c r="BA66" i="35"/>
  <c r="BA64" i="35"/>
  <c r="BA62" i="35"/>
  <c r="BA138" i="35"/>
  <c r="BA99" i="35"/>
  <c r="BA97" i="35"/>
  <c r="BA95" i="35"/>
  <c r="BA93" i="35"/>
  <c r="BA56" i="35"/>
  <c r="BA54" i="35"/>
  <c r="D84" i="36" s="1"/>
  <c r="BA160" i="35"/>
  <c r="BA143" i="35"/>
  <c r="D74" i="36" s="1"/>
  <c r="BA141" i="35"/>
  <c r="BA139" i="35"/>
  <c r="BA128" i="35"/>
  <c r="BA126" i="35"/>
  <c r="BA124" i="35"/>
  <c r="BA111" i="35"/>
  <c r="BA109" i="35"/>
  <c r="BA76" i="35"/>
  <c r="BA72" i="35"/>
  <c r="BA70" i="35"/>
  <c r="BA41" i="35"/>
  <c r="BA39" i="35"/>
  <c r="BA37" i="35"/>
  <c r="BA35" i="35"/>
  <c r="BA152" i="35"/>
  <c r="BA60" i="35"/>
  <c r="BA159" i="35"/>
  <c r="BA157" i="35"/>
  <c r="BA155" i="35"/>
  <c r="BA103" i="35"/>
  <c r="BA101" i="35"/>
  <c r="BA81" i="35"/>
  <c r="BA79" i="35"/>
  <c r="BA77" i="35"/>
  <c r="BA75" i="35"/>
  <c r="BA52" i="35"/>
  <c r="BA48" i="35"/>
  <c r="BA46" i="35"/>
  <c r="BA44" i="35"/>
  <c r="BA17" i="35"/>
  <c r="BA15" i="35"/>
  <c r="BA13" i="35"/>
  <c r="BA11" i="35"/>
  <c r="BA144" i="35"/>
  <c r="BA142" i="35"/>
  <c r="BA140" i="35"/>
  <c r="BA127" i="35"/>
  <c r="BA125" i="35"/>
  <c r="BA123" i="35"/>
  <c r="BA112" i="35"/>
  <c r="BA110" i="35"/>
  <c r="BA108" i="35"/>
  <c r="BA166" i="35"/>
  <c r="BA164" i="35"/>
  <c r="BA151" i="35"/>
  <c r="BA88" i="35"/>
  <c r="BA86" i="35"/>
  <c r="BA84" i="35"/>
  <c r="BA65" i="35"/>
  <c r="BA63" i="35"/>
  <c r="BA61" i="35"/>
  <c r="BA59" i="35"/>
  <c r="BA32" i="35"/>
  <c r="BA30" i="35"/>
  <c r="BA28" i="35"/>
  <c r="M30" i="36" l="1"/>
  <c r="N30" i="36" s="1"/>
  <c r="O30" i="36" s="1"/>
  <c r="M35" i="36"/>
  <c r="M38" i="36"/>
  <c r="N38" i="36" s="1"/>
  <c r="O38" i="36" s="1"/>
  <c r="N35" i="36"/>
  <c r="O35" i="36" s="1"/>
  <c r="M47" i="36"/>
  <c r="N47" i="36" s="1"/>
  <c r="K34" i="36"/>
  <c r="H34" i="36"/>
  <c r="G23" i="29"/>
  <c r="H23" i="29" s="1"/>
  <c r="O23" i="29" s="1"/>
  <c r="G22" i="29"/>
  <c r="H22" i="29" s="1"/>
  <c r="O22" i="29" s="1"/>
  <c r="G19" i="29"/>
  <c r="H19" i="29" s="1"/>
  <c r="O19" i="29" s="1"/>
  <c r="G20" i="29"/>
  <c r="H20" i="29" s="1"/>
  <c r="O20" i="29" s="1"/>
  <c r="G21" i="29"/>
  <c r="H21" i="29" s="1"/>
  <c r="O21" i="29" s="1"/>
  <c r="G24" i="29"/>
  <c r="D83" i="36"/>
  <c r="E83" i="36" s="1"/>
  <c r="E81" i="36"/>
  <c r="K81" i="36"/>
  <c r="H81" i="36"/>
  <c r="E80" i="36"/>
  <c r="K80" i="36"/>
  <c r="H80" i="36"/>
  <c r="E82" i="36"/>
  <c r="H82" i="36"/>
  <c r="K82" i="36"/>
  <c r="E84" i="36"/>
  <c r="K84" i="36"/>
  <c r="H84" i="36"/>
  <c r="H79" i="36"/>
  <c r="K79" i="36"/>
  <c r="K67" i="36"/>
  <c r="H67" i="36"/>
  <c r="H72" i="36"/>
  <c r="K72" i="36"/>
  <c r="M43" i="36" s="1"/>
  <c r="H69" i="36"/>
  <c r="K69" i="36"/>
  <c r="H74" i="36"/>
  <c r="K74" i="36"/>
  <c r="K75" i="36"/>
  <c r="H75" i="36"/>
  <c r="E75" i="36"/>
  <c r="E74" i="36"/>
  <c r="E72" i="36"/>
  <c r="D70" i="36"/>
  <c r="D71" i="36"/>
  <c r="E69" i="36"/>
  <c r="E67" i="36"/>
  <c r="D42" i="36"/>
  <c r="D63" i="36"/>
  <c r="D56" i="36"/>
  <c r="D41" i="36"/>
  <c r="D64" i="36"/>
  <c r="D65" i="36"/>
  <c r="D14" i="36"/>
  <c r="D57" i="36"/>
  <c r="D59" i="36"/>
  <c r="D58" i="36"/>
  <c r="D60" i="36"/>
  <c r="D62" i="36"/>
  <c r="D61" i="36"/>
  <c r="K61" i="36" s="1"/>
  <c r="D55" i="36"/>
  <c r="D45" i="36"/>
  <c r="D23" i="36"/>
  <c r="D24" i="36"/>
  <c r="D50" i="36"/>
  <c r="D49" i="36"/>
  <c r="D48" i="36"/>
  <c r="D6" i="36"/>
  <c r="D10" i="36"/>
  <c r="D7" i="36"/>
  <c r="D11" i="36"/>
  <c r="D8" i="36"/>
  <c r="D9" i="36"/>
  <c r="D18" i="36"/>
  <c r="D19" i="36"/>
  <c r="D16" i="36"/>
  <c r="D17" i="36"/>
  <c r="D15" i="36"/>
  <c r="D26" i="36"/>
  <c r="D25" i="36"/>
  <c r="D27" i="36"/>
  <c r="D28" i="36"/>
  <c r="D29" i="36"/>
  <c r="D12" i="36"/>
  <c r="D13" i="36"/>
  <c r="D20" i="36"/>
  <c r="D44" i="36"/>
  <c r="E34" i="36"/>
  <c r="D54" i="36"/>
  <c r="M34" i="36" l="1"/>
  <c r="N34" i="36" s="1"/>
  <c r="N43" i="36"/>
  <c r="O43" i="36" s="1"/>
  <c r="O47" i="36"/>
  <c r="E14" i="36"/>
  <c r="H14" i="36"/>
  <c r="K14" i="36"/>
  <c r="K40" i="36"/>
  <c r="H40" i="36"/>
  <c r="H44" i="36"/>
  <c r="K44" i="36"/>
  <c r="L44" i="36" s="1"/>
  <c r="H26" i="36"/>
  <c r="K26" i="36"/>
  <c r="H11" i="36"/>
  <c r="K11" i="36"/>
  <c r="K23" i="36"/>
  <c r="H23" i="36"/>
  <c r="H17" i="36"/>
  <c r="K17" i="36"/>
  <c r="K10" i="36"/>
  <c r="H10" i="36"/>
  <c r="K7" i="36"/>
  <c r="H7" i="36"/>
  <c r="K12" i="36"/>
  <c r="H12" i="36"/>
  <c r="H16" i="36"/>
  <c r="K16" i="36"/>
  <c r="K13" i="36"/>
  <c r="H13" i="36"/>
  <c r="K29" i="36"/>
  <c r="H29" i="36"/>
  <c r="H19" i="36"/>
  <c r="K19" i="36"/>
  <c r="K48" i="36"/>
  <c r="H48" i="36"/>
  <c r="E41" i="36"/>
  <c r="H41" i="36"/>
  <c r="K41" i="36"/>
  <c r="H20" i="36"/>
  <c r="K20" i="36"/>
  <c r="H28" i="36"/>
  <c r="K28" i="36"/>
  <c r="H18" i="36"/>
  <c r="K18" i="36"/>
  <c r="K49" i="36"/>
  <c r="H49" i="36"/>
  <c r="K45" i="36"/>
  <c r="L45" i="36" s="1"/>
  <c r="M45" i="36" s="1"/>
  <c r="N45" i="36" s="1"/>
  <c r="O45" i="36" s="1"/>
  <c r="H45" i="36"/>
  <c r="H27" i="36"/>
  <c r="K27" i="36"/>
  <c r="H9" i="36"/>
  <c r="K9" i="36"/>
  <c r="K50" i="36"/>
  <c r="H50" i="36"/>
  <c r="K15" i="36"/>
  <c r="H15" i="36"/>
  <c r="H25" i="36"/>
  <c r="K25" i="36"/>
  <c r="K8" i="36"/>
  <c r="H8" i="36"/>
  <c r="K24" i="36"/>
  <c r="H24" i="36"/>
  <c r="H42" i="36"/>
  <c r="K42" i="36"/>
  <c r="P21" i="29"/>
  <c r="K83" i="36"/>
  <c r="K85" i="36" s="1"/>
  <c r="H83" i="36"/>
  <c r="E55" i="36"/>
  <c r="K55" i="36"/>
  <c r="H55" i="36"/>
  <c r="K65" i="36"/>
  <c r="H65" i="36"/>
  <c r="H71" i="36"/>
  <c r="K71" i="36"/>
  <c r="H61" i="36"/>
  <c r="H64" i="36"/>
  <c r="K64" i="36"/>
  <c r="K70" i="36"/>
  <c r="H70" i="36"/>
  <c r="K62" i="36"/>
  <c r="H62" i="36"/>
  <c r="H60" i="36"/>
  <c r="K60" i="36"/>
  <c r="E56" i="36"/>
  <c r="H56" i="36"/>
  <c r="K56" i="36"/>
  <c r="H58" i="36"/>
  <c r="K58" i="36"/>
  <c r="E63" i="36"/>
  <c r="H63" i="36"/>
  <c r="K63" i="36"/>
  <c r="K59" i="36"/>
  <c r="H59" i="36"/>
  <c r="E57" i="36"/>
  <c r="H57" i="36"/>
  <c r="K57" i="36"/>
  <c r="E71" i="36"/>
  <c r="E70" i="36"/>
  <c r="E42" i="36"/>
  <c r="E65" i="36"/>
  <c r="E64" i="36"/>
  <c r="E62" i="36"/>
  <c r="E61" i="36"/>
  <c r="E60" i="36"/>
  <c r="E58" i="36"/>
  <c r="E59" i="36"/>
  <c r="E27" i="36"/>
  <c r="E15" i="36"/>
  <c r="E9" i="36"/>
  <c r="E50" i="36"/>
  <c r="E49" i="36"/>
  <c r="E25" i="36"/>
  <c r="E17" i="36"/>
  <c r="E8" i="36"/>
  <c r="E28" i="36"/>
  <c r="E40" i="36"/>
  <c r="E26" i="36"/>
  <c r="E16" i="36"/>
  <c r="E11" i="36"/>
  <c r="E54" i="36"/>
  <c r="K54" i="36"/>
  <c r="H54" i="36"/>
  <c r="E19" i="36"/>
  <c r="E7" i="36"/>
  <c r="E13" i="36"/>
  <c r="E18" i="36"/>
  <c r="E10" i="36"/>
  <c r="E24" i="36"/>
  <c r="E20" i="36"/>
  <c r="E12" i="36"/>
  <c r="E6" i="36"/>
  <c r="K6" i="36"/>
  <c r="H6" i="36"/>
  <c r="E23" i="36"/>
  <c r="E44" i="36"/>
  <c r="E29" i="36"/>
  <c r="E48" i="36"/>
  <c r="E45" i="36"/>
  <c r="L40" i="36" l="1"/>
  <c r="L51" i="36" s="1"/>
  <c r="M14" i="36"/>
  <c r="N14" i="36" s="1"/>
  <c r="O14" i="36" s="1"/>
  <c r="O34" i="36"/>
  <c r="L41" i="36"/>
  <c r="M41" i="36" s="1"/>
  <c r="N41" i="36" s="1"/>
  <c r="O41" i="36" s="1"/>
  <c r="M15" i="36"/>
  <c r="N15" i="36" s="1"/>
  <c r="O15" i="36" s="1"/>
  <c r="M16" i="36"/>
  <c r="N16" i="36" s="1"/>
  <c r="O16" i="36" s="1"/>
  <c r="M44" i="36"/>
  <c r="N44" i="36" s="1"/>
  <c r="M25" i="36"/>
  <c r="N25" i="36" s="1"/>
  <c r="O25" i="36" s="1"/>
  <c r="M27" i="36"/>
  <c r="L48" i="36"/>
  <c r="M48" i="36" s="1"/>
  <c r="N48" i="36" s="1"/>
  <c r="O48" i="36" s="1"/>
  <c r="K76" i="36"/>
  <c r="G10" i="35"/>
  <c r="G11" i="35"/>
  <c r="G12" i="35"/>
  <c r="G13" i="35"/>
  <c r="G14" i="35"/>
  <c r="G15" i="35"/>
  <c r="G16" i="35"/>
  <c r="G17" i="35"/>
  <c r="G18" i="35"/>
  <c r="G19" i="35"/>
  <c r="G20" i="35"/>
  <c r="G21" i="35"/>
  <c r="G22" i="35"/>
  <c r="G23" i="35"/>
  <c r="G24" i="35"/>
  <c r="G25" i="35"/>
  <c r="G26" i="35"/>
  <c r="G27" i="35"/>
  <c r="G28" i="35"/>
  <c r="G29" i="35"/>
  <c r="G30" i="35"/>
  <c r="G31" i="35"/>
  <c r="G32" i="35"/>
  <c r="G33" i="35"/>
  <c r="G34" i="35"/>
  <c r="G35" i="35"/>
  <c r="G36" i="35"/>
  <c r="G37" i="35"/>
  <c r="G38" i="35"/>
  <c r="G39" i="35"/>
  <c r="G40" i="35"/>
  <c r="G41" i="35"/>
  <c r="G42" i="35"/>
  <c r="G43" i="35"/>
  <c r="G44" i="35"/>
  <c r="G45" i="35"/>
  <c r="G46" i="35"/>
  <c r="G47" i="35"/>
  <c r="G48" i="35"/>
  <c r="G49" i="35"/>
  <c r="G50" i="35"/>
  <c r="G51" i="35"/>
  <c r="G52" i="35"/>
  <c r="G53" i="35"/>
  <c r="G54" i="35"/>
  <c r="G55" i="35"/>
  <c r="G56" i="35"/>
  <c r="G57" i="35"/>
  <c r="I57" i="35"/>
  <c r="I56" i="35"/>
  <c r="I55" i="35"/>
  <c r="I54" i="35"/>
  <c r="I53" i="35"/>
  <c r="I52" i="35"/>
  <c r="I51" i="35"/>
  <c r="I50" i="35"/>
  <c r="I49" i="35"/>
  <c r="I48" i="35"/>
  <c r="I47" i="35"/>
  <c r="I46" i="35"/>
  <c r="I45" i="35"/>
  <c r="I44" i="35"/>
  <c r="I43" i="35"/>
  <c r="I42" i="35"/>
  <c r="I41" i="35"/>
  <c r="I40" i="35"/>
  <c r="I39" i="35"/>
  <c r="I38" i="35"/>
  <c r="I37" i="35"/>
  <c r="I36" i="35"/>
  <c r="I35" i="35"/>
  <c r="I34" i="35"/>
  <c r="I33" i="35"/>
  <c r="I32" i="35"/>
  <c r="I31" i="35"/>
  <c r="I30" i="35"/>
  <c r="I29" i="35"/>
  <c r="I28" i="35"/>
  <c r="I27" i="35"/>
  <c r="I26" i="35"/>
  <c r="I25" i="35"/>
  <c r="I24" i="35"/>
  <c r="I23" i="35"/>
  <c r="I22" i="35"/>
  <c r="I21" i="35"/>
  <c r="I20" i="35"/>
  <c r="I19" i="35"/>
  <c r="I18" i="35"/>
  <c r="I17" i="35"/>
  <c r="I16" i="35"/>
  <c r="I15" i="35"/>
  <c r="I14" i="35"/>
  <c r="I13" i="35"/>
  <c r="I12" i="35"/>
  <c r="I11" i="35"/>
  <c r="AZ10" i="35"/>
  <c r="AZ201" i="35" s="1"/>
  <c r="AY10" i="35"/>
  <c r="AY201" i="35" s="1"/>
  <c r="AX10" i="35"/>
  <c r="AX201" i="35" s="1"/>
  <c r="AW10" i="35"/>
  <c r="AW201" i="35" s="1"/>
  <c r="AV10" i="35"/>
  <c r="AV201" i="35" s="1"/>
  <c r="AU10" i="35"/>
  <c r="AT10" i="35"/>
  <c r="AT201" i="35" s="1"/>
  <c r="AS10" i="35"/>
  <c r="AS201" i="35" s="1"/>
  <c r="I10" i="35"/>
  <c r="AM9" i="35"/>
  <c r="AM8" i="35" s="1"/>
  <c r="J9" i="35"/>
  <c r="J8" i="35" s="1"/>
  <c r="AL8" i="35"/>
  <c r="M40" i="36" l="1"/>
  <c r="N40" i="36" s="1"/>
  <c r="O40" i="36" s="1"/>
  <c r="O44" i="36"/>
  <c r="M23" i="36"/>
  <c r="N23" i="36" s="1"/>
  <c r="M20" i="36"/>
  <c r="N20" i="36" s="1"/>
  <c r="M6" i="36"/>
  <c r="N6" i="36" s="1"/>
  <c r="O6" i="36" s="1"/>
  <c r="N27" i="36"/>
  <c r="O27" i="36" s="1"/>
  <c r="M12" i="36"/>
  <c r="N12" i="36" s="1"/>
  <c r="M42" i="36"/>
  <c r="N42" i="36" s="1"/>
  <c r="AU201" i="35"/>
  <c r="K9" i="35"/>
  <c r="K8" i="35" s="1"/>
  <c r="BA10" i="35"/>
  <c r="O20" i="36" l="1"/>
  <c r="O12" i="36"/>
  <c r="O42" i="36"/>
  <c r="O23" i="36"/>
  <c r="G8" i="29"/>
  <c r="G9" i="29"/>
  <c r="G17" i="29"/>
  <c r="G10" i="29"/>
  <c r="G18" i="29"/>
  <c r="G11" i="29"/>
  <c r="G12" i="29"/>
  <c r="G15" i="29"/>
  <c r="G16" i="29"/>
  <c r="G6" i="29"/>
  <c r="G13" i="29"/>
  <c r="G14" i="29"/>
  <c r="G7" i="29"/>
  <c r="D22" i="36"/>
  <c r="D21" i="36"/>
  <c r="BA201" i="35"/>
  <c r="L9" i="35"/>
  <c r="M9" i="35" s="1"/>
  <c r="H22" i="36" l="1"/>
  <c r="K22" i="36"/>
  <c r="H21" i="36"/>
  <c r="K21" i="36"/>
  <c r="E22" i="36"/>
  <c r="E21" i="36"/>
  <c r="L8" i="35"/>
  <c r="N9" i="35"/>
  <c r="M8" i="35"/>
  <c r="M21" i="36" l="1"/>
  <c r="N21" i="36" s="1"/>
  <c r="O21" i="36" s="1"/>
  <c r="O51" i="36" s="1"/>
  <c r="K51" i="36"/>
  <c r="N8" i="35"/>
  <c r="O9" i="35"/>
  <c r="E94" i="33"/>
  <c r="E96" i="33"/>
  <c r="E97" i="33"/>
  <c r="F80" i="33"/>
  <c r="F77" i="33"/>
  <c r="F75" i="33"/>
  <c r="F74" i="33"/>
  <c r="F72" i="33"/>
  <c r="F26" i="33"/>
  <c r="BC210" i="30"/>
  <c r="F45" i="33"/>
  <c r="Q18" i="29" l="1"/>
  <c r="K95" i="36"/>
  <c r="M52" i="36" s="1"/>
  <c r="O8" i="35"/>
  <c r="P9" i="35"/>
  <c r="F55" i="33"/>
  <c r="F54" i="33"/>
  <c r="F53" i="33"/>
  <c r="F48" i="33"/>
  <c r="F30" i="33"/>
  <c r="F14" i="33"/>
  <c r="F13" i="33"/>
  <c r="F12" i="33"/>
  <c r="F11" i="33"/>
  <c r="F10" i="33"/>
  <c r="F9" i="33"/>
  <c r="F8" i="33"/>
  <c r="F7" i="33"/>
  <c r="F97" i="33"/>
  <c r="K97" i="33" s="1"/>
  <c r="F96" i="33"/>
  <c r="K96" i="33" s="1"/>
  <c r="F95" i="33"/>
  <c r="F94" i="33"/>
  <c r="K94" i="33" s="1"/>
  <c r="F93" i="33"/>
  <c r="F89" i="33"/>
  <c r="F88" i="33"/>
  <c r="F87" i="33"/>
  <c r="F86" i="33"/>
  <c r="F85" i="33"/>
  <c r="F79" i="33"/>
  <c r="F78" i="33"/>
  <c r="F76" i="33"/>
  <c r="F73" i="33"/>
  <c r="F71" i="33"/>
  <c r="F70" i="33"/>
  <c r="F69" i="33"/>
  <c r="F68" i="33"/>
  <c r="F67" i="33"/>
  <c r="F66" i="33"/>
  <c r="F65" i="33"/>
  <c r="F64" i="33"/>
  <c r="F63" i="33"/>
  <c r="F62" i="33"/>
  <c r="F61" i="33"/>
  <c r="F60" i="33"/>
  <c r="F56" i="33"/>
  <c r="F52" i="33"/>
  <c r="F51" i="33"/>
  <c r="F50" i="33"/>
  <c r="F49" i="33"/>
  <c r="F47" i="33"/>
  <c r="F46" i="33"/>
  <c r="F44" i="33"/>
  <c r="F43" i="33"/>
  <c r="F42" i="33"/>
  <c r="F41" i="33"/>
  <c r="F40" i="33"/>
  <c r="F39" i="33"/>
  <c r="F38" i="33"/>
  <c r="F37" i="33"/>
  <c r="F36" i="33"/>
  <c r="F35" i="33"/>
  <c r="F34" i="33"/>
  <c r="F33" i="33"/>
  <c r="F32" i="33"/>
  <c r="F31" i="33"/>
  <c r="F29" i="33"/>
  <c r="F28" i="33"/>
  <c r="F27" i="33"/>
  <c r="F25" i="33"/>
  <c r="F24" i="33"/>
  <c r="F23" i="33"/>
  <c r="F22" i="33"/>
  <c r="F21" i="33"/>
  <c r="F20" i="33"/>
  <c r="F19" i="33"/>
  <c r="F18" i="33"/>
  <c r="F17" i="33"/>
  <c r="F16" i="33"/>
  <c r="F15" i="33"/>
  <c r="F6" i="33"/>
  <c r="P8" i="35" l="1"/>
  <c r="Q9" i="35"/>
  <c r="AS30" i="31"/>
  <c r="AS3" i="31" s="1"/>
  <c r="AR30" i="31"/>
  <c r="AQ30" i="31"/>
  <c r="AO30" i="31"/>
  <c r="AO3" i="31" s="1"/>
  <c r="AN30" i="31"/>
  <c r="AN3" i="31" s="1"/>
  <c r="AM30" i="31"/>
  <c r="AL30" i="31"/>
  <c r="AK30" i="31"/>
  <c r="AK3" i="31" s="1"/>
  <c r="AJ30" i="31"/>
  <c r="AJ3" i="31" s="1"/>
  <c r="AI30" i="31"/>
  <c r="AI3" i="31" s="1"/>
  <c r="AH30" i="31"/>
  <c r="AH3" i="31" s="1"/>
  <c r="AG30" i="31"/>
  <c r="AG3" i="31" s="1"/>
  <c r="AF30" i="31"/>
  <c r="AF3" i="31" s="1"/>
  <c r="AE30" i="31"/>
  <c r="AE3" i="31" s="1"/>
  <c r="AD30" i="31"/>
  <c r="AD3" i="31" s="1"/>
  <c r="AC30" i="31"/>
  <c r="AC3" i="31" s="1"/>
  <c r="AB30" i="31"/>
  <c r="AB3" i="31" s="1"/>
  <c r="AA30" i="31"/>
  <c r="Z30" i="31"/>
  <c r="Z3" i="31" s="1"/>
  <c r="Y30" i="31"/>
  <c r="Y3" i="31" s="1"/>
  <c r="X30" i="31"/>
  <c r="X3" i="31" s="1"/>
  <c r="W30" i="31"/>
  <c r="W3" i="31" s="1"/>
  <c r="V30" i="31"/>
  <c r="V3" i="31" s="1"/>
  <c r="U30" i="31"/>
  <c r="U3" i="31" s="1"/>
  <c r="T30" i="31"/>
  <c r="T3" i="31" s="1"/>
  <c r="S30" i="31"/>
  <c r="S3" i="31" s="1"/>
  <c r="R30" i="31"/>
  <c r="R3" i="31" s="1"/>
  <c r="Q30" i="31"/>
  <c r="Q3" i="31" s="1"/>
  <c r="P30" i="31"/>
  <c r="P3" i="31" s="1"/>
  <c r="O30" i="31"/>
  <c r="O3" i="31" s="1"/>
  <c r="N30" i="31"/>
  <c r="N3" i="31" s="1"/>
  <c r="M30" i="31"/>
  <c r="M3" i="31" s="1"/>
  <c r="L30" i="31"/>
  <c r="L3" i="31" s="1"/>
  <c r="K30" i="31"/>
  <c r="I30" i="31"/>
  <c r="I3" i="31" s="1"/>
  <c r="H30" i="31"/>
  <c r="H3" i="31" s="1"/>
  <c r="G30" i="31"/>
  <c r="G3" i="31" s="1"/>
  <c r="F3" i="31"/>
  <c r="E30" i="31"/>
  <c r="E3" i="31" s="1"/>
  <c r="D30" i="31"/>
  <c r="D3" i="31" s="1"/>
  <c r="C30" i="31"/>
  <c r="C3" i="31" s="1"/>
  <c r="J30" i="31"/>
  <c r="J3" i="31" s="1"/>
  <c r="AT28" i="31"/>
  <c r="AT27" i="31"/>
  <c r="AT26" i="31"/>
  <c r="AT25" i="31"/>
  <c r="AP30" i="31"/>
  <c r="AP3" i="31" s="1"/>
  <c r="AT24" i="31"/>
  <c r="AT23" i="31"/>
  <c r="AT22" i="31"/>
  <c r="AT21" i="31"/>
  <c r="AT20" i="31"/>
  <c r="AT19" i="31"/>
  <c r="AT18" i="31"/>
  <c r="AT17" i="31"/>
  <c r="AT16" i="31"/>
  <c r="AT15" i="31"/>
  <c r="AT14" i="31"/>
  <c r="AT13" i="31"/>
  <c r="AT12" i="31"/>
  <c r="AT11" i="31"/>
  <c r="AT10" i="31"/>
  <c r="AT9" i="31"/>
  <c r="AT8" i="31"/>
  <c r="AT7" i="31"/>
  <c r="AT6" i="31"/>
  <c r="AT5" i="31"/>
  <c r="AR3" i="31"/>
  <c r="AQ3" i="31"/>
  <c r="AM3" i="31"/>
  <c r="AL3" i="31"/>
  <c r="AA3" i="31"/>
  <c r="K3" i="31"/>
  <c r="AT2" i="31"/>
  <c r="R9" i="35" l="1"/>
  <c r="Q8" i="35"/>
  <c r="AR33" i="31"/>
  <c r="AT30" i="31"/>
  <c r="AS31" i="31"/>
  <c r="AT29" i="31"/>
  <c r="S9" i="35" l="1"/>
  <c r="R8" i="35"/>
  <c r="CG118" i="32"/>
  <c r="L86" i="32"/>
  <c r="CF77" i="32"/>
  <c r="AM24" i="32"/>
  <c r="AM23" i="32"/>
  <c r="AM22" i="32"/>
  <c r="AM21" i="32"/>
  <c r="AM20" i="32"/>
  <c r="AM19" i="32"/>
  <c r="AM18" i="32"/>
  <c r="AM13" i="32"/>
  <c r="O25" i="32"/>
  <c r="O24" i="32"/>
  <c r="O23" i="32"/>
  <c r="O22" i="32"/>
  <c r="O21" i="32"/>
  <c r="O19" i="32"/>
  <c r="O18" i="32"/>
  <c r="O13" i="32"/>
  <c r="O10" i="32"/>
  <c r="O9" i="32"/>
  <c r="CA110" i="32"/>
  <c r="BX110" i="32"/>
  <c r="BU110" i="32"/>
  <c r="BR110" i="32"/>
  <c r="BO110" i="32"/>
  <c r="BL110" i="32"/>
  <c r="BI110" i="32"/>
  <c r="BF110" i="32"/>
  <c r="BC110" i="32"/>
  <c r="AZ110" i="32"/>
  <c r="AW110" i="32"/>
  <c r="AT110" i="32"/>
  <c r="AQ110" i="32"/>
  <c r="AN110" i="32"/>
  <c r="AK110" i="32"/>
  <c r="AH110" i="32"/>
  <c r="AE110" i="32"/>
  <c r="AB110" i="32"/>
  <c r="Y110" i="32"/>
  <c r="V110" i="32"/>
  <c r="S110" i="32"/>
  <c r="P110" i="32"/>
  <c r="M110" i="32"/>
  <c r="J110" i="32"/>
  <c r="G110" i="32"/>
  <c r="CI109" i="32"/>
  <c r="CF109" i="32"/>
  <c r="CD109" i="32"/>
  <c r="E109" i="32"/>
  <c r="D109" i="32"/>
  <c r="CI108" i="32"/>
  <c r="CF108" i="32"/>
  <c r="CD108" i="32"/>
  <c r="E108" i="32"/>
  <c r="D108" i="32"/>
  <c r="CI107" i="32"/>
  <c r="CF107" i="32"/>
  <c r="CD107" i="32"/>
  <c r="E107" i="32"/>
  <c r="D107" i="32"/>
  <c r="CI106" i="32"/>
  <c r="CF106" i="32"/>
  <c r="CD106" i="32"/>
  <c r="E106" i="32"/>
  <c r="D106" i="32"/>
  <c r="CI105" i="32"/>
  <c r="CF105" i="32"/>
  <c r="CD105" i="32"/>
  <c r="E105" i="32"/>
  <c r="D105" i="32"/>
  <c r="CI104" i="32"/>
  <c r="CF104" i="32"/>
  <c r="CD104" i="32"/>
  <c r="E104" i="32"/>
  <c r="D104" i="32"/>
  <c r="CI103" i="32"/>
  <c r="CF103" i="32"/>
  <c r="CD103" i="32"/>
  <c r="E103" i="32"/>
  <c r="D103" i="32"/>
  <c r="CI102" i="32"/>
  <c r="CF102" i="32"/>
  <c r="CD102" i="32"/>
  <c r="E102" i="32"/>
  <c r="D102" i="32"/>
  <c r="CI101" i="32"/>
  <c r="CF101" i="32"/>
  <c r="CD101" i="32"/>
  <c r="E101" i="32"/>
  <c r="D101" i="32"/>
  <c r="CI100" i="32"/>
  <c r="CF100" i="32"/>
  <c r="CD100" i="32"/>
  <c r="E100" i="32"/>
  <c r="D100" i="32"/>
  <c r="CI99" i="32"/>
  <c r="CF99" i="32"/>
  <c r="CD99" i="32"/>
  <c r="E99" i="32"/>
  <c r="D99" i="32"/>
  <c r="CI98" i="32"/>
  <c r="CF98" i="32"/>
  <c r="CD98" i="32"/>
  <c r="E98" i="32"/>
  <c r="D98" i="32"/>
  <c r="CI97" i="32"/>
  <c r="CF97" i="32"/>
  <c r="CD97" i="32"/>
  <c r="E97" i="32"/>
  <c r="D97" i="32"/>
  <c r="CI96" i="32"/>
  <c r="CF96" i="32"/>
  <c r="CD96" i="32"/>
  <c r="E96" i="32"/>
  <c r="D96" i="32"/>
  <c r="CI95" i="32"/>
  <c r="CF95" i="32"/>
  <c r="CD95" i="32"/>
  <c r="E95" i="32"/>
  <c r="D95" i="32"/>
  <c r="CI94" i="32"/>
  <c r="CF94" i="32"/>
  <c r="CD94" i="32"/>
  <c r="E94" i="32"/>
  <c r="D94" i="32"/>
  <c r="CD93" i="32"/>
  <c r="CL4" i="32" s="1"/>
  <c r="E93" i="32"/>
  <c r="D93" i="32"/>
  <c r="CD92" i="32"/>
  <c r="E92" i="32"/>
  <c r="D92" i="32"/>
  <c r="CD91" i="32"/>
  <c r="CK3" i="32" s="1"/>
  <c r="E91" i="32"/>
  <c r="D91" i="32"/>
  <c r="CD90" i="32"/>
  <c r="E90" i="32"/>
  <c r="D90" i="32"/>
  <c r="CI89" i="32"/>
  <c r="CF89" i="32"/>
  <c r="CD89" i="32"/>
  <c r="E89" i="32"/>
  <c r="D89" i="32"/>
  <c r="CI88" i="32"/>
  <c r="CF88" i="32"/>
  <c r="CD88" i="32"/>
  <c r="E88" i="32"/>
  <c r="D88" i="32"/>
  <c r="CD87" i="32"/>
  <c r="E87" i="32"/>
  <c r="D87" i="32"/>
  <c r="CI86" i="32"/>
  <c r="CF86" i="32"/>
  <c r="CD86" i="32"/>
  <c r="I86" i="32"/>
  <c r="E86" i="32"/>
  <c r="D86" i="32"/>
  <c r="CI85" i="32"/>
  <c r="CF85" i="32"/>
  <c r="CD85" i="32"/>
  <c r="E85" i="32"/>
  <c r="D85" i="32"/>
  <c r="CD84" i="32"/>
  <c r="E84" i="32"/>
  <c r="D84" i="32"/>
  <c r="CI83" i="32"/>
  <c r="CF83" i="32"/>
  <c r="CD83" i="32"/>
  <c r="E83" i="32"/>
  <c r="D83" i="32"/>
  <c r="CD82" i="32"/>
  <c r="E82" i="32"/>
  <c r="D82" i="32"/>
  <c r="CD81" i="32"/>
  <c r="E81" i="32"/>
  <c r="D81" i="32"/>
  <c r="CI80" i="32"/>
  <c r="CF80" i="32"/>
  <c r="CD80" i="32"/>
  <c r="E80" i="32"/>
  <c r="D80" i="32"/>
  <c r="CI79" i="32"/>
  <c r="CF79" i="32"/>
  <c r="CD79" i="32"/>
  <c r="E79" i="32"/>
  <c r="D79" i="32"/>
  <c r="CI78" i="32"/>
  <c r="CF78" i="32"/>
  <c r="CD78" i="32"/>
  <c r="E78" i="32"/>
  <c r="D78" i="32"/>
  <c r="CI77" i="32"/>
  <c r="CD77" i="32"/>
  <c r="E77" i="32"/>
  <c r="D77" i="32"/>
  <c r="CI76" i="32"/>
  <c r="CF76" i="32"/>
  <c r="CD76" i="32"/>
  <c r="I76" i="32"/>
  <c r="CL76" i="32" s="1"/>
  <c r="CM76" i="32" s="1"/>
  <c r="CN76" i="32" s="1"/>
  <c r="E76" i="32"/>
  <c r="D76" i="32"/>
  <c r="CD75" i="32"/>
  <c r="E75" i="32"/>
  <c r="D75" i="32"/>
  <c r="CD74" i="32"/>
  <c r="E74" i="32"/>
  <c r="D74" i="32"/>
  <c r="CD73" i="32"/>
  <c r="AM73" i="32"/>
  <c r="E73" i="32"/>
  <c r="D73" i="32"/>
  <c r="CI72" i="32"/>
  <c r="CF72" i="32"/>
  <c r="CD72" i="32"/>
  <c r="E72" i="32"/>
  <c r="D72" i="32"/>
  <c r="CI71" i="32"/>
  <c r="CF71" i="32"/>
  <c r="CD71" i="32"/>
  <c r="E71" i="32"/>
  <c r="D71" i="32"/>
  <c r="CI70" i="32"/>
  <c r="CF70" i="32"/>
  <c r="CD70" i="32"/>
  <c r="E70" i="32"/>
  <c r="D70" i="32"/>
  <c r="CI69" i="32"/>
  <c r="CF69" i="32"/>
  <c r="CD69" i="32"/>
  <c r="E69" i="32"/>
  <c r="D69" i="32"/>
  <c r="CI68" i="32"/>
  <c r="CF68" i="32"/>
  <c r="CD68" i="32"/>
  <c r="E68" i="32"/>
  <c r="D68" i="32"/>
  <c r="CI67" i="32"/>
  <c r="CF67" i="32"/>
  <c r="CD67" i="32"/>
  <c r="E67" i="32"/>
  <c r="D67" i="32"/>
  <c r="CI66" i="32"/>
  <c r="CF66" i="32"/>
  <c r="CD66" i="32"/>
  <c r="E66" i="32"/>
  <c r="D66" i="32"/>
  <c r="CI65" i="32"/>
  <c r="CF65" i="32"/>
  <c r="CD65" i="32"/>
  <c r="E65" i="32"/>
  <c r="D65" i="32"/>
  <c r="CD64" i="32"/>
  <c r="E64" i="32"/>
  <c r="D64" i="32"/>
  <c r="CI63" i="32"/>
  <c r="CF63" i="32"/>
  <c r="CD63" i="32"/>
  <c r="E63" i="32"/>
  <c r="D63" i="32"/>
  <c r="CI62" i="32"/>
  <c r="CF62" i="32"/>
  <c r="CD62" i="32"/>
  <c r="E62" i="32"/>
  <c r="D62" i="32"/>
  <c r="CI61" i="32"/>
  <c r="CF61" i="32"/>
  <c r="CD61" i="32"/>
  <c r="E61" i="32"/>
  <c r="D61" i="32"/>
  <c r="CI60" i="32"/>
  <c r="CF60" i="32"/>
  <c r="CD60" i="32"/>
  <c r="E60" i="32"/>
  <c r="D60" i="32"/>
  <c r="CI59" i="32"/>
  <c r="CF59" i="32"/>
  <c r="CD59" i="32"/>
  <c r="E59" i="32"/>
  <c r="D59" i="32"/>
  <c r="CI58" i="32"/>
  <c r="CF58" i="32"/>
  <c r="CD58" i="32"/>
  <c r="E58" i="32"/>
  <c r="D58" i="32"/>
  <c r="CI57" i="32"/>
  <c r="CF57" i="32"/>
  <c r="CD57" i="32"/>
  <c r="E57" i="32"/>
  <c r="D57" i="32"/>
  <c r="CI56" i="32"/>
  <c r="CF56" i="32"/>
  <c r="CD56" i="32"/>
  <c r="E56" i="32"/>
  <c r="D56" i="32"/>
  <c r="CI55" i="32"/>
  <c r="CF55" i="32"/>
  <c r="CD55" i="32"/>
  <c r="E55" i="32"/>
  <c r="D55" i="32"/>
  <c r="CI54" i="32"/>
  <c r="CF54" i="32"/>
  <c r="CD54" i="32"/>
  <c r="E54" i="32"/>
  <c r="D54" i="32"/>
  <c r="CI53" i="32"/>
  <c r="CF53" i="32"/>
  <c r="CD53" i="32"/>
  <c r="E53" i="32"/>
  <c r="D53" i="32"/>
  <c r="CI52" i="32"/>
  <c r="CF52" i="32"/>
  <c r="CD52" i="32"/>
  <c r="E52" i="32"/>
  <c r="D52" i="32"/>
  <c r="CI51" i="32"/>
  <c r="CF51" i="32"/>
  <c r="CD51" i="32"/>
  <c r="E51" i="32"/>
  <c r="D51" i="32"/>
  <c r="CI50" i="32"/>
  <c r="CF50" i="32"/>
  <c r="CD50" i="32"/>
  <c r="E50" i="32"/>
  <c r="D50" i="32"/>
  <c r="CI49" i="32"/>
  <c r="CF49" i="32"/>
  <c r="CD49" i="32"/>
  <c r="E49" i="32"/>
  <c r="D49" i="32"/>
  <c r="CI48" i="32"/>
  <c r="CF48" i="32"/>
  <c r="CD48" i="32"/>
  <c r="E48" i="32"/>
  <c r="D48" i="32"/>
  <c r="CI47" i="32"/>
  <c r="CF47" i="32"/>
  <c r="CD47" i="32"/>
  <c r="E47" i="32"/>
  <c r="D47" i="32"/>
  <c r="CI46" i="32"/>
  <c r="CF46" i="32"/>
  <c r="CD46" i="32"/>
  <c r="E46" i="32"/>
  <c r="D46" i="32"/>
  <c r="CI45" i="32"/>
  <c r="CF45" i="32"/>
  <c r="CD45" i="32"/>
  <c r="E45" i="32"/>
  <c r="D45" i="32"/>
  <c r="CI44" i="32"/>
  <c r="CF44" i="32"/>
  <c r="CD44" i="32"/>
  <c r="E44" i="32"/>
  <c r="D44" i="32"/>
  <c r="CI43" i="32"/>
  <c r="CF43" i="32"/>
  <c r="CD43" i="32"/>
  <c r="I43" i="32"/>
  <c r="E43" i="32"/>
  <c r="D43" i="32"/>
  <c r="CD42" i="32"/>
  <c r="E42" i="32"/>
  <c r="D42" i="32"/>
  <c r="CI41" i="32"/>
  <c r="CF41" i="32"/>
  <c r="CD41" i="32"/>
  <c r="E41" i="32"/>
  <c r="D41" i="32"/>
  <c r="CI40" i="32"/>
  <c r="CF40" i="32"/>
  <c r="CD40" i="32"/>
  <c r="E40" i="32"/>
  <c r="D40" i="32"/>
  <c r="CI39" i="32"/>
  <c r="CF39" i="32"/>
  <c r="CD39" i="32"/>
  <c r="E39" i="32"/>
  <c r="D39" i="32"/>
  <c r="CD38" i="32"/>
  <c r="E38" i="32"/>
  <c r="D38" i="32"/>
  <c r="CD37" i="32"/>
  <c r="E37" i="32"/>
  <c r="D37" i="32"/>
  <c r="CI36" i="32"/>
  <c r="CF36" i="32"/>
  <c r="CD36" i="32"/>
  <c r="E36" i="32"/>
  <c r="D36" i="32"/>
  <c r="CI35" i="32"/>
  <c r="CF35" i="32"/>
  <c r="CD35" i="32"/>
  <c r="E35" i="32"/>
  <c r="D35" i="32"/>
  <c r="CI34" i="32"/>
  <c r="CF34" i="32"/>
  <c r="CD34" i="32"/>
  <c r="E34" i="32"/>
  <c r="D34" i="32"/>
  <c r="CI33" i="32"/>
  <c r="CF33" i="32"/>
  <c r="CD33" i="32"/>
  <c r="E33" i="32"/>
  <c r="D33" i="32"/>
  <c r="CI32" i="32"/>
  <c r="CF32" i="32"/>
  <c r="CD32" i="32"/>
  <c r="E32" i="32"/>
  <c r="D32" i="32"/>
  <c r="CI31" i="32"/>
  <c r="CF31" i="32"/>
  <c r="CD31" i="32"/>
  <c r="E31" i="32"/>
  <c r="D31" i="32"/>
  <c r="CI30" i="32"/>
  <c r="CF30" i="32"/>
  <c r="CD30" i="32"/>
  <c r="E30" i="32"/>
  <c r="D30" i="32"/>
  <c r="CD29" i="32"/>
  <c r="E29" i="32"/>
  <c r="D29" i="32"/>
  <c r="CI28" i="32"/>
  <c r="CF28" i="32"/>
  <c r="CD28" i="32"/>
  <c r="E28" i="32"/>
  <c r="D28" i="32"/>
  <c r="CI27" i="32"/>
  <c r="CF27" i="32"/>
  <c r="CD27" i="32"/>
  <c r="E27" i="32"/>
  <c r="D27" i="32"/>
  <c r="CI26" i="32"/>
  <c r="CF26" i="32"/>
  <c r="CD26" i="32"/>
  <c r="E26" i="32"/>
  <c r="D26" i="32"/>
  <c r="CI25" i="32"/>
  <c r="CF25" i="32"/>
  <c r="CD25" i="32"/>
  <c r="E25" i="32"/>
  <c r="D25" i="32"/>
  <c r="CI24" i="32"/>
  <c r="CF24" i="32"/>
  <c r="CD24" i="32"/>
  <c r="E24" i="32"/>
  <c r="D24" i="32"/>
  <c r="CI23" i="32"/>
  <c r="CF23" i="32"/>
  <c r="CD23" i="32"/>
  <c r="E23" i="32"/>
  <c r="D23" i="32"/>
  <c r="CI22" i="32"/>
  <c r="CF22" i="32"/>
  <c r="CD22" i="32"/>
  <c r="E22" i="32"/>
  <c r="D22" i="32"/>
  <c r="CI21" i="32"/>
  <c r="CF21" i="32"/>
  <c r="CD21" i="32"/>
  <c r="E21" i="32"/>
  <c r="D21" i="32"/>
  <c r="CI20" i="32"/>
  <c r="CF20" i="32"/>
  <c r="CD20" i="32"/>
  <c r="E20" i="32"/>
  <c r="D20" i="32"/>
  <c r="CI19" i="32"/>
  <c r="CF19" i="32"/>
  <c r="CD19" i="32"/>
  <c r="E19" i="32"/>
  <c r="D19" i="32"/>
  <c r="CI18" i="32"/>
  <c r="CF18" i="32"/>
  <c r="CD18" i="32"/>
  <c r="E18" i="32"/>
  <c r="D18" i="32"/>
  <c r="CI17" i="32"/>
  <c r="CF17" i="32"/>
  <c r="CD17" i="32"/>
  <c r="E17" i="32"/>
  <c r="D17" i="32"/>
  <c r="CI16" i="32"/>
  <c r="CF16" i="32"/>
  <c r="CD16" i="32"/>
  <c r="E16" i="32"/>
  <c r="D16" i="32"/>
  <c r="CI15" i="32"/>
  <c r="CF15" i="32"/>
  <c r="CD15" i="32"/>
  <c r="E15" i="32"/>
  <c r="D15" i="32"/>
  <c r="CI14" i="32"/>
  <c r="CF14" i="32"/>
  <c r="CD14" i="32"/>
  <c r="E14" i="32"/>
  <c r="D14" i="32"/>
  <c r="CI13" i="32"/>
  <c r="CF13" i="32"/>
  <c r="CD13" i="32"/>
  <c r="E13" i="32"/>
  <c r="D13" i="32"/>
  <c r="CI12" i="32"/>
  <c r="CF12" i="32"/>
  <c r="CD12" i="32"/>
  <c r="E12" i="32"/>
  <c r="D12" i="32"/>
  <c r="CI11" i="32"/>
  <c r="CF11" i="32"/>
  <c r="CD11" i="32"/>
  <c r="E11" i="32"/>
  <c r="D11" i="32"/>
  <c r="CI10" i="32"/>
  <c r="CD10" i="32"/>
  <c r="E10" i="32"/>
  <c r="D10" i="32"/>
  <c r="CI9" i="32"/>
  <c r="CF9" i="32"/>
  <c r="CD9" i="32"/>
  <c r="E9" i="32"/>
  <c r="D9" i="32"/>
  <c r="CI8" i="32"/>
  <c r="CF8" i="32"/>
  <c r="CD8" i="32"/>
  <c r="E8" i="32"/>
  <c r="D8" i="32"/>
  <c r="CI7" i="32"/>
  <c r="CF7" i="32"/>
  <c r="CD7" i="32"/>
  <c r="E7" i="32"/>
  <c r="D7" i="32"/>
  <c r="CI6" i="32"/>
  <c r="CF6" i="32"/>
  <c r="CD6" i="32"/>
  <c r="E6" i="32"/>
  <c r="D6" i="32"/>
  <c r="L18" i="29"/>
  <c r="L17" i="29"/>
  <c r="L15" i="29"/>
  <c r="L11" i="29"/>
  <c r="G6" i="28"/>
  <c r="F6" i="28"/>
  <c r="G7" i="28"/>
  <c r="AZ207" i="30"/>
  <c r="AY207" i="30"/>
  <c r="AX207" i="30"/>
  <c r="AW207" i="30"/>
  <c r="AV207" i="30"/>
  <c r="AU207" i="30"/>
  <c r="AT207" i="30"/>
  <c r="AS207" i="30"/>
  <c r="AR207" i="30"/>
  <c r="AQ207" i="30"/>
  <c r="AP207" i="30"/>
  <c r="AO207" i="30"/>
  <c r="I207" i="30"/>
  <c r="G207" i="30"/>
  <c r="AZ206" i="30"/>
  <c r="AY206" i="30"/>
  <c r="AX206" i="30"/>
  <c r="AW206" i="30"/>
  <c r="AV206" i="30"/>
  <c r="AU206" i="30"/>
  <c r="AT206" i="30"/>
  <c r="AS206" i="30"/>
  <c r="AR206" i="30"/>
  <c r="AQ206" i="30"/>
  <c r="AP206" i="30"/>
  <c r="AO206" i="30"/>
  <c r="I206" i="30"/>
  <c r="G206" i="30"/>
  <c r="AZ205" i="30"/>
  <c r="AY205" i="30"/>
  <c r="AX205" i="30"/>
  <c r="AW205" i="30"/>
  <c r="AV205" i="30"/>
  <c r="AU205" i="30"/>
  <c r="AT205" i="30"/>
  <c r="AS205" i="30"/>
  <c r="AR205" i="30"/>
  <c r="AQ205" i="30"/>
  <c r="AP205" i="30"/>
  <c r="AO205" i="30"/>
  <c r="I205" i="30"/>
  <c r="G205" i="30"/>
  <c r="AZ204" i="30"/>
  <c r="AY204" i="30"/>
  <c r="AX204" i="30"/>
  <c r="AW204" i="30"/>
  <c r="AV204" i="30"/>
  <c r="AU204" i="30"/>
  <c r="AT204" i="30"/>
  <c r="AS204" i="30"/>
  <c r="AR204" i="30"/>
  <c r="AQ204" i="30"/>
  <c r="AP204" i="30"/>
  <c r="AO204" i="30"/>
  <c r="I204" i="30"/>
  <c r="G204" i="30"/>
  <c r="AZ203" i="30"/>
  <c r="AY203" i="30"/>
  <c r="AX203" i="30"/>
  <c r="AW203" i="30"/>
  <c r="AV203" i="30"/>
  <c r="AU203" i="30"/>
  <c r="AT203" i="30"/>
  <c r="AS203" i="30"/>
  <c r="AR203" i="30"/>
  <c r="AQ203" i="30"/>
  <c r="AP203" i="30"/>
  <c r="AO203" i="30"/>
  <c r="I203" i="30"/>
  <c r="G203" i="30"/>
  <c r="AZ202" i="30"/>
  <c r="AY202" i="30"/>
  <c r="AX202" i="30"/>
  <c r="AW202" i="30"/>
  <c r="AV202" i="30"/>
  <c r="AU202" i="30"/>
  <c r="AT202" i="30"/>
  <c r="AS202" i="30"/>
  <c r="AR202" i="30"/>
  <c r="AQ202" i="30"/>
  <c r="AP202" i="30"/>
  <c r="AO202" i="30"/>
  <c r="I202" i="30"/>
  <c r="G202" i="30"/>
  <c r="D202" i="30"/>
  <c r="AZ201" i="30"/>
  <c r="AY201" i="30"/>
  <c r="AX201" i="30"/>
  <c r="AW201" i="30"/>
  <c r="AV201" i="30"/>
  <c r="AU201" i="30"/>
  <c r="AT201" i="30"/>
  <c r="AS201" i="30"/>
  <c r="AR201" i="30"/>
  <c r="AQ201" i="30"/>
  <c r="AP201" i="30"/>
  <c r="AO201" i="30"/>
  <c r="I201" i="30"/>
  <c r="G201" i="30"/>
  <c r="D201" i="30"/>
  <c r="AZ200" i="30"/>
  <c r="AY200" i="30"/>
  <c r="AX200" i="30"/>
  <c r="AW200" i="30"/>
  <c r="AV200" i="30"/>
  <c r="AU200" i="30"/>
  <c r="AT200" i="30"/>
  <c r="AS200" i="30"/>
  <c r="AR200" i="30"/>
  <c r="AQ200" i="30"/>
  <c r="AP200" i="30"/>
  <c r="AO200" i="30"/>
  <c r="I200" i="30"/>
  <c r="G200" i="30"/>
  <c r="D200" i="30"/>
  <c r="AZ199" i="30"/>
  <c r="AY199" i="30"/>
  <c r="AX199" i="30"/>
  <c r="AW199" i="30"/>
  <c r="AV199" i="30"/>
  <c r="AU199" i="30"/>
  <c r="AT199" i="30"/>
  <c r="AS199" i="30"/>
  <c r="AR199" i="30"/>
  <c r="AQ199" i="30"/>
  <c r="AP199" i="30"/>
  <c r="AO199" i="30"/>
  <c r="I199" i="30"/>
  <c r="G199" i="30"/>
  <c r="D199" i="30"/>
  <c r="AZ198" i="30"/>
  <c r="AY198" i="30"/>
  <c r="AX198" i="30"/>
  <c r="AW198" i="30"/>
  <c r="AV198" i="30"/>
  <c r="AU198" i="30"/>
  <c r="AT198" i="30"/>
  <c r="AS198" i="30"/>
  <c r="AR198" i="30"/>
  <c r="AQ198" i="30"/>
  <c r="AP198" i="30"/>
  <c r="AO198" i="30"/>
  <c r="I198" i="30"/>
  <c r="G198" i="30"/>
  <c r="D198" i="30"/>
  <c r="AZ197" i="30"/>
  <c r="AY197" i="30"/>
  <c r="AX197" i="30"/>
  <c r="AW197" i="30"/>
  <c r="AV197" i="30"/>
  <c r="AU197" i="30"/>
  <c r="AT197" i="30"/>
  <c r="AS197" i="30"/>
  <c r="AR197" i="30"/>
  <c r="AQ197" i="30"/>
  <c r="AP197" i="30"/>
  <c r="AO197" i="30"/>
  <c r="I197" i="30"/>
  <c r="G197" i="30"/>
  <c r="D197" i="30"/>
  <c r="AZ196" i="30"/>
  <c r="AY196" i="30"/>
  <c r="AX196" i="30"/>
  <c r="AW196" i="30"/>
  <c r="AV196" i="30"/>
  <c r="AU196" i="30"/>
  <c r="AT196" i="30"/>
  <c r="AS196" i="30"/>
  <c r="AR196" i="30"/>
  <c r="AQ196" i="30"/>
  <c r="AP196" i="30"/>
  <c r="AO196" i="30"/>
  <c r="I196" i="30"/>
  <c r="G196" i="30"/>
  <c r="D196" i="30"/>
  <c r="AZ195" i="30"/>
  <c r="AY195" i="30"/>
  <c r="AX195" i="30"/>
  <c r="AW195" i="30"/>
  <c r="AV195" i="30"/>
  <c r="AU195" i="30"/>
  <c r="AT195" i="30"/>
  <c r="AS195" i="30"/>
  <c r="AR195" i="30"/>
  <c r="AQ195" i="30"/>
  <c r="AP195" i="30"/>
  <c r="AO195" i="30"/>
  <c r="I195" i="30"/>
  <c r="G195" i="30"/>
  <c r="D195" i="30"/>
  <c r="AZ194" i="30"/>
  <c r="AY194" i="30"/>
  <c r="AX194" i="30"/>
  <c r="AW194" i="30"/>
  <c r="AV194" i="30"/>
  <c r="AU194" i="30"/>
  <c r="AT194" i="30"/>
  <c r="AS194" i="30"/>
  <c r="AR194" i="30"/>
  <c r="AQ194" i="30"/>
  <c r="AP194" i="30"/>
  <c r="AO194" i="30"/>
  <c r="I194" i="30"/>
  <c r="G194" i="30"/>
  <c r="D194" i="30"/>
  <c r="AZ193" i="30"/>
  <c r="AY193" i="30"/>
  <c r="AX193" i="30"/>
  <c r="AW193" i="30"/>
  <c r="AV193" i="30"/>
  <c r="AU193" i="30"/>
  <c r="AT193" i="30"/>
  <c r="AS193" i="30"/>
  <c r="AR193" i="30"/>
  <c r="AQ193" i="30"/>
  <c r="AP193" i="30"/>
  <c r="AO193" i="30"/>
  <c r="I193" i="30"/>
  <c r="G193" i="30"/>
  <c r="D193" i="30"/>
  <c r="AZ192" i="30"/>
  <c r="AY192" i="30"/>
  <c r="AX192" i="30"/>
  <c r="AW192" i="30"/>
  <c r="AV192" i="30"/>
  <c r="AU192" i="30"/>
  <c r="AT192" i="30"/>
  <c r="AS192" i="30"/>
  <c r="AR192" i="30"/>
  <c r="AQ192" i="30"/>
  <c r="AP192" i="30"/>
  <c r="AO192" i="30"/>
  <c r="I192" i="30"/>
  <c r="G192" i="30"/>
  <c r="D192" i="30"/>
  <c r="AZ191" i="30"/>
  <c r="AY191" i="30"/>
  <c r="AX191" i="30"/>
  <c r="AW191" i="30"/>
  <c r="AV191" i="30"/>
  <c r="AU191" i="30"/>
  <c r="AT191" i="30"/>
  <c r="AS191" i="30"/>
  <c r="AR191" i="30"/>
  <c r="AQ191" i="30"/>
  <c r="AP191" i="30"/>
  <c r="AO191" i="30"/>
  <c r="I191" i="30"/>
  <c r="G191" i="30"/>
  <c r="D191" i="30"/>
  <c r="AZ190" i="30"/>
  <c r="AY190" i="30"/>
  <c r="AX190" i="30"/>
  <c r="AW190" i="30"/>
  <c r="AV190" i="30"/>
  <c r="AU190" i="30"/>
  <c r="AT190" i="30"/>
  <c r="AS190" i="30"/>
  <c r="AR190" i="30"/>
  <c r="AQ190" i="30"/>
  <c r="AP190" i="30"/>
  <c r="AO190" i="30"/>
  <c r="I190" i="30"/>
  <c r="G190" i="30"/>
  <c r="AZ189" i="30"/>
  <c r="AY189" i="30"/>
  <c r="AX189" i="30"/>
  <c r="AW189" i="30"/>
  <c r="AV189" i="30"/>
  <c r="AU189" i="30"/>
  <c r="AT189" i="30"/>
  <c r="AS189" i="30"/>
  <c r="AR189" i="30"/>
  <c r="AQ189" i="30"/>
  <c r="AP189" i="30"/>
  <c r="AO189" i="30"/>
  <c r="I189" i="30"/>
  <c r="G189" i="30"/>
  <c r="D189" i="30"/>
  <c r="AZ188" i="30"/>
  <c r="AY188" i="30"/>
  <c r="AX188" i="30"/>
  <c r="AW188" i="30"/>
  <c r="AV188" i="30"/>
  <c r="AU188" i="30"/>
  <c r="AT188" i="30"/>
  <c r="AS188" i="30"/>
  <c r="AR188" i="30"/>
  <c r="AQ188" i="30"/>
  <c r="AP188" i="30"/>
  <c r="AO188" i="30"/>
  <c r="I188" i="30"/>
  <c r="G188" i="30"/>
  <c r="D188" i="30"/>
  <c r="AZ187" i="30"/>
  <c r="AY187" i="30"/>
  <c r="AX187" i="30"/>
  <c r="AW187" i="30"/>
  <c r="AV187" i="30"/>
  <c r="AU187" i="30"/>
  <c r="AT187" i="30"/>
  <c r="AS187" i="30"/>
  <c r="AR187" i="30"/>
  <c r="AQ187" i="30"/>
  <c r="AP187" i="30"/>
  <c r="AO187" i="30"/>
  <c r="I187" i="30"/>
  <c r="G187" i="30"/>
  <c r="D187" i="30"/>
  <c r="AZ186" i="30"/>
  <c r="AY186" i="30"/>
  <c r="AX186" i="30"/>
  <c r="AW186" i="30"/>
  <c r="AV186" i="30"/>
  <c r="AU186" i="30"/>
  <c r="AT186" i="30"/>
  <c r="AS186" i="30"/>
  <c r="AR186" i="30"/>
  <c r="AQ186" i="30"/>
  <c r="AP186" i="30"/>
  <c r="AO186" i="30"/>
  <c r="I186" i="30"/>
  <c r="G186" i="30"/>
  <c r="D186" i="30"/>
  <c r="AZ185" i="30"/>
  <c r="AY185" i="30"/>
  <c r="AX185" i="30"/>
  <c r="AW185" i="30"/>
  <c r="AV185" i="30"/>
  <c r="AU185" i="30"/>
  <c r="AT185" i="30"/>
  <c r="AS185" i="30"/>
  <c r="AR185" i="30"/>
  <c r="AQ185" i="30"/>
  <c r="AP185" i="30"/>
  <c r="AO185" i="30"/>
  <c r="I185" i="30"/>
  <c r="G185" i="30"/>
  <c r="D185" i="30"/>
  <c r="AZ184" i="30"/>
  <c r="AY184" i="30"/>
  <c r="AX184" i="30"/>
  <c r="AW184" i="30"/>
  <c r="AV184" i="30"/>
  <c r="AU184" i="30"/>
  <c r="AT184" i="30"/>
  <c r="AS184" i="30"/>
  <c r="AR184" i="30"/>
  <c r="AQ184" i="30"/>
  <c r="AP184" i="30"/>
  <c r="AO184" i="30"/>
  <c r="I184" i="30"/>
  <c r="G184" i="30"/>
  <c r="D184" i="30"/>
  <c r="AZ183" i="30"/>
  <c r="AY183" i="30"/>
  <c r="AX183" i="30"/>
  <c r="AW183" i="30"/>
  <c r="AV183" i="30"/>
  <c r="AU183" i="30"/>
  <c r="AT183" i="30"/>
  <c r="AS183" i="30"/>
  <c r="AR183" i="30"/>
  <c r="AQ183" i="30"/>
  <c r="AP183" i="30"/>
  <c r="AO183" i="30"/>
  <c r="I183" i="30"/>
  <c r="G183" i="30"/>
  <c r="D183" i="30"/>
  <c r="AZ182" i="30"/>
  <c r="AY182" i="30"/>
  <c r="AX182" i="30"/>
  <c r="AW182" i="30"/>
  <c r="AV182" i="30"/>
  <c r="AU182" i="30"/>
  <c r="AT182" i="30"/>
  <c r="AS182" i="30"/>
  <c r="AR182" i="30"/>
  <c r="AQ182" i="30"/>
  <c r="AP182" i="30"/>
  <c r="AO182" i="30"/>
  <c r="I182" i="30"/>
  <c r="G182" i="30"/>
  <c r="D182" i="30"/>
  <c r="AZ181" i="30"/>
  <c r="AY181" i="30"/>
  <c r="AX181" i="30"/>
  <c r="AW181" i="30"/>
  <c r="AV181" i="30"/>
  <c r="AU181" i="30"/>
  <c r="AT181" i="30"/>
  <c r="AS181" i="30"/>
  <c r="AR181" i="30"/>
  <c r="AQ181" i="30"/>
  <c r="AP181" i="30"/>
  <c r="AO181" i="30"/>
  <c r="I181" i="30"/>
  <c r="G181" i="30"/>
  <c r="D181" i="30"/>
  <c r="AZ180" i="30"/>
  <c r="AY180" i="30"/>
  <c r="AX180" i="30"/>
  <c r="AW180" i="30"/>
  <c r="AV180" i="30"/>
  <c r="AU180" i="30"/>
  <c r="AT180" i="30"/>
  <c r="AS180" i="30"/>
  <c r="AR180" i="30"/>
  <c r="AQ180" i="30"/>
  <c r="AP180" i="30"/>
  <c r="AO180" i="30"/>
  <c r="I180" i="30"/>
  <c r="G180" i="30"/>
  <c r="D180" i="30"/>
  <c r="AZ179" i="30"/>
  <c r="AY179" i="30"/>
  <c r="AX179" i="30"/>
  <c r="AW179" i="30"/>
  <c r="AV179" i="30"/>
  <c r="AU179" i="30"/>
  <c r="AT179" i="30"/>
  <c r="AS179" i="30"/>
  <c r="AR179" i="30"/>
  <c r="AQ179" i="30"/>
  <c r="AP179" i="30"/>
  <c r="AO179" i="30"/>
  <c r="I179" i="30"/>
  <c r="G179" i="30"/>
  <c r="D179" i="30"/>
  <c r="AZ178" i="30"/>
  <c r="AY178" i="30"/>
  <c r="AX178" i="30"/>
  <c r="AW178" i="30"/>
  <c r="AV178" i="30"/>
  <c r="AU178" i="30"/>
  <c r="AT178" i="30"/>
  <c r="AS178" i="30"/>
  <c r="AR178" i="30"/>
  <c r="AQ178" i="30"/>
  <c r="AP178" i="30"/>
  <c r="AO178" i="30"/>
  <c r="I178" i="30"/>
  <c r="G178" i="30"/>
  <c r="D178" i="30"/>
  <c r="AZ177" i="30"/>
  <c r="AY177" i="30"/>
  <c r="AX177" i="30"/>
  <c r="AW177" i="30"/>
  <c r="AV177" i="30"/>
  <c r="AU177" i="30"/>
  <c r="AT177" i="30"/>
  <c r="AS177" i="30"/>
  <c r="AR177" i="30"/>
  <c r="AQ177" i="30"/>
  <c r="AP177" i="30"/>
  <c r="AO177" i="30"/>
  <c r="I177" i="30"/>
  <c r="G177" i="30"/>
  <c r="AZ176" i="30"/>
  <c r="AY176" i="30"/>
  <c r="AX176" i="30"/>
  <c r="AW176" i="30"/>
  <c r="AV176" i="30"/>
  <c r="AU176" i="30"/>
  <c r="AT176" i="30"/>
  <c r="AS176" i="30"/>
  <c r="AR176" i="30"/>
  <c r="AQ176" i="30"/>
  <c r="AP176" i="30"/>
  <c r="AO176" i="30"/>
  <c r="I176" i="30"/>
  <c r="G176" i="30"/>
  <c r="D176" i="30"/>
  <c r="AZ175" i="30"/>
  <c r="AY175" i="30"/>
  <c r="AX175" i="30"/>
  <c r="AW175" i="30"/>
  <c r="AV175" i="30"/>
  <c r="AU175" i="30"/>
  <c r="AT175" i="30"/>
  <c r="AS175" i="30"/>
  <c r="AR175" i="30"/>
  <c r="AQ175" i="30"/>
  <c r="AP175" i="30"/>
  <c r="AO175" i="30"/>
  <c r="I175" i="30"/>
  <c r="G175" i="30"/>
  <c r="D175" i="30"/>
  <c r="AZ174" i="30"/>
  <c r="AY174" i="30"/>
  <c r="AX174" i="30"/>
  <c r="AW174" i="30"/>
  <c r="AV174" i="30"/>
  <c r="AU174" i="30"/>
  <c r="AT174" i="30"/>
  <c r="AS174" i="30"/>
  <c r="AR174" i="30"/>
  <c r="AQ174" i="30"/>
  <c r="AP174" i="30"/>
  <c r="AO174" i="30"/>
  <c r="I174" i="30"/>
  <c r="G174" i="30"/>
  <c r="D174" i="30"/>
  <c r="AZ173" i="30"/>
  <c r="AY173" i="30"/>
  <c r="AX173" i="30"/>
  <c r="AW173" i="30"/>
  <c r="AV173" i="30"/>
  <c r="AU173" i="30"/>
  <c r="AT173" i="30"/>
  <c r="AS173" i="30"/>
  <c r="AR173" i="30"/>
  <c r="AQ173" i="30"/>
  <c r="AP173" i="30"/>
  <c r="AO173" i="30"/>
  <c r="I173" i="30"/>
  <c r="G173" i="30"/>
  <c r="D173" i="30"/>
  <c r="AZ172" i="30"/>
  <c r="AY172" i="30"/>
  <c r="AX172" i="30"/>
  <c r="AW172" i="30"/>
  <c r="AV172" i="30"/>
  <c r="AU172" i="30"/>
  <c r="AT172" i="30"/>
  <c r="AS172" i="30"/>
  <c r="AR172" i="30"/>
  <c r="AQ172" i="30"/>
  <c r="AP172" i="30"/>
  <c r="AO172" i="30"/>
  <c r="I172" i="30"/>
  <c r="G172" i="30"/>
  <c r="D172" i="30"/>
  <c r="AZ171" i="30"/>
  <c r="AY171" i="30"/>
  <c r="AX171" i="30"/>
  <c r="AW171" i="30"/>
  <c r="AV171" i="30"/>
  <c r="AU171" i="30"/>
  <c r="AT171" i="30"/>
  <c r="AS171" i="30"/>
  <c r="AR171" i="30"/>
  <c r="AQ171" i="30"/>
  <c r="AP171" i="30"/>
  <c r="AO171" i="30"/>
  <c r="I171" i="30"/>
  <c r="G171" i="30"/>
  <c r="D171" i="30"/>
  <c r="AZ170" i="30"/>
  <c r="AY170" i="30"/>
  <c r="AX170" i="30"/>
  <c r="AW170" i="30"/>
  <c r="AV170" i="30"/>
  <c r="AU170" i="30"/>
  <c r="AT170" i="30"/>
  <c r="AS170" i="30"/>
  <c r="AR170" i="30"/>
  <c r="AQ170" i="30"/>
  <c r="AP170" i="30"/>
  <c r="AO170" i="30"/>
  <c r="I170" i="30"/>
  <c r="G170" i="30"/>
  <c r="D170" i="30"/>
  <c r="AZ169" i="30"/>
  <c r="AY169" i="30"/>
  <c r="AX169" i="30"/>
  <c r="AW169" i="30"/>
  <c r="AV169" i="30"/>
  <c r="AU169" i="30"/>
  <c r="AT169" i="30"/>
  <c r="AS169" i="30"/>
  <c r="AR169" i="30"/>
  <c r="AQ169" i="30"/>
  <c r="AP169" i="30"/>
  <c r="AO169" i="30"/>
  <c r="I169" i="30"/>
  <c r="G169" i="30"/>
  <c r="D169" i="30"/>
  <c r="AZ168" i="30"/>
  <c r="AY168" i="30"/>
  <c r="AX168" i="30"/>
  <c r="AW168" i="30"/>
  <c r="AV168" i="30"/>
  <c r="AU168" i="30"/>
  <c r="AT168" i="30"/>
  <c r="AS168" i="30"/>
  <c r="AR168" i="30"/>
  <c r="AQ168" i="30"/>
  <c r="AP168" i="30"/>
  <c r="AO168" i="30"/>
  <c r="I168" i="30"/>
  <c r="G168" i="30"/>
  <c r="D168" i="30"/>
  <c r="AZ167" i="30"/>
  <c r="AY167" i="30"/>
  <c r="AX167" i="30"/>
  <c r="AW167" i="30"/>
  <c r="AV167" i="30"/>
  <c r="AU167" i="30"/>
  <c r="AT167" i="30"/>
  <c r="AS167" i="30"/>
  <c r="AR167" i="30"/>
  <c r="AQ167" i="30"/>
  <c r="AP167" i="30"/>
  <c r="AO167" i="30"/>
  <c r="I167" i="30"/>
  <c r="G167" i="30"/>
  <c r="D167" i="30"/>
  <c r="AZ166" i="30"/>
  <c r="AY166" i="30"/>
  <c r="AX166" i="30"/>
  <c r="AW166" i="30"/>
  <c r="AV166" i="30"/>
  <c r="AU166" i="30"/>
  <c r="AT166" i="30"/>
  <c r="AS166" i="30"/>
  <c r="AR166" i="30"/>
  <c r="AQ166" i="30"/>
  <c r="AP166" i="30"/>
  <c r="AO166" i="30"/>
  <c r="I166" i="30"/>
  <c r="G166" i="30"/>
  <c r="D166" i="30"/>
  <c r="AZ165" i="30"/>
  <c r="AY165" i="30"/>
  <c r="AX165" i="30"/>
  <c r="AW165" i="30"/>
  <c r="AV165" i="30"/>
  <c r="AU165" i="30"/>
  <c r="AT165" i="30"/>
  <c r="AS165" i="30"/>
  <c r="AR165" i="30"/>
  <c r="AQ165" i="30"/>
  <c r="AP165" i="30"/>
  <c r="AO165" i="30"/>
  <c r="I165" i="30"/>
  <c r="G165" i="30"/>
  <c r="D165" i="30"/>
  <c r="AZ164" i="30"/>
  <c r="AY164" i="30"/>
  <c r="AX164" i="30"/>
  <c r="AW164" i="30"/>
  <c r="AV164" i="30"/>
  <c r="AU164" i="30"/>
  <c r="AT164" i="30"/>
  <c r="AS164" i="30"/>
  <c r="AR164" i="30"/>
  <c r="AQ164" i="30"/>
  <c r="AP164" i="30"/>
  <c r="AO164" i="30"/>
  <c r="I164" i="30"/>
  <c r="G164" i="30"/>
  <c r="D164" i="30"/>
  <c r="AZ163" i="30"/>
  <c r="AY163" i="30"/>
  <c r="AX163" i="30"/>
  <c r="AW163" i="30"/>
  <c r="AV163" i="30"/>
  <c r="AU163" i="30"/>
  <c r="AT163" i="30"/>
  <c r="AS163" i="30"/>
  <c r="AR163" i="30"/>
  <c r="AQ163" i="30"/>
  <c r="AP163" i="30"/>
  <c r="AO163" i="30"/>
  <c r="I163" i="30"/>
  <c r="G163" i="30"/>
  <c r="D163" i="30"/>
  <c r="AZ162" i="30"/>
  <c r="AY162" i="30"/>
  <c r="AX162" i="30"/>
  <c r="AW162" i="30"/>
  <c r="AV162" i="30"/>
  <c r="AU162" i="30"/>
  <c r="AT162" i="30"/>
  <c r="AS162" i="30"/>
  <c r="AR162" i="30"/>
  <c r="AQ162" i="30"/>
  <c r="AP162" i="30"/>
  <c r="AO162" i="30"/>
  <c r="I162" i="30"/>
  <c r="G162" i="30"/>
  <c r="D162" i="30"/>
  <c r="AZ161" i="30"/>
  <c r="AY161" i="30"/>
  <c r="AX161" i="30"/>
  <c r="AW161" i="30"/>
  <c r="AV161" i="30"/>
  <c r="AU161" i="30"/>
  <c r="AT161" i="30"/>
  <c r="AS161" i="30"/>
  <c r="AR161" i="30"/>
  <c r="AQ161" i="30"/>
  <c r="AP161" i="30"/>
  <c r="AO161" i="30"/>
  <c r="I161" i="30"/>
  <c r="G161" i="30"/>
  <c r="D161" i="30"/>
  <c r="AZ160" i="30"/>
  <c r="AY160" i="30"/>
  <c r="AX160" i="30"/>
  <c r="AW160" i="30"/>
  <c r="AV160" i="30"/>
  <c r="AU160" i="30"/>
  <c r="AT160" i="30"/>
  <c r="AS160" i="30"/>
  <c r="AR160" i="30"/>
  <c r="AQ160" i="30"/>
  <c r="AP160" i="30"/>
  <c r="AO160" i="30"/>
  <c r="I160" i="30"/>
  <c r="G160" i="30"/>
  <c r="D160" i="30"/>
  <c r="AZ159" i="30"/>
  <c r="AY159" i="30"/>
  <c r="AX159" i="30"/>
  <c r="AW159" i="30"/>
  <c r="AV159" i="30"/>
  <c r="AU159" i="30"/>
  <c r="AT159" i="30"/>
  <c r="AS159" i="30"/>
  <c r="AR159" i="30"/>
  <c r="AQ159" i="30"/>
  <c r="AP159" i="30"/>
  <c r="AO159" i="30"/>
  <c r="I159" i="30"/>
  <c r="G159" i="30"/>
  <c r="D159" i="30"/>
  <c r="AZ158" i="30"/>
  <c r="AY158" i="30"/>
  <c r="AX158" i="30"/>
  <c r="AW158" i="30"/>
  <c r="AV158" i="30"/>
  <c r="AU158" i="30"/>
  <c r="AT158" i="30"/>
  <c r="AS158" i="30"/>
  <c r="AR158" i="30"/>
  <c r="AQ158" i="30"/>
  <c r="AP158" i="30"/>
  <c r="AO158" i="30"/>
  <c r="I158" i="30"/>
  <c r="G158" i="30"/>
  <c r="D158" i="30"/>
  <c r="AZ157" i="30"/>
  <c r="AY157" i="30"/>
  <c r="AX157" i="30"/>
  <c r="AW157" i="30"/>
  <c r="AV157" i="30"/>
  <c r="AU157" i="30"/>
  <c r="AT157" i="30"/>
  <c r="AS157" i="30"/>
  <c r="AR157" i="30"/>
  <c r="AQ157" i="30"/>
  <c r="AP157" i="30"/>
  <c r="AO157" i="30"/>
  <c r="I157" i="30"/>
  <c r="G157" i="30"/>
  <c r="D157" i="30"/>
  <c r="AZ156" i="30"/>
  <c r="AY156" i="30"/>
  <c r="AX156" i="30"/>
  <c r="AW156" i="30"/>
  <c r="AV156" i="30"/>
  <c r="AU156" i="30"/>
  <c r="AT156" i="30"/>
  <c r="AS156" i="30"/>
  <c r="AR156" i="30"/>
  <c r="AQ156" i="30"/>
  <c r="AP156" i="30"/>
  <c r="AO156" i="30"/>
  <c r="I156" i="30"/>
  <c r="G156" i="30"/>
  <c r="D156" i="30"/>
  <c r="AZ155" i="30"/>
  <c r="AY155" i="30"/>
  <c r="AX155" i="30"/>
  <c r="AW155" i="30"/>
  <c r="AV155" i="30"/>
  <c r="AU155" i="30"/>
  <c r="AT155" i="30"/>
  <c r="AS155" i="30"/>
  <c r="AR155" i="30"/>
  <c r="AQ155" i="30"/>
  <c r="AP155" i="30"/>
  <c r="AO155" i="30"/>
  <c r="I155" i="30"/>
  <c r="G155" i="30"/>
  <c r="D155" i="30"/>
  <c r="AZ154" i="30"/>
  <c r="AY154" i="30"/>
  <c r="AX154" i="30"/>
  <c r="AW154" i="30"/>
  <c r="AV154" i="30"/>
  <c r="AU154" i="30"/>
  <c r="AT154" i="30"/>
  <c r="AS154" i="30"/>
  <c r="AR154" i="30"/>
  <c r="AQ154" i="30"/>
  <c r="AP154" i="30"/>
  <c r="AO154" i="30"/>
  <c r="I154" i="30"/>
  <c r="G154" i="30"/>
  <c r="D154" i="30"/>
  <c r="AZ153" i="30"/>
  <c r="AY153" i="30"/>
  <c r="AX153" i="30"/>
  <c r="AW153" i="30"/>
  <c r="AV153" i="30"/>
  <c r="AU153" i="30"/>
  <c r="AT153" i="30"/>
  <c r="AS153" i="30"/>
  <c r="AR153" i="30"/>
  <c r="AQ153" i="30"/>
  <c r="AP153" i="30"/>
  <c r="AO153" i="30"/>
  <c r="I153" i="30"/>
  <c r="G153" i="30"/>
  <c r="D153" i="30"/>
  <c r="AZ152" i="30"/>
  <c r="AY152" i="30"/>
  <c r="AX152" i="30"/>
  <c r="AW152" i="30"/>
  <c r="AV152" i="30"/>
  <c r="AU152" i="30"/>
  <c r="AT152" i="30"/>
  <c r="AS152" i="30"/>
  <c r="AR152" i="30"/>
  <c r="AQ152" i="30"/>
  <c r="AP152" i="30"/>
  <c r="AO152" i="30"/>
  <c r="I152" i="30"/>
  <c r="G152" i="30"/>
  <c r="D152" i="30"/>
  <c r="AZ151" i="30"/>
  <c r="AY151" i="30"/>
  <c r="AX151" i="30"/>
  <c r="AW151" i="30"/>
  <c r="AV151" i="30"/>
  <c r="AU151" i="30"/>
  <c r="AT151" i="30"/>
  <c r="AS151" i="30"/>
  <c r="AR151" i="30"/>
  <c r="AQ151" i="30"/>
  <c r="AP151" i="30"/>
  <c r="AO151" i="30"/>
  <c r="I151" i="30"/>
  <c r="G151" i="30"/>
  <c r="D151" i="30"/>
  <c r="AZ150" i="30"/>
  <c r="AY150" i="30"/>
  <c r="AX150" i="30"/>
  <c r="AW150" i="30"/>
  <c r="AV150" i="30"/>
  <c r="AU150" i="30"/>
  <c r="AT150" i="30"/>
  <c r="AS150" i="30"/>
  <c r="AR150" i="30"/>
  <c r="AQ150" i="30"/>
  <c r="AP150" i="30"/>
  <c r="AO150" i="30"/>
  <c r="I150" i="30"/>
  <c r="G150" i="30"/>
  <c r="D150" i="30"/>
  <c r="AZ149" i="30"/>
  <c r="AY149" i="30"/>
  <c r="AX149" i="30"/>
  <c r="AW149" i="30"/>
  <c r="AV149" i="30"/>
  <c r="AU149" i="30"/>
  <c r="AT149" i="30"/>
  <c r="AS149" i="30"/>
  <c r="AR149" i="30"/>
  <c r="AQ149" i="30"/>
  <c r="AP149" i="30"/>
  <c r="AO149" i="30"/>
  <c r="I149" i="30"/>
  <c r="G149" i="30"/>
  <c r="D149" i="30"/>
  <c r="AZ148" i="30"/>
  <c r="AY148" i="30"/>
  <c r="AX148" i="30"/>
  <c r="AW148" i="30"/>
  <c r="AV148" i="30"/>
  <c r="AU148" i="30"/>
  <c r="AT148" i="30"/>
  <c r="AS148" i="30"/>
  <c r="AR148" i="30"/>
  <c r="AQ148" i="30"/>
  <c r="AP148" i="30"/>
  <c r="AO148" i="30"/>
  <c r="I148" i="30"/>
  <c r="G148" i="30"/>
  <c r="D148" i="30"/>
  <c r="AZ147" i="30"/>
  <c r="AY147" i="30"/>
  <c r="AX147" i="30"/>
  <c r="AW147" i="30"/>
  <c r="AV147" i="30"/>
  <c r="AU147" i="30"/>
  <c r="AT147" i="30"/>
  <c r="AS147" i="30"/>
  <c r="AR147" i="30"/>
  <c r="AQ147" i="30"/>
  <c r="AP147" i="30"/>
  <c r="AO147" i="30"/>
  <c r="I147" i="30"/>
  <c r="G147" i="30"/>
  <c r="D147" i="30"/>
  <c r="AZ146" i="30"/>
  <c r="AY146" i="30"/>
  <c r="AX146" i="30"/>
  <c r="AW146" i="30"/>
  <c r="AV146" i="30"/>
  <c r="AU146" i="30"/>
  <c r="AT146" i="30"/>
  <c r="AS146" i="30"/>
  <c r="AR146" i="30"/>
  <c r="AQ146" i="30"/>
  <c r="AP146" i="30"/>
  <c r="AO146" i="30"/>
  <c r="I146" i="30"/>
  <c r="G146" i="30"/>
  <c r="D146" i="30"/>
  <c r="AZ145" i="30"/>
  <c r="AY145" i="30"/>
  <c r="AX145" i="30"/>
  <c r="AW145" i="30"/>
  <c r="AV145" i="30"/>
  <c r="AU145" i="30"/>
  <c r="AT145" i="30"/>
  <c r="AS145" i="30"/>
  <c r="AR145" i="30"/>
  <c r="AQ145" i="30"/>
  <c r="AP145" i="30"/>
  <c r="AO145" i="30"/>
  <c r="I145" i="30"/>
  <c r="G145" i="30"/>
  <c r="D145" i="30"/>
  <c r="AZ144" i="30"/>
  <c r="AY144" i="30"/>
  <c r="AX144" i="30"/>
  <c r="AW144" i="30"/>
  <c r="AV144" i="30"/>
  <c r="AU144" i="30"/>
  <c r="AT144" i="30"/>
  <c r="AS144" i="30"/>
  <c r="AR144" i="30"/>
  <c r="AQ144" i="30"/>
  <c r="AP144" i="30"/>
  <c r="AO144" i="30"/>
  <c r="I144" i="30"/>
  <c r="G144" i="30"/>
  <c r="D144" i="30"/>
  <c r="AZ143" i="30"/>
  <c r="AY143" i="30"/>
  <c r="AX143" i="30"/>
  <c r="AW143" i="30"/>
  <c r="AV143" i="30"/>
  <c r="AU143" i="30"/>
  <c r="AT143" i="30"/>
  <c r="AS143" i="30"/>
  <c r="AR143" i="30"/>
  <c r="AQ143" i="30"/>
  <c r="AP143" i="30"/>
  <c r="AO143" i="30"/>
  <c r="I143" i="30"/>
  <c r="G143" i="30"/>
  <c r="D143" i="30"/>
  <c r="AZ142" i="30"/>
  <c r="AY142" i="30"/>
  <c r="AX142" i="30"/>
  <c r="AW142" i="30"/>
  <c r="AV142" i="30"/>
  <c r="AU142" i="30"/>
  <c r="AT142" i="30"/>
  <c r="AS142" i="30"/>
  <c r="AR142" i="30"/>
  <c r="AQ142" i="30"/>
  <c r="AP142" i="30"/>
  <c r="AO142" i="30"/>
  <c r="I142" i="30"/>
  <c r="G142" i="30"/>
  <c r="D142" i="30"/>
  <c r="AZ141" i="30"/>
  <c r="AY141" i="30"/>
  <c r="AX141" i="30"/>
  <c r="AW141" i="30"/>
  <c r="AV141" i="30"/>
  <c r="AU141" i="30"/>
  <c r="AT141" i="30"/>
  <c r="AS141" i="30"/>
  <c r="AR141" i="30"/>
  <c r="AQ141" i="30"/>
  <c r="AP141" i="30"/>
  <c r="AO141" i="30"/>
  <c r="I141" i="30"/>
  <c r="G141" i="30"/>
  <c r="D141" i="30"/>
  <c r="AZ140" i="30"/>
  <c r="AY140" i="30"/>
  <c r="AX140" i="30"/>
  <c r="AW140" i="30"/>
  <c r="AV140" i="30"/>
  <c r="AU140" i="30"/>
  <c r="AT140" i="30"/>
  <c r="AS140" i="30"/>
  <c r="AR140" i="30"/>
  <c r="AQ140" i="30"/>
  <c r="AP140" i="30"/>
  <c r="AO140" i="30"/>
  <c r="I140" i="30"/>
  <c r="G140" i="30"/>
  <c r="D140" i="30"/>
  <c r="AZ139" i="30"/>
  <c r="AY139" i="30"/>
  <c r="AX139" i="30"/>
  <c r="AW139" i="30"/>
  <c r="AV139" i="30"/>
  <c r="AU139" i="30"/>
  <c r="AT139" i="30"/>
  <c r="AS139" i="30"/>
  <c r="AR139" i="30"/>
  <c r="AQ139" i="30"/>
  <c r="AP139" i="30"/>
  <c r="AO139" i="30"/>
  <c r="I139" i="30"/>
  <c r="G139" i="30"/>
  <c r="D139" i="30"/>
  <c r="AZ138" i="30"/>
  <c r="AY138" i="30"/>
  <c r="AX138" i="30"/>
  <c r="AW138" i="30"/>
  <c r="AV138" i="30"/>
  <c r="AU138" i="30"/>
  <c r="AT138" i="30"/>
  <c r="AS138" i="30"/>
  <c r="AR138" i="30"/>
  <c r="AQ138" i="30"/>
  <c r="AP138" i="30"/>
  <c r="AO138" i="30"/>
  <c r="I138" i="30"/>
  <c r="G138" i="30"/>
  <c r="D138" i="30"/>
  <c r="AZ137" i="30"/>
  <c r="AY137" i="30"/>
  <c r="AX137" i="30"/>
  <c r="AW137" i="30"/>
  <c r="AV137" i="30"/>
  <c r="AU137" i="30"/>
  <c r="AT137" i="30"/>
  <c r="AS137" i="30"/>
  <c r="AR137" i="30"/>
  <c r="AQ137" i="30"/>
  <c r="AP137" i="30"/>
  <c r="AO137" i="30"/>
  <c r="I137" i="30"/>
  <c r="G137" i="30"/>
  <c r="D137" i="30"/>
  <c r="AZ136" i="30"/>
  <c r="AY136" i="30"/>
  <c r="AX136" i="30"/>
  <c r="AW136" i="30"/>
  <c r="AV136" i="30"/>
  <c r="AU136" i="30"/>
  <c r="AT136" i="30"/>
  <c r="AS136" i="30"/>
  <c r="AR136" i="30"/>
  <c r="AQ136" i="30"/>
  <c r="AP136" i="30"/>
  <c r="AO136" i="30"/>
  <c r="I136" i="30"/>
  <c r="G136" i="30"/>
  <c r="D136" i="30"/>
  <c r="AZ135" i="30"/>
  <c r="AY135" i="30"/>
  <c r="AX135" i="30"/>
  <c r="AW135" i="30"/>
  <c r="AV135" i="30"/>
  <c r="AU135" i="30"/>
  <c r="AT135" i="30"/>
  <c r="AS135" i="30"/>
  <c r="AR135" i="30"/>
  <c r="AQ135" i="30"/>
  <c r="AP135" i="30"/>
  <c r="AO135" i="30"/>
  <c r="I135" i="30"/>
  <c r="G135" i="30"/>
  <c r="D135" i="30"/>
  <c r="AZ134" i="30"/>
  <c r="AY134" i="30"/>
  <c r="AX134" i="30"/>
  <c r="AW134" i="30"/>
  <c r="AV134" i="30"/>
  <c r="AU134" i="30"/>
  <c r="AT134" i="30"/>
  <c r="AS134" i="30"/>
  <c r="AR134" i="30"/>
  <c r="AQ134" i="30"/>
  <c r="AP134" i="30"/>
  <c r="AO134" i="30"/>
  <c r="I134" i="30"/>
  <c r="G134" i="30"/>
  <c r="D134" i="30"/>
  <c r="AZ133" i="30"/>
  <c r="AY133" i="30"/>
  <c r="AX133" i="30"/>
  <c r="AW133" i="30"/>
  <c r="AV133" i="30"/>
  <c r="AU133" i="30"/>
  <c r="AT133" i="30"/>
  <c r="AS133" i="30"/>
  <c r="AR133" i="30"/>
  <c r="AQ133" i="30"/>
  <c r="AP133" i="30"/>
  <c r="AO133" i="30"/>
  <c r="I133" i="30"/>
  <c r="G133" i="30"/>
  <c r="D133" i="30"/>
  <c r="AZ132" i="30"/>
  <c r="AY132" i="30"/>
  <c r="AX132" i="30"/>
  <c r="AW132" i="30"/>
  <c r="AV132" i="30"/>
  <c r="AU132" i="30"/>
  <c r="AT132" i="30"/>
  <c r="AS132" i="30"/>
  <c r="AR132" i="30"/>
  <c r="AQ132" i="30"/>
  <c r="AP132" i="30"/>
  <c r="AO132" i="30"/>
  <c r="I132" i="30"/>
  <c r="G132" i="30"/>
  <c r="D132" i="30"/>
  <c r="AZ131" i="30"/>
  <c r="AY131" i="30"/>
  <c r="AX131" i="30"/>
  <c r="AW131" i="30"/>
  <c r="AV131" i="30"/>
  <c r="AU131" i="30"/>
  <c r="AT131" i="30"/>
  <c r="AS131" i="30"/>
  <c r="AR131" i="30"/>
  <c r="AQ131" i="30"/>
  <c r="AP131" i="30"/>
  <c r="AO131" i="30"/>
  <c r="I131" i="30"/>
  <c r="G131" i="30"/>
  <c r="D131" i="30"/>
  <c r="AZ130" i="30"/>
  <c r="AY130" i="30"/>
  <c r="AX130" i="30"/>
  <c r="AW130" i="30"/>
  <c r="AV130" i="30"/>
  <c r="AU130" i="30"/>
  <c r="AT130" i="30"/>
  <c r="AS130" i="30"/>
  <c r="AR130" i="30"/>
  <c r="AQ130" i="30"/>
  <c r="AP130" i="30"/>
  <c r="AO130" i="30"/>
  <c r="I130" i="30"/>
  <c r="G130" i="30"/>
  <c r="D130" i="30"/>
  <c r="AZ129" i="30"/>
  <c r="AY129" i="30"/>
  <c r="AX129" i="30"/>
  <c r="AW129" i="30"/>
  <c r="AV129" i="30"/>
  <c r="AU129" i="30"/>
  <c r="AT129" i="30"/>
  <c r="AS129" i="30"/>
  <c r="AR129" i="30"/>
  <c r="AQ129" i="30"/>
  <c r="AP129" i="30"/>
  <c r="AO129" i="30"/>
  <c r="I129" i="30"/>
  <c r="G129" i="30"/>
  <c r="D129" i="30"/>
  <c r="AZ128" i="30"/>
  <c r="AY128" i="30"/>
  <c r="AX128" i="30"/>
  <c r="AW128" i="30"/>
  <c r="AV128" i="30"/>
  <c r="AU128" i="30"/>
  <c r="AT128" i="30"/>
  <c r="AS128" i="30"/>
  <c r="AR128" i="30"/>
  <c r="AQ128" i="30"/>
  <c r="AP128" i="30"/>
  <c r="AO128" i="30"/>
  <c r="I128" i="30"/>
  <c r="G128" i="30"/>
  <c r="D128" i="30"/>
  <c r="AZ127" i="30"/>
  <c r="AY127" i="30"/>
  <c r="AX127" i="30"/>
  <c r="AW127" i="30"/>
  <c r="AV127" i="30"/>
  <c r="AU127" i="30"/>
  <c r="AT127" i="30"/>
  <c r="AS127" i="30"/>
  <c r="AR127" i="30"/>
  <c r="AQ127" i="30"/>
  <c r="AP127" i="30"/>
  <c r="AO127" i="30"/>
  <c r="I127" i="30"/>
  <c r="G127" i="30"/>
  <c r="D127" i="30"/>
  <c r="AZ126" i="30"/>
  <c r="AY126" i="30"/>
  <c r="AX126" i="30"/>
  <c r="AW126" i="30"/>
  <c r="AV126" i="30"/>
  <c r="AU126" i="30"/>
  <c r="AT126" i="30"/>
  <c r="AS126" i="30"/>
  <c r="AR126" i="30"/>
  <c r="AQ126" i="30"/>
  <c r="AP126" i="30"/>
  <c r="AO126" i="30"/>
  <c r="I126" i="30"/>
  <c r="G126" i="30"/>
  <c r="D126" i="30"/>
  <c r="AZ125" i="30"/>
  <c r="AY125" i="30"/>
  <c r="AX125" i="30"/>
  <c r="AW125" i="30"/>
  <c r="AV125" i="30"/>
  <c r="AU125" i="30"/>
  <c r="AT125" i="30"/>
  <c r="AS125" i="30"/>
  <c r="AR125" i="30"/>
  <c r="AQ125" i="30"/>
  <c r="AP125" i="30"/>
  <c r="AO125" i="30"/>
  <c r="I125" i="30"/>
  <c r="G125" i="30"/>
  <c r="D125" i="30"/>
  <c r="AZ124" i="30"/>
  <c r="AY124" i="30"/>
  <c r="AX124" i="30"/>
  <c r="AW124" i="30"/>
  <c r="AV124" i="30"/>
  <c r="AU124" i="30"/>
  <c r="AT124" i="30"/>
  <c r="AS124" i="30"/>
  <c r="AR124" i="30"/>
  <c r="AQ124" i="30"/>
  <c r="AP124" i="30"/>
  <c r="AO124" i="30"/>
  <c r="I124" i="30"/>
  <c r="G124" i="30"/>
  <c r="D124" i="30"/>
  <c r="AZ123" i="30"/>
  <c r="AY123" i="30"/>
  <c r="AX123" i="30"/>
  <c r="AW123" i="30"/>
  <c r="AV123" i="30"/>
  <c r="AU123" i="30"/>
  <c r="AT123" i="30"/>
  <c r="AS123" i="30"/>
  <c r="AR123" i="30"/>
  <c r="AQ123" i="30"/>
  <c r="AP123" i="30"/>
  <c r="AO123" i="30"/>
  <c r="I123" i="30"/>
  <c r="G123" i="30"/>
  <c r="D123" i="30"/>
  <c r="AZ122" i="30"/>
  <c r="AY122" i="30"/>
  <c r="AX122" i="30"/>
  <c r="AW122" i="30"/>
  <c r="AV122" i="30"/>
  <c r="AU122" i="30"/>
  <c r="AT122" i="30"/>
  <c r="AS122" i="30"/>
  <c r="AR122" i="30"/>
  <c r="AQ122" i="30"/>
  <c r="AP122" i="30"/>
  <c r="AO122" i="30"/>
  <c r="I122" i="30"/>
  <c r="G122" i="30"/>
  <c r="D122" i="30"/>
  <c r="AZ121" i="30"/>
  <c r="AY121" i="30"/>
  <c r="AX121" i="30"/>
  <c r="AW121" i="30"/>
  <c r="AV121" i="30"/>
  <c r="AU121" i="30"/>
  <c r="AT121" i="30"/>
  <c r="AS121" i="30"/>
  <c r="AR121" i="30"/>
  <c r="AQ121" i="30"/>
  <c r="AP121" i="30"/>
  <c r="AO121" i="30"/>
  <c r="I121" i="30"/>
  <c r="G121" i="30"/>
  <c r="D121" i="30"/>
  <c r="AZ120" i="30"/>
  <c r="AY120" i="30"/>
  <c r="AX120" i="30"/>
  <c r="AW120" i="30"/>
  <c r="AV120" i="30"/>
  <c r="AU120" i="30"/>
  <c r="AT120" i="30"/>
  <c r="AS120" i="30"/>
  <c r="AR120" i="30"/>
  <c r="AQ120" i="30"/>
  <c r="AP120" i="30"/>
  <c r="AO120" i="30"/>
  <c r="I120" i="30"/>
  <c r="G120" i="30"/>
  <c r="D120" i="30"/>
  <c r="AZ119" i="30"/>
  <c r="AY119" i="30"/>
  <c r="AX119" i="30"/>
  <c r="AW119" i="30"/>
  <c r="AV119" i="30"/>
  <c r="AU119" i="30"/>
  <c r="AT119" i="30"/>
  <c r="AS119" i="30"/>
  <c r="AR119" i="30"/>
  <c r="AQ119" i="30"/>
  <c r="AP119" i="30"/>
  <c r="AO119" i="30"/>
  <c r="I119" i="30"/>
  <c r="G119" i="30"/>
  <c r="D119" i="30"/>
  <c r="AZ118" i="30"/>
  <c r="AY118" i="30"/>
  <c r="AX118" i="30"/>
  <c r="AW118" i="30"/>
  <c r="AV118" i="30"/>
  <c r="AU118" i="30"/>
  <c r="AT118" i="30"/>
  <c r="AS118" i="30"/>
  <c r="AR118" i="30"/>
  <c r="AQ118" i="30"/>
  <c r="AP118" i="30"/>
  <c r="AO118" i="30"/>
  <c r="I118" i="30"/>
  <c r="G118" i="30"/>
  <c r="D118" i="30"/>
  <c r="AZ117" i="30"/>
  <c r="AY117" i="30"/>
  <c r="AX117" i="30"/>
  <c r="AW117" i="30"/>
  <c r="AV117" i="30"/>
  <c r="AU117" i="30"/>
  <c r="AT117" i="30"/>
  <c r="AS117" i="30"/>
  <c r="AR117" i="30"/>
  <c r="AQ117" i="30"/>
  <c r="AP117" i="30"/>
  <c r="AO117" i="30"/>
  <c r="I117" i="30"/>
  <c r="G117" i="30"/>
  <c r="D117" i="30"/>
  <c r="AZ116" i="30"/>
  <c r="AY116" i="30"/>
  <c r="AX116" i="30"/>
  <c r="AW116" i="30"/>
  <c r="AV116" i="30"/>
  <c r="AU116" i="30"/>
  <c r="AT116" i="30"/>
  <c r="AS116" i="30"/>
  <c r="AR116" i="30"/>
  <c r="AQ116" i="30"/>
  <c r="AP116" i="30"/>
  <c r="AO116" i="30"/>
  <c r="I116" i="30"/>
  <c r="G116" i="30"/>
  <c r="D116" i="30"/>
  <c r="AZ115" i="30"/>
  <c r="AY115" i="30"/>
  <c r="AX115" i="30"/>
  <c r="AW115" i="30"/>
  <c r="AV115" i="30"/>
  <c r="AU115" i="30"/>
  <c r="AT115" i="30"/>
  <c r="AS115" i="30"/>
  <c r="AR115" i="30"/>
  <c r="AQ115" i="30"/>
  <c r="AP115" i="30"/>
  <c r="AO115" i="30"/>
  <c r="I115" i="30"/>
  <c r="G115" i="30"/>
  <c r="D115" i="30"/>
  <c r="AZ114" i="30"/>
  <c r="AY114" i="30"/>
  <c r="AX114" i="30"/>
  <c r="AW114" i="30"/>
  <c r="AV114" i="30"/>
  <c r="AU114" i="30"/>
  <c r="AT114" i="30"/>
  <c r="AS114" i="30"/>
  <c r="AR114" i="30"/>
  <c r="AQ114" i="30"/>
  <c r="AP114" i="30"/>
  <c r="AO114" i="30"/>
  <c r="I114" i="30"/>
  <c r="G114" i="30"/>
  <c r="D114" i="30"/>
  <c r="AZ113" i="30"/>
  <c r="AY113" i="30"/>
  <c r="AX113" i="30"/>
  <c r="AW113" i="30"/>
  <c r="AV113" i="30"/>
  <c r="AU113" i="30"/>
  <c r="AT113" i="30"/>
  <c r="AS113" i="30"/>
  <c r="AR113" i="30"/>
  <c r="AQ113" i="30"/>
  <c r="AP113" i="30"/>
  <c r="AO113" i="30"/>
  <c r="I113" i="30"/>
  <c r="G113" i="30"/>
  <c r="D113" i="30"/>
  <c r="AZ112" i="30"/>
  <c r="AY112" i="30"/>
  <c r="AX112" i="30"/>
  <c r="AW112" i="30"/>
  <c r="AV112" i="30"/>
  <c r="AU112" i="30"/>
  <c r="AT112" i="30"/>
  <c r="AS112" i="30"/>
  <c r="AR112" i="30"/>
  <c r="AQ112" i="30"/>
  <c r="AP112" i="30"/>
  <c r="AO112" i="30"/>
  <c r="I112" i="30"/>
  <c r="G112" i="30"/>
  <c r="D112" i="30"/>
  <c r="AZ111" i="30"/>
  <c r="AY111" i="30"/>
  <c r="AX111" i="30"/>
  <c r="AW111" i="30"/>
  <c r="AV111" i="30"/>
  <c r="AU111" i="30"/>
  <c r="AT111" i="30"/>
  <c r="AS111" i="30"/>
  <c r="AR111" i="30"/>
  <c r="AQ111" i="30"/>
  <c r="AP111" i="30"/>
  <c r="AO111" i="30"/>
  <c r="I111" i="30"/>
  <c r="G111" i="30"/>
  <c r="D111" i="30"/>
  <c r="AZ110" i="30"/>
  <c r="AY110" i="30"/>
  <c r="AX110" i="30"/>
  <c r="AW110" i="30"/>
  <c r="AV110" i="30"/>
  <c r="AU110" i="30"/>
  <c r="AT110" i="30"/>
  <c r="AS110" i="30"/>
  <c r="AR110" i="30"/>
  <c r="AQ110" i="30"/>
  <c r="AP110" i="30"/>
  <c r="AO110" i="30"/>
  <c r="I110" i="30"/>
  <c r="G110" i="30"/>
  <c r="D110" i="30"/>
  <c r="AZ109" i="30"/>
  <c r="AY109" i="30"/>
  <c r="AX109" i="30"/>
  <c r="AW109" i="30"/>
  <c r="AV109" i="30"/>
  <c r="AU109" i="30"/>
  <c r="AT109" i="30"/>
  <c r="AS109" i="30"/>
  <c r="AR109" i="30"/>
  <c r="AQ109" i="30"/>
  <c r="AP109" i="30"/>
  <c r="AO109" i="30"/>
  <c r="I109" i="30"/>
  <c r="G109" i="30"/>
  <c r="D109" i="30"/>
  <c r="AZ108" i="30"/>
  <c r="AY108" i="30"/>
  <c r="AX108" i="30"/>
  <c r="AW108" i="30"/>
  <c r="AV108" i="30"/>
  <c r="AU108" i="30"/>
  <c r="AT108" i="30"/>
  <c r="AS108" i="30"/>
  <c r="AR108" i="30"/>
  <c r="AQ108" i="30"/>
  <c r="AP108" i="30"/>
  <c r="AO108" i="30"/>
  <c r="I108" i="30"/>
  <c r="G108" i="30"/>
  <c r="D108" i="30"/>
  <c r="AZ107" i="30"/>
  <c r="AY107" i="30"/>
  <c r="AX107" i="30"/>
  <c r="AW107" i="30"/>
  <c r="AV107" i="30"/>
  <c r="AU107" i="30"/>
  <c r="AT107" i="30"/>
  <c r="AS107" i="30"/>
  <c r="AR107" i="30"/>
  <c r="AQ107" i="30"/>
  <c r="AP107" i="30"/>
  <c r="AO107" i="30"/>
  <c r="I107" i="30"/>
  <c r="G107" i="30"/>
  <c r="D107" i="30"/>
  <c r="AZ106" i="30"/>
  <c r="AY106" i="30"/>
  <c r="AX106" i="30"/>
  <c r="AW106" i="30"/>
  <c r="AV106" i="30"/>
  <c r="AU106" i="30"/>
  <c r="AT106" i="30"/>
  <c r="AS106" i="30"/>
  <c r="AR106" i="30"/>
  <c r="AQ106" i="30"/>
  <c r="AP106" i="30"/>
  <c r="AO106" i="30"/>
  <c r="I106" i="30"/>
  <c r="G106" i="30"/>
  <c r="D106" i="30"/>
  <c r="AZ105" i="30"/>
  <c r="AY105" i="30"/>
  <c r="AX105" i="30"/>
  <c r="AW105" i="30"/>
  <c r="AV105" i="30"/>
  <c r="AU105" i="30"/>
  <c r="AT105" i="30"/>
  <c r="AS105" i="30"/>
  <c r="AR105" i="30"/>
  <c r="AQ105" i="30"/>
  <c r="AP105" i="30"/>
  <c r="AO105" i="30"/>
  <c r="I105" i="30"/>
  <c r="G105" i="30"/>
  <c r="D105" i="30"/>
  <c r="AZ104" i="30"/>
  <c r="AY104" i="30"/>
  <c r="AX104" i="30"/>
  <c r="AW104" i="30"/>
  <c r="AV104" i="30"/>
  <c r="AU104" i="30"/>
  <c r="AT104" i="30"/>
  <c r="AS104" i="30"/>
  <c r="AR104" i="30"/>
  <c r="AQ104" i="30"/>
  <c r="AP104" i="30"/>
  <c r="AO104" i="30"/>
  <c r="I104" i="30"/>
  <c r="G104" i="30"/>
  <c r="D104" i="30"/>
  <c r="AZ103" i="30"/>
  <c r="AY103" i="30"/>
  <c r="AX103" i="30"/>
  <c r="AW103" i="30"/>
  <c r="AV103" i="30"/>
  <c r="AU103" i="30"/>
  <c r="AT103" i="30"/>
  <c r="AS103" i="30"/>
  <c r="AR103" i="30"/>
  <c r="AQ103" i="30"/>
  <c r="AP103" i="30"/>
  <c r="AO103" i="30"/>
  <c r="I103" i="30"/>
  <c r="G103" i="30"/>
  <c r="D103" i="30"/>
  <c r="AZ102" i="30"/>
  <c r="AY102" i="30"/>
  <c r="AX102" i="30"/>
  <c r="AW102" i="30"/>
  <c r="AV102" i="30"/>
  <c r="AU102" i="30"/>
  <c r="AT102" i="30"/>
  <c r="AS102" i="30"/>
  <c r="AR102" i="30"/>
  <c r="AQ102" i="30"/>
  <c r="AP102" i="30"/>
  <c r="AO102" i="30"/>
  <c r="I102" i="30"/>
  <c r="G102" i="30"/>
  <c r="D102" i="30"/>
  <c r="AZ101" i="30"/>
  <c r="AY101" i="30"/>
  <c r="AX101" i="30"/>
  <c r="AW101" i="30"/>
  <c r="AV101" i="30"/>
  <c r="AU101" i="30"/>
  <c r="AT101" i="30"/>
  <c r="AS101" i="30"/>
  <c r="AR101" i="30"/>
  <c r="AQ101" i="30"/>
  <c r="AP101" i="30"/>
  <c r="AO101" i="30"/>
  <c r="I101" i="30"/>
  <c r="G101" i="30"/>
  <c r="D101" i="30"/>
  <c r="AZ100" i="30"/>
  <c r="AY100" i="30"/>
  <c r="AX100" i="30"/>
  <c r="AW100" i="30"/>
  <c r="AV100" i="30"/>
  <c r="AU100" i="30"/>
  <c r="AT100" i="30"/>
  <c r="AS100" i="30"/>
  <c r="AR100" i="30"/>
  <c r="AQ100" i="30"/>
  <c r="AP100" i="30"/>
  <c r="AO100" i="30"/>
  <c r="I100" i="30"/>
  <c r="G100" i="30"/>
  <c r="D100" i="30"/>
  <c r="AZ99" i="30"/>
  <c r="AY99" i="30"/>
  <c r="AX99" i="30"/>
  <c r="AW99" i="30"/>
  <c r="AV99" i="30"/>
  <c r="AU99" i="30"/>
  <c r="AT99" i="30"/>
  <c r="AS99" i="30"/>
  <c r="AR99" i="30"/>
  <c r="AQ99" i="30"/>
  <c r="AP99" i="30"/>
  <c r="AO99" i="30"/>
  <c r="I99" i="30"/>
  <c r="G99" i="30"/>
  <c r="D99" i="30"/>
  <c r="AZ98" i="30"/>
  <c r="AY98" i="30"/>
  <c r="AX98" i="30"/>
  <c r="AW98" i="30"/>
  <c r="AV98" i="30"/>
  <c r="AU98" i="30"/>
  <c r="AT98" i="30"/>
  <c r="AS98" i="30"/>
  <c r="AR98" i="30"/>
  <c r="AQ98" i="30"/>
  <c r="AP98" i="30"/>
  <c r="AO98" i="30"/>
  <c r="I98" i="30"/>
  <c r="G98" i="30"/>
  <c r="D98" i="30"/>
  <c r="AZ97" i="30"/>
  <c r="AY97" i="30"/>
  <c r="AX97" i="30"/>
  <c r="AW97" i="30"/>
  <c r="AV97" i="30"/>
  <c r="AU97" i="30"/>
  <c r="AT97" i="30"/>
  <c r="AS97" i="30"/>
  <c r="AR97" i="30"/>
  <c r="AQ97" i="30"/>
  <c r="AP97" i="30"/>
  <c r="AO97" i="30"/>
  <c r="I97" i="30"/>
  <c r="G97" i="30"/>
  <c r="D97" i="30"/>
  <c r="AZ96" i="30"/>
  <c r="AY96" i="30"/>
  <c r="AX96" i="30"/>
  <c r="AW96" i="30"/>
  <c r="AV96" i="30"/>
  <c r="AU96" i="30"/>
  <c r="AT96" i="30"/>
  <c r="AS96" i="30"/>
  <c r="AR96" i="30"/>
  <c r="AQ96" i="30"/>
  <c r="AP96" i="30"/>
  <c r="AO96" i="30"/>
  <c r="I96" i="30"/>
  <c r="G96" i="30"/>
  <c r="D96" i="30"/>
  <c r="AZ95" i="30"/>
  <c r="AY95" i="30"/>
  <c r="AX95" i="30"/>
  <c r="AW95" i="30"/>
  <c r="AV95" i="30"/>
  <c r="AU95" i="30"/>
  <c r="AT95" i="30"/>
  <c r="AS95" i="30"/>
  <c r="AR95" i="30"/>
  <c r="AQ95" i="30"/>
  <c r="AP95" i="30"/>
  <c r="AO95" i="30"/>
  <c r="I95" i="30"/>
  <c r="G95" i="30"/>
  <c r="D95" i="30"/>
  <c r="AZ94" i="30"/>
  <c r="AY94" i="30"/>
  <c r="AX94" i="30"/>
  <c r="AW94" i="30"/>
  <c r="AV94" i="30"/>
  <c r="AU94" i="30"/>
  <c r="AT94" i="30"/>
  <c r="AS94" i="30"/>
  <c r="AR94" i="30"/>
  <c r="AQ94" i="30"/>
  <c r="AP94" i="30"/>
  <c r="AO94" i="30"/>
  <c r="I94" i="30"/>
  <c r="G94" i="30"/>
  <c r="D94" i="30"/>
  <c r="AZ93" i="30"/>
  <c r="AY93" i="30"/>
  <c r="AX93" i="30"/>
  <c r="AW93" i="30"/>
  <c r="AV93" i="30"/>
  <c r="AU93" i="30"/>
  <c r="AT93" i="30"/>
  <c r="AS93" i="30"/>
  <c r="AR93" i="30"/>
  <c r="AQ93" i="30"/>
  <c r="AP93" i="30"/>
  <c r="AO93" i="30"/>
  <c r="I93" i="30"/>
  <c r="G93" i="30"/>
  <c r="D93" i="30"/>
  <c r="AZ92" i="30"/>
  <c r="AY92" i="30"/>
  <c r="AX92" i="30"/>
  <c r="AW92" i="30"/>
  <c r="AV92" i="30"/>
  <c r="AU92" i="30"/>
  <c r="AT92" i="30"/>
  <c r="AS92" i="30"/>
  <c r="AR92" i="30"/>
  <c r="AQ92" i="30"/>
  <c r="AP92" i="30"/>
  <c r="AO92" i="30"/>
  <c r="I92" i="30"/>
  <c r="G92" i="30"/>
  <c r="AZ91" i="30"/>
  <c r="AY91" i="30"/>
  <c r="AX91" i="30"/>
  <c r="AW91" i="30"/>
  <c r="AV91" i="30"/>
  <c r="AU91" i="30"/>
  <c r="AT91" i="30"/>
  <c r="AS91" i="30"/>
  <c r="AR91" i="30"/>
  <c r="AQ91" i="30"/>
  <c r="AP91" i="30"/>
  <c r="AO91" i="30"/>
  <c r="I91" i="30"/>
  <c r="G91" i="30"/>
  <c r="D91" i="30"/>
  <c r="AZ90" i="30"/>
  <c r="AY90" i="30"/>
  <c r="AX90" i="30"/>
  <c r="AW90" i="30"/>
  <c r="AV90" i="30"/>
  <c r="AU90" i="30"/>
  <c r="AT90" i="30"/>
  <c r="AS90" i="30"/>
  <c r="AR90" i="30"/>
  <c r="AQ90" i="30"/>
  <c r="AP90" i="30"/>
  <c r="AO90" i="30"/>
  <c r="I90" i="30"/>
  <c r="G90" i="30"/>
  <c r="D90" i="30"/>
  <c r="AZ89" i="30"/>
  <c r="AY89" i="30"/>
  <c r="AX89" i="30"/>
  <c r="AW89" i="30"/>
  <c r="AV89" i="30"/>
  <c r="AU89" i="30"/>
  <c r="AT89" i="30"/>
  <c r="AS89" i="30"/>
  <c r="AR89" i="30"/>
  <c r="AQ89" i="30"/>
  <c r="AP89" i="30"/>
  <c r="AO89" i="30"/>
  <c r="I89" i="30"/>
  <c r="G89" i="30"/>
  <c r="D89" i="30"/>
  <c r="AZ88" i="30"/>
  <c r="AY88" i="30"/>
  <c r="AX88" i="30"/>
  <c r="AW88" i="30"/>
  <c r="AV88" i="30"/>
  <c r="AU88" i="30"/>
  <c r="AT88" i="30"/>
  <c r="AS88" i="30"/>
  <c r="AR88" i="30"/>
  <c r="AQ88" i="30"/>
  <c r="AP88" i="30"/>
  <c r="AO88" i="30"/>
  <c r="I88" i="30"/>
  <c r="G88" i="30"/>
  <c r="D88" i="30"/>
  <c r="AZ87" i="30"/>
  <c r="AY87" i="30"/>
  <c r="AX87" i="30"/>
  <c r="AW87" i="30"/>
  <c r="AV87" i="30"/>
  <c r="AU87" i="30"/>
  <c r="AT87" i="30"/>
  <c r="AS87" i="30"/>
  <c r="AR87" i="30"/>
  <c r="AQ87" i="30"/>
  <c r="AP87" i="30"/>
  <c r="AO87" i="30"/>
  <c r="I87" i="30"/>
  <c r="G87" i="30"/>
  <c r="D87" i="30"/>
  <c r="AZ86" i="30"/>
  <c r="AY86" i="30"/>
  <c r="AX86" i="30"/>
  <c r="AW86" i="30"/>
  <c r="AV86" i="30"/>
  <c r="AU86" i="30"/>
  <c r="AT86" i="30"/>
  <c r="AS86" i="30"/>
  <c r="AR86" i="30"/>
  <c r="AQ86" i="30"/>
  <c r="AP86" i="30"/>
  <c r="AO86" i="30"/>
  <c r="I86" i="30"/>
  <c r="G86" i="30"/>
  <c r="D86" i="30"/>
  <c r="AZ85" i="30"/>
  <c r="AY85" i="30"/>
  <c r="AX85" i="30"/>
  <c r="AW85" i="30"/>
  <c r="AV85" i="30"/>
  <c r="AU85" i="30"/>
  <c r="AT85" i="30"/>
  <c r="AS85" i="30"/>
  <c r="AR85" i="30"/>
  <c r="AQ85" i="30"/>
  <c r="AP85" i="30"/>
  <c r="AO85" i="30"/>
  <c r="I85" i="30"/>
  <c r="G85" i="30"/>
  <c r="D85" i="30"/>
  <c r="AZ84" i="30"/>
  <c r="AY84" i="30"/>
  <c r="AX84" i="30"/>
  <c r="AW84" i="30"/>
  <c r="AV84" i="30"/>
  <c r="AU84" i="30"/>
  <c r="AT84" i="30"/>
  <c r="AS84" i="30"/>
  <c r="AR84" i="30"/>
  <c r="AQ84" i="30"/>
  <c r="AP84" i="30"/>
  <c r="AO84" i="30"/>
  <c r="I84" i="30"/>
  <c r="G84" i="30"/>
  <c r="D84" i="30"/>
  <c r="AZ83" i="30"/>
  <c r="AY83" i="30"/>
  <c r="AX83" i="30"/>
  <c r="AW83" i="30"/>
  <c r="AV83" i="30"/>
  <c r="AU83" i="30"/>
  <c r="AT83" i="30"/>
  <c r="AS83" i="30"/>
  <c r="AR83" i="30"/>
  <c r="AQ83" i="30"/>
  <c r="AP83" i="30"/>
  <c r="AO83" i="30"/>
  <c r="I83" i="30"/>
  <c r="G83" i="30"/>
  <c r="D83" i="30"/>
  <c r="AZ82" i="30"/>
  <c r="AY82" i="30"/>
  <c r="AX82" i="30"/>
  <c r="AW82" i="30"/>
  <c r="AV82" i="30"/>
  <c r="AU82" i="30"/>
  <c r="AT82" i="30"/>
  <c r="AS82" i="30"/>
  <c r="AR82" i="30"/>
  <c r="AQ82" i="30"/>
  <c r="AP82" i="30"/>
  <c r="AO82" i="30"/>
  <c r="I82" i="30"/>
  <c r="G82" i="30"/>
  <c r="D82" i="30"/>
  <c r="AZ81" i="30"/>
  <c r="AY81" i="30"/>
  <c r="AX81" i="30"/>
  <c r="AW81" i="30"/>
  <c r="AV81" i="30"/>
  <c r="AU81" i="30"/>
  <c r="AT81" i="30"/>
  <c r="AS81" i="30"/>
  <c r="AR81" i="30"/>
  <c r="AQ81" i="30"/>
  <c r="AP81" i="30"/>
  <c r="AO81" i="30"/>
  <c r="I81" i="30"/>
  <c r="G81" i="30"/>
  <c r="AZ80" i="30"/>
  <c r="AY80" i="30"/>
  <c r="AX80" i="30"/>
  <c r="AW80" i="30"/>
  <c r="AV80" i="30"/>
  <c r="AU80" i="30"/>
  <c r="AT80" i="30"/>
  <c r="AS80" i="30"/>
  <c r="AR80" i="30"/>
  <c r="AQ80" i="30"/>
  <c r="AP80" i="30"/>
  <c r="AO80" i="30"/>
  <c r="I80" i="30"/>
  <c r="G80" i="30"/>
  <c r="D80" i="30"/>
  <c r="AZ79" i="30"/>
  <c r="AY79" i="30"/>
  <c r="AX79" i="30"/>
  <c r="AW79" i="30"/>
  <c r="AV79" i="30"/>
  <c r="AU79" i="30"/>
  <c r="AT79" i="30"/>
  <c r="AS79" i="30"/>
  <c r="AR79" i="30"/>
  <c r="AQ79" i="30"/>
  <c r="AP79" i="30"/>
  <c r="AO79" i="30"/>
  <c r="I79" i="30"/>
  <c r="G79" i="30"/>
  <c r="D79" i="30"/>
  <c r="AZ78" i="30"/>
  <c r="AY78" i="30"/>
  <c r="AX78" i="30"/>
  <c r="AW78" i="30"/>
  <c r="AV78" i="30"/>
  <c r="AU78" i="30"/>
  <c r="AT78" i="30"/>
  <c r="AS78" i="30"/>
  <c r="AR78" i="30"/>
  <c r="AQ78" i="30"/>
  <c r="AP78" i="30"/>
  <c r="AO78" i="30"/>
  <c r="I78" i="30"/>
  <c r="G78" i="30"/>
  <c r="D78" i="30"/>
  <c r="AZ77" i="30"/>
  <c r="AY77" i="30"/>
  <c r="AX77" i="30"/>
  <c r="AW77" i="30"/>
  <c r="AV77" i="30"/>
  <c r="AU77" i="30"/>
  <c r="AT77" i="30"/>
  <c r="AS77" i="30"/>
  <c r="AR77" i="30"/>
  <c r="AQ77" i="30"/>
  <c r="AP77" i="30"/>
  <c r="AO77" i="30"/>
  <c r="I77" i="30"/>
  <c r="G77" i="30"/>
  <c r="D77" i="30"/>
  <c r="AZ76" i="30"/>
  <c r="AY76" i="30"/>
  <c r="AX76" i="30"/>
  <c r="AW76" i="30"/>
  <c r="AV76" i="30"/>
  <c r="AU76" i="30"/>
  <c r="AT76" i="30"/>
  <c r="AS76" i="30"/>
  <c r="AR76" i="30"/>
  <c r="AQ76" i="30"/>
  <c r="AP76" i="30"/>
  <c r="AO76" i="30"/>
  <c r="I76" i="30"/>
  <c r="G76" i="30"/>
  <c r="D76" i="30"/>
  <c r="AZ75" i="30"/>
  <c r="AY75" i="30"/>
  <c r="AX75" i="30"/>
  <c r="AW75" i="30"/>
  <c r="AV75" i="30"/>
  <c r="AU75" i="30"/>
  <c r="AT75" i="30"/>
  <c r="AS75" i="30"/>
  <c r="AR75" i="30"/>
  <c r="AQ75" i="30"/>
  <c r="AP75" i="30"/>
  <c r="AO75" i="30"/>
  <c r="I75" i="30"/>
  <c r="G75" i="30"/>
  <c r="D75" i="30"/>
  <c r="AZ74" i="30"/>
  <c r="AY74" i="30"/>
  <c r="AX74" i="30"/>
  <c r="AW74" i="30"/>
  <c r="AV74" i="30"/>
  <c r="AU74" i="30"/>
  <c r="AT74" i="30"/>
  <c r="AS74" i="30"/>
  <c r="AR74" i="30"/>
  <c r="AQ74" i="30"/>
  <c r="AP74" i="30"/>
  <c r="AO74" i="30"/>
  <c r="I74" i="30"/>
  <c r="G74" i="30"/>
  <c r="D74" i="30"/>
  <c r="AZ73" i="30"/>
  <c r="AY73" i="30"/>
  <c r="AX73" i="30"/>
  <c r="AW73" i="30"/>
  <c r="AV73" i="30"/>
  <c r="AU73" i="30"/>
  <c r="AT73" i="30"/>
  <c r="AS73" i="30"/>
  <c r="AR73" i="30"/>
  <c r="AQ73" i="30"/>
  <c r="AP73" i="30"/>
  <c r="AO73" i="30"/>
  <c r="I73" i="30"/>
  <c r="G73" i="30"/>
  <c r="D73" i="30"/>
  <c r="AZ72" i="30"/>
  <c r="AY72" i="30"/>
  <c r="AX72" i="30"/>
  <c r="AW72" i="30"/>
  <c r="AV72" i="30"/>
  <c r="AU72" i="30"/>
  <c r="AT72" i="30"/>
  <c r="AS72" i="30"/>
  <c r="AR72" i="30"/>
  <c r="AQ72" i="30"/>
  <c r="AP72" i="30"/>
  <c r="AO72" i="30"/>
  <c r="I72" i="30"/>
  <c r="G72" i="30"/>
  <c r="D72" i="30"/>
  <c r="AZ71" i="30"/>
  <c r="AY71" i="30"/>
  <c r="AX71" i="30"/>
  <c r="AW71" i="30"/>
  <c r="AV71" i="30"/>
  <c r="AU71" i="30"/>
  <c r="AT71" i="30"/>
  <c r="AS71" i="30"/>
  <c r="AR71" i="30"/>
  <c r="AQ71" i="30"/>
  <c r="AP71" i="30"/>
  <c r="AO71" i="30"/>
  <c r="I71" i="30"/>
  <c r="G71" i="30"/>
  <c r="D71" i="30"/>
  <c r="AZ70" i="30"/>
  <c r="AY70" i="30"/>
  <c r="AX70" i="30"/>
  <c r="AW70" i="30"/>
  <c r="AV70" i="30"/>
  <c r="AU70" i="30"/>
  <c r="AT70" i="30"/>
  <c r="AS70" i="30"/>
  <c r="AR70" i="30"/>
  <c r="AQ70" i="30"/>
  <c r="AP70" i="30"/>
  <c r="AO70" i="30"/>
  <c r="I70" i="30"/>
  <c r="G70" i="30"/>
  <c r="D70" i="30"/>
  <c r="AZ69" i="30"/>
  <c r="AY69" i="30"/>
  <c r="AX69" i="30"/>
  <c r="AW69" i="30"/>
  <c r="AV69" i="30"/>
  <c r="AU69" i="30"/>
  <c r="AT69" i="30"/>
  <c r="AS69" i="30"/>
  <c r="AR69" i="30"/>
  <c r="AQ69" i="30"/>
  <c r="AP69" i="30"/>
  <c r="AO69" i="30"/>
  <c r="I69" i="30"/>
  <c r="G69" i="30"/>
  <c r="D69" i="30"/>
  <c r="AZ68" i="30"/>
  <c r="AY68" i="30"/>
  <c r="AX68" i="30"/>
  <c r="AW68" i="30"/>
  <c r="AV68" i="30"/>
  <c r="AU68" i="30"/>
  <c r="AT68" i="30"/>
  <c r="AS68" i="30"/>
  <c r="AR68" i="30"/>
  <c r="AQ68" i="30"/>
  <c r="AP68" i="30"/>
  <c r="AO68" i="30"/>
  <c r="I68" i="30"/>
  <c r="G68" i="30"/>
  <c r="D68" i="30"/>
  <c r="AZ67" i="30"/>
  <c r="AY67" i="30"/>
  <c r="AX67" i="30"/>
  <c r="AW67" i="30"/>
  <c r="AV67" i="30"/>
  <c r="AU67" i="30"/>
  <c r="AT67" i="30"/>
  <c r="AS67" i="30"/>
  <c r="AR67" i="30"/>
  <c r="AQ67" i="30"/>
  <c r="AP67" i="30"/>
  <c r="AO67" i="30"/>
  <c r="I67" i="30"/>
  <c r="G67" i="30"/>
  <c r="D67" i="30"/>
  <c r="AZ66" i="30"/>
  <c r="AY66" i="30"/>
  <c r="AX66" i="30"/>
  <c r="AW66" i="30"/>
  <c r="AV66" i="30"/>
  <c r="AU66" i="30"/>
  <c r="AT66" i="30"/>
  <c r="AS66" i="30"/>
  <c r="AR66" i="30"/>
  <c r="AQ66" i="30"/>
  <c r="AP66" i="30"/>
  <c r="AO66" i="30"/>
  <c r="I66" i="30"/>
  <c r="G66" i="30"/>
  <c r="D66" i="30"/>
  <c r="AZ65" i="30"/>
  <c r="AY65" i="30"/>
  <c r="AX65" i="30"/>
  <c r="AW65" i="30"/>
  <c r="AV65" i="30"/>
  <c r="AU65" i="30"/>
  <c r="AT65" i="30"/>
  <c r="AS65" i="30"/>
  <c r="AR65" i="30"/>
  <c r="AQ65" i="30"/>
  <c r="AP65" i="30"/>
  <c r="AO65" i="30"/>
  <c r="I65" i="30"/>
  <c r="G65" i="30"/>
  <c r="D65" i="30"/>
  <c r="AZ64" i="30"/>
  <c r="AY64" i="30"/>
  <c r="AX64" i="30"/>
  <c r="AW64" i="30"/>
  <c r="AV64" i="30"/>
  <c r="AU64" i="30"/>
  <c r="AT64" i="30"/>
  <c r="AS64" i="30"/>
  <c r="AR64" i="30"/>
  <c r="AQ64" i="30"/>
  <c r="AP64" i="30"/>
  <c r="AO64" i="30"/>
  <c r="I64" i="30"/>
  <c r="G64" i="30"/>
  <c r="D64" i="30"/>
  <c r="AZ63" i="30"/>
  <c r="AY63" i="30"/>
  <c r="AX63" i="30"/>
  <c r="AW63" i="30"/>
  <c r="AV63" i="30"/>
  <c r="AU63" i="30"/>
  <c r="AT63" i="30"/>
  <c r="AS63" i="30"/>
  <c r="AR63" i="30"/>
  <c r="AQ63" i="30"/>
  <c r="AP63" i="30"/>
  <c r="AO63" i="30"/>
  <c r="I63" i="30"/>
  <c r="G63" i="30"/>
  <c r="D63" i="30"/>
  <c r="AZ62" i="30"/>
  <c r="AY62" i="30"/>
  <c r="AX62" i="30"/>
  <c r="AW62" i="30"/>
  <c r="AV62" i="30"/>
  <c r="AU62" i="30"/>
  <c r="AT62" i="30"/>
  <c r="AS62" i="30"/>
  <c r="AR62" i="30"/>
  <c r="AQ62" i="30"/>
  <c r="AP62" i="30"/>
  <c r="AO62" i="30"/>
  <c r="I62" i="30"/>
  <c r="G62" i="30"/>
  <c r="D62" i="30"/>
  <c r="AZ61" i="30"/>
  <c r="AY61" i="30"/>
  <c r="AX61" i="30"/>
  <c r="AW61" i="30"/>
  <c r="AV61" i="30"/>
  <c r="AU61" i="30"/>
  <c r="AT61" i="30"/>
  <c r="AS61" i="30"/>
  <c r="AR61" i="30"/>
  <c r="AQ61" i="30"/>
  <c r="AP61" i="30"/>
  <c r="AO61" i="30"/>
  <c r="I61" i="30"/>
  <c r="G61" i="30"/>
  <c r="D61" i="30"/>
  <c r="AZ60" i="30"/>
  <c r="AY60" i="30"/>
  <c r="AX60" i="30"/>
  <c r="AW60" i="30"/>
  <c r="AV60" i="30"/>
  <c r="AU60" i="30"/>
  <c r="AT60" i="30"/>
  <c r="AS60" i="30"/>
  <c r="AR60" i="30"/>
  <c r="AQ60" i="30"/>
  <c r="AP60" i="30"/>
  <c r="AO60" i="30"/>
  <c r="I60" i="30"/>
  <c r="G60" i="30"/>
  <c r="D60" i="30"/>
  <c r="AZ59" i="30"/>
  <c r="AY59" i="30"/>
  <c r="AX59" i="30"/>
  <c r="AW59" i="30"/>
  <c r="AV59" i="30"/>
  <c r="AU59" i="30"/>
  <c r="AT59" i="30"/>
  <c r="AS59" i="30"/>
  <c r="AR59" i="30"/>
  <c r="AQ59" i="30"/>
  <c r="AP59" i="30"/>
  <c r="AO59" i="30"/>
  <c r="I59" i="30"/>
  <c r="G59" i="30"/>
  <c r="D59" i="30"/>
  <c r="AZ58" i="30"/>
  <c r="AY58" i="30"/>
  <c r="AX58" i="30"/>
  <c r="AW58" i="30"/>
  <c r="AV58" i="30"/>
  <c r="AU58" i="30"/>
  <c r="AT58" i="30"/>
  <c r="AS58" i="30"/>
  <c r="AR58" i="30"/>
  <c r="AQ58" i="30"/>
  <c r="AP58" i="30"/>
  <c r="AO58" i="30"/>
  <c r="I58" i="30"/>
  <c r="G58" i="30"/>
  <c r="D58" i="30"/>
  <c r="AZ57" i="30"/>
  <c r="AY57" i="30"/>
  <c r="AX57" i="30"/>
  <c r="AW57" i="30"/>
  <c r="AV57" i="30"/>
  <c r="AU57" i="30"/>
  <c r="AT57" i="30"/>
  <c r="AS57" i="30"/>
  <c r="AR57" i="30"/>
  <c r="AQ57" i="30"/>
  <c r="AP57" i="30"/>
  <c r="AO57" i="30"/>
  <c r="I57" i="30"/>
  <c r="G57" i="30"/>
  <c r="D57" i="30"/>
  <c r="AZ56" i="30"/>
  <c r="AY56" i="30"/>
  <c r="AX56" i="30"/>
  <c r="AW56" i="30"/>
  <c r="AV56" i="30"/>
  <c r="AU56" i="30"/>
  <c r="AT56" i="30"/>
  <c r="AS56" i="30"/>
  <c r="AR56" i="30"/>
  <c r="AQ56" i="30"/>
  <c r="AP56" i="30"/>
  <c r="AO56" i="30"/>
  <c r="I56" i="30"/>
  <c r="G56" i="30"/>
  <c r="D56" i="30"/>
  <c r="AZ55" i="30"/>
  <c r="AY55" i="30"/>
  <c r="AX55" i="30"/>
  <c r="AW55" i="30"/>
  <c r="AV55" i="30"/>
  <c r="AU55" i="30"/>
  <c r="AT55" i="30"/>
  <c r="AS55" i="30"/>
  <c r="AR55" i="30"/>
  <c r="AQ55" i="30"/>
  <c r="AP55" i="30"/>
  <c r="AO55" i="30"/>
  <c r="I55" i="30"/>
  <c r="G55" i="30"/>
  <c r="D55" i="30"/>
  <c r="AZ54" i="30"/>
  <c r="AY54" i="30"/>
  <c r="AX54" i="30"/>
  <c r="AW54" i="30"/>
  <c r="AV54" i="30"/>
  <c r="AU54" i="30"/>
  <c r="AT54" i="30"/>
  <c r="AS54" i="30"/>
  <c r="AR54" i="30"/>
  <c r="AQ54" i="30"/>
  <c r="AP54" i="30"/>
  <c r="AO54" i="30"/>
  <c r="I54" i="30"/>
  <c r="G54" i="30"/>
  <c r="D54" i="30"/>
  <c r="AZ53" i="30"/>
  <c r="AY53" i="30"/>
  <c r="AX53" i="30"/>
  <c r="AW53" i="30"/>
  <c r="AV53" i="30"/>
  <c r="AU53" i="30"/>
  <c r="AT53" i="30"/>
  <c r="AS53" i="30"/>
  <c r="AR53" i="30"/>
  <c r="AQ53" i="30"/>
  <c r="AP53" i="30"/>
  <c r="AO53" i="30"/>
  <c r="I53" i="30"/>
  <c r="G53" i="30"/>
  <c r="D53" i="30"/>
  <c r="AZ52" i="30"/>
  <c r="AY52" i="30"/>
  <c r="AX52" i="30"/>
  <c r="AW52" i="30"/>
  <c r="AV52" i="30"/>
  <c r="AU52" i="30"/>
  <c r="AT52" i="30"/>
  <c r="AS52" i="30"/>
  <c r="AR52" i="30"/>
  <c r="AQ52" i="30"/>
  <c r="AP52" i="30"/>
  <c r="AO52" i="30"/>
  <c r="I52" i="30"/>
  <c r="G52" i="30"/>
  <c r="D52" i="30"/>
  <c r="AZ51" i="30"/>
  <c r="AY51" i="30"/>
  <c r="AX51" i="30"/>
  <c r="AW51" i="30"/>
  <c r="AV51" i="30"/>
  <c r="AU51" i="30"/>
  <c r="AT51" i="30"/>
  <c r="AS51" i="30"/>
  <c r="AR51" i="30"/>
  <c r="AQ51" i="30"/>
  <c r="AP51" i="30"/>
  <c r="AO51" i="30"/>
  <c r="I51" i="30"/>
  <c r="G51" i="30"/>
  <c r="D51" i="30"/>
  <c r="AZ50" i="30"/>
  <c r="AY50" i="30"/>
  <c r="AX50" i="30"/>
  <c r="AW50" i="30"/>
  <c r="AV50" i="30"/>
  <c r="AU50" i="30"/>
  <c r="AT50" i="30"/>
  <c r="AS50" i="30"/>
  <c r="AR50" i="30"/>
  <c r="AQ50" i="30"/>
  <c r="AP50" i="30"/>
  <c r="AO50" i="30"/>
  <c r="I50" i="30"/>
  <c r="G50" i="30"/>
  <c r="D50" i="30"/>
  <c r="AZ49" i="30"/>
  <c r="AY49" i="30"/>
  <c r="AX49" i="30"/>
  <c r="AW49" i="30"/>
  <c r="AV49" i="30"/>
  <c r="AU49" i="30"/>
  <c r="AT49" i="30"/>
  <c r="AS49" i="30"/>
  <c r="AR49" i="30"/>
  <c r="AQ49" i="30"/>
  <c r="AP49" i="30"/>
  <c r="AO49" i="30"/>
  <c r="I49" i="30"/>
  <c r="G49" i="30"/>
  <c r="D49" i="30"/>
  <c r="AZ48" i="30"/>
  <c r="AY48" i="30"/>
  <c r="AX48" i="30"/>
  <c r="AW48" i="30"/>
  <c r="AV48" i="30"/>
  <c r="AU48" i="30"/>
  <c r="AT48" i="30"/>
  <c r="AS48" i="30"/>
  <c r="AR48" i="30"/>
  <c r="AQ48" i="30"/>
  <c r="AP48" i="30"/>
  <c r="AO48" i="30"/>
  <c r="I48" i="30"/>
  <c r="G48" i="30"/>
  <c r="D48" i="30"/>
  <c r="AZ47" i="30"/>
  <c r="AY47" i="30"/>
  <c r="AX47" i="30"/>
  <c r="AW47" i="30"/>
  <c r="AV47" i="30"/>
  <c r="AU47" i="30"/>
  <c r="AT47" i="30"/>
  <c r="AS47" i="30"/>
  <c r="AR47" i="30"/>
  <c r="AQ47" i="30"/>
  <c r="AP47" i="30"/>
  <c r="AO47" i="30"/>
  <c r="I47" i="30"/>
  <c r="G47" i="30"/>
  <c r="D47" i="30"/>
  <c r="AZ46" i="30"/>
  <c r="AY46" i="30"/>
  <c r="AX46" i="30"/>
  <c r="AW46" i="30"/>
  <c r="AV46" i="30"/>
  <c r="AU46" i="30"/>
  <c r="AT46" i="30"/>
  <c r="AS46" i="30"/>
  <c r="AR46" i="30"/>
  <c r="AQ46" i="30"/>
  <c r="AP46" i="30"/>
  <c r="AO46" i="30"/>
  <c r="I46" i="30"/>
  <c r="G46" i="30"/>
  <c r="D46" i="30"/>
  <c r="AZ45" i="30"/>
  <c r="AY45" i="30"/>
  <c r="AX45" i="30"/>
  <c r="AW45" i="30"/>
  <c r="AV45" i="30"/>
  <c r="AU45" i="30"/>
  <c r="AT45" i="30"/>
  <c r="AS45" i="30"/>
  <c r="AR45" i="30"/>
  <c r="AQ45" i="30"/>
  <c r="AP45" i="30"/>
  <c r="AO45" i="30"/>
  <c r="I45" i="30"/>
  <c r="G45" i="30"/>
  <c r="D45" i="30"/>
  <c r="AZ44" i="30"/>
  <c r="AY44" i="30"/>
  <c r="AX44" i="30"/>
  <c r="AW44" i="30"/>
  <c r="AV44" i="30"/>
  <c r="AU44" i="30"/>
  <c r="AT44" i="30"/>
  <c r="AS44" i="30"/>
  <c r="AR44" i="30"/>
  <c r="AQ44" i="30"/>
  <c r="AP44" i="30"/>
  <c r="AO44" i="30"/>
  <c r="I44" i="30"/>
  <c r="G44" i="30"/>
  <c r="D44" i="30"/>
  <c r="AZ43" i="30"/>
  <c r="AY43" i="30"/>
  <c r="AX43" i="30"/>
  <c r="AW43" i="30"/>
  <c r="AV43" i="30"/>
  <c r="AU43" i="30"/>
  <c r="AT43" i="30"/>
  <c r="AS43" i="30"/>
  <c r="AR43" i="30"/>
  <c r="AQ43" i="30"/>
  <c r="AP43" i="30"/>
  <c r="AO43" i="30"/>
  <c r="I43" i="30"/>
  <c r="G43" i="30"/>
  <c r="D43" i="30"/>
  <c r="AZ42" i="30"/>
  <c r="AY42" i="30"/>
  <c r="AX42" i="30"/>
  <c r="AW42" i="30"/>
  <c r="AV42" i="30"/>
  <c r="AU42" i="30"/>
  <c r="AT42" i="30"/>
  <c r="AS42" i="30"/>
  <c r="AR42" i="30"/>
  <c r="AQ42" i="30"/>
  <c r="AP42" i="30"/>
  <c r="AO42" i="30"/>
  <c r="I42" i="30"/>
  <c r="G42" i="30"/>
  <c r="D42" i="30"/>
  <c r="AZ41" i="30"/>
  <c r="AY41" i="30"/>
  <c r="AX41" i="30"/>
  <c r="AW41" i="30"/>
  <c r="AV41" i="30"/>
  <c r="AU41" i="30"/>
  <c r="AT41" i="30"/>
  <c r="AS41" i="30"/>
  <c r="AR41" i="30"/>
  <c r="AQ41" i="30"/>
  <c r="AP41" i="30"/>
  <c r="AO41" i="30"/>
  <c r="I41" i="30"/>
  <c r="G41" i="30"/>
  <c r="D41" i="30"/>
  <c r="AZ40" i="30"/>
  <c r="AY40" i="30"/>
  <c r="AX40" i="30"/>
  <c r="AW40" i="30"/>
  <c r="AV40" i="30"/>
  <c r="AU40" i="30"/>
  <c r="AT40" i="30"/>
  <c r="AS40" i="30"/>
  <c r="AR40" i="30"/>
  <c r="AQ40" i="30"/>
  <c r="AP40" i="30"/>
  <c r="AO40" i="30"/>
  <c r="I40" i="30"/>
  <c r="G40" i="30"/>
  <c r="D40" i="30"/>
  <c r="AZ39" i="30"/>
  <c r="AY39" i="30"/>
  <c r="AX39" i="30"/>
  <c r="AW39" i="30"/>
  <c r="AV39" i="30"/>
  <c r="AU39" i="30"/>
  <c r="AT39" i="30"/>
  <c r="AS39" i="30"/>
  <c r="AR39" i="30"/>
  <c r="AQ39" i="30"/>
  <c r="AP39" i="30"/>
  <c r="AO39" i="30"/>
  <c r="I39" i="30"/>
  <c r="G39" i="30"/>
  <c r="D39" i="30"/>
  <c r="AZ38" i="30"/>
  <c r="AY38" i="30"/>
  <c r="AX38" i="30"/>
  <c r="AW38" i="30"/>
  <c r="AV38" i="30"/>
  <c r="AU38" i="30"/>
  <c r="AT38" i="30"/>
  <c r="AS38" i="30"/>
  <c r="AR38" i="30"/>
  <c r="AQ38" i="30"/>
  <c r="AP38" i="30"/>
  <c r="AO38" i="30"/>
  <c r="I38" i="30"/>
  <c r="G38" i="30"/>
  <c r="D38" i="30"/>
  <c r="AZ37" i="30"/>
  <c r="AY37" i="30"/>
  <c r="AX37" i="30"/>
  <c r="AW37" i="30"/>
  <c r="AV37" i="30"/>
  <c r="AU37" i="30"/>
  <c r="AT37" i="30"/>
  <c r="AS37" i="30"/>
  <c r="AR37" i="30"/>
  <c r="AQ37" i="30"/>
  <c r="AP37" i="30"/>
  <c r="AO37" i="30"/>
  <c r="I37" i="30"/>
  <c r="G37" i="30"/>
  <c r="D37" i="30"/>
  <c r="AZ36" i="30"/>
  <c r="AY36" i="30"/>
  <c r="AX36" i="30"/>
  <c r="AW36" i="30"/>
  <c r="AV36" i="30"/>
  <c r="AU36" i="30"/>
  <c r="AT36" i="30"/>
  <c r="AS36" i="30"/>
  <c r="AR36" i="30"/>
  <c r="AQ36" i="30"/>
  <c r="AP36" i="30"/>
  <c r="AO36" i="30"/>
  <c r="I36" i="30"/>
  <c r="G36" i="30"/>
  <c r="D36" i="30"/>
  <c r="AZ35" i="30"/>
  <c r="AY35" i="30"/>
  <c r="AX35" i="30"/>
  <c r="AW35" i="30"/>
  <c r="AV35" i="30"/>
  <c r="AU35" i="30"/>
  <c r="AT35" i="30"/>
  <c r="AS35" i="30"/>
  <c r="AR35" i="30"/>
  <c r="AQ35" i="30"/>
  <c r="AP35" i="30"/>
  <c r="AO35" i="30"/>
  <c r="I35" i="30"/>
  <c r="G35" i="30"/>
  <c r="D35" i="30"/>
  <c r="AZ34" i="30"/>
  <c r="AY34" i="30"/>
  <c r="AX34" i="30"/>
  <c r="AW34" i="30"/>
  <c r="AV34" i="30"/>
  <c r="AU34" i="30"/>
  <c r="AT34" i="30"/>
  <c r="AS34" i="30"/>
  <c r="AR34" i="30"/>
  <c r="AQ34" i="30"/>
  <c r="AP34" i="30"/>
  <c r="AO34" i="30"/>
  <c r="I34" i="30"/>
  <c r="G34" i="30"/>
  <c r="D34" i="30"/>
  <c r="AZ33" i="30"/>
  <c r="AY33" i="30"/>
  <c r="AX33" i="30"/>
  <c r="AW33" i="30"/>
  <c r="AV33" i="30"/>
  <c r="AU33" i="30"/>
  <c r="AT33" i="30"/>
  <c r="AS33" i="30"/>
  <c r="AR33" i="30"/>
  <c r="AQ33" i="30"/>
  <c r="AP33" i="30"/>
  <c r="AO33" i="30"/>
  <c r="I33" i="30"/>
  <c r="G33" i="30"/>
  <c r="D33" i="30"/>
  <c r="AZ32" i="30"/>
  <c r="AY32" i="30"/>
  <c r="AX32" i="30"/>
  <c r="AW32" i="30"/>
  <c r="AV32" i="30"/>
  <c r="AU32" i="30"/>
  <c r="AT32" i="30"/>
  <c r="AS32" i="30"/>
  <c r="AR32" i="30"/>
  <c r="AQ32" i="30"/>
  <c r="AP32" i="30"/>
  <c r="AO32" i="30"/>
  <c r="I32" i="30"/>
  <c r="G32" i="30"/>
  <c r="D32" i="30"/>
  <c r="AZ31" i="30"/>
  <c r="AY31" i="30"/>
  <c r="AX31" i="30"/>
  <c r="AW31" i="30"/>
  <c r="AV31" i="30"/>
  <c r="AU31" i="30"/>
  <c r="AT31" i="30"/>
  <c r="AS31" i="30"/>
  <c r="AR31" i="30"/>
  <c r="AQ31" i="30"/>
  <c r="AP31" i="30"/>
  <c r="AO31" i="30"/>
  <c r="I31" i="30"/>
  <c r="G31" i="30"/>
  <c r="D31" i="30"/>
  <c r="AZ30" i="30"/>
  <c r="AY30" i="30"/>
  <c r="AX30" i="30"/>
  <c r="AW30" i="30"/>
  <c r="AV30" i="30"/>
  <c r="AU30" i="30"/>
  <c r="AT30" i="30"/>
  <c r="AS30" i="30"/>
  <c r="AR30" i="30"/>
  <c r="AQ30" i="30"/>
  <c r="AP30" i="30"/>
  <c r="AO30" i="30"/>
  <c r="I30" i="30"/>
  <c r="G30" i="30"/>
  <c r="D30" i="30"/>
  <c r="AZ29" i="30"/>
  <c r="AY29" i="30"/>
  <c r="AX29" i="30"/>
  <c r="AW29" i="30"/>
  <c r="AV29" i="30"/>
  <c r="AU29" i="30"/>
  <c r="AT29" i="30"/>
  <c r="AS29" i="30"/>
  <c r="AR29" i="30"/>
  <c r="AQ29" i="30"/>
  <c r="AP29" i="30"/>
  <c r="AO29" i="30"/>
  <c r="I29" i="30"/>
  <c r="G29" i="30"/>
  <c r="D29" i="30"/>
  <c r="AZ28" i="30"/>
  <c r="AY28" i="30"/>
  <c r="AX28" i="30"/>
  <c r="AW28" i="30"/>
  <c r="AV28" i="30"/>
  <c r="AU28" i="30"/>
  <c r="AT28" i="30"/>
  <c r="AS28" i="30"/>
  <c r="AR28" i="30"/>
  <c r="AQ28" i="30"/>
  <c r="AP28" i="30"/>
  <c r="AO28" i="30"/>
  <c r="I28" i="30"/>
  <c r="G28" i="30"/>
  <c r="D28" i="30"/>
  <c r="AZ27" i="30"/>
  <c r="AY27" i="30"/>
  <c r="AX27" i="30"/>
  <c r="AW27" i="30"/>
  <c r="AV27" i="30"/>
  <c r="AU27" i="30"/>
  <c r="AT27" i="30"/>
  <c r="AS27" i="30"/>
  <c r="AR27" i="30"/>
  <c r="AQ27" i="30"/>
  <c r="AP27" i="30"/>
  <c r="AO27" i="30"/>
  <c r="I27" i="30"/>
  <c r="G27" i="30"/>
  <c r="D27" i="30"/>
  <c r="AZ26" i="30"/>
  <c r="AY26" i="30"/>
  <c r="AX26" i="30"/>
  <c r="AW26" i="30"/>
  <c r="AV26" i="30"/>
  <c r="AU26" i="30"/>
  <c r="AT26" i="30"/>
  <c r="AS26" i="30"/>
  <c r="AR26" i="30"/>
  <c r="AQ26" i="30"/>
  <c r="AP26" i="30"/>
  <c r="AO26" i="30"/>
  <c r="I26" i="30"/>
  <c r="G26" i="30"/>
  <c r="D26" i="30"/>
  <c r="AZ25" i="30"/>
  <c r="AY25" i="30"/>
  <c r="AX25" i="30"/>
  <c r="AW25" i="30"/>
  <c r="AV25" i="30"/>
  <c r="AU25" i="30"/>
  <c r="AT25" i="30"/>
  <c r="AS25" i="30"/>
  <c r="AR25" i="30"/>
  <c r="AQ25" i="30"/>
  <c r="AP25" i="30"/>
  <c r="AO25" i="30"/>
  <c r="I25" i="30"/>
  <c r="G25" i="30"/>
  <c r="D25" i="30"/>
  <c r="AZ24" i="30"/>
  <c r="AY24" i="30"/>
  <c r="AX24" i="30"/>
  <c r="AW24" i="30"/>
  <c r="AV24" i="30"/>
  <c r="AU24" i="30"/>
  <c r="AT24" i="30"/>
  <c r="AS24" i="30"/>
  <c r="AR24" i="30"/>
  <c r="AQ24" i="30"/>
  <c r="AP24" i="30"/>
  <c r="AO24" i="30"/>
  <c r="I24" i="30"/>
  <c r="G24" i="30"/>
  <c r="D24" i="30"/>
  <c r="AZ23" i="30"/>
  <c r="AY23" i="30"/>
  <c r="AX23" i="30"/>
  <c r="AW23" i="30"/>
  <c r="AV23" i="30"/>
  <c r="AU23" i="30"/>
  <c r="AT23" i="30"/>
  <c r="AS23" i="30"/>
  <c r="AR23" i="30"/>
  <c r="AQ23" i="30"/>
  <c r="AP23" i="30"/>
  <c r="AO23" i="30"/>
  <c r="I23" i="30"/>
  <c r="G23" i="30"/>
  <c r="D23" i="30"/>
  <c r="AZ22" i="30"/>
  <c r="AY22" i="30"/>
  <c r="AX22" i="30"/>
  <c r="AW22" i="30"/>
  <c r="AV22" i="30"/>
  <c r="AU22" i="30"/>
  <c r="AT22" i="30"/>
  <c r="AS22" i="30"/>
  <c r="AR22" i="30"/>
  <c r="AQ22" i="30"/>
  <c r="AP22" i="30"/>
  <c r="AO22" i="30"/>
  <c r="I22" i="30"/>
  <c r="G22" i="30"/>
  <c r="D22" i="30"/>
  <c r="AZ21" i="30"/>
  <c r="AY21" i="30"/>
  <c r="AX21" i="30"/>
  <c r="AW21" i="30"/>
  <c r="AV21" i="30"/>
  <c r="AU21" i="30"/>
  <c r="AT21" i="30"/>
  <c r="AS21" i="30"/>
  <c r="AR21" i="30"/>
  <c r="AQ21" i="30"/>
  <c r="AP21" i="30"/>
  <c r="AO21" i="30"/>
  <c r="I21" i="30"/>
  <c r="G21" i="30"/>
  <c r="D21" i="30"/>
  <c r="AZ20" i="30"/>
  <c r="AY20" i="30"/>
  <c r="AX20" i="30"/>
  <c r="AW20" i="30"/>
  <c r="AV20" i="30"/>
  <c r="AU20" i="30"/>
  <c r="AT20" i="30"/>
  <c r="AS20" i="30"/>
  <c r="AR20" i="30"/>
  <c r="AQ20" i="30"/>
  <c r="AP20" i="30"/>
  <c r="AO20" i="30"/>
  <c r="I20" i="30"/>
  <c r="G20" i="30"/>
  <c r="D20" i="30"/>
  <c r="AZ19" i="30"/>
  <c r="AY19" i="30"/>
  <c r="AX19" i="30"/>
  <c r="AW19" i="30"/>
  <c r="AV19" i="30"/>
  <c r="AU19" i="30"/>
  <c r="AT19" i="30"/>
  <c r="AS19" i="30"/>
  <c r="AR19" i="30"/>
  <c r="AQ19" i="30"/>
  <c r="AP19" i="30"/>
  <c r="AO19" i="30"/>
  <c r="I19" i="30"/>
  <c r="G19" i="30"/>
  <c r="D19" i="30"/>
  <c r="AZ18" i="30"/>
  <c r="AY18" i="30"/>
  <c r="AX18" i="30"/>
  <c r="AW18" i="30"/>
  <c r="AV18" i="30"/>
  <c r="AU18" i="30"/>
  <c r="AT18" i="30"/>
  <c r="AS18" i="30"/>
  <c r="AR18" i="30"/>
  <c r="AQ18" i="30"/>
  <c r="AP18" i="30"/>
  <c r="AO18" i="30"/>
  <c r="I18" i="30"/>
  <c r="G18" i="30"/>
  <c r="D18" i="30"/>
  <c r="AZ17" i="30"/>
  <c r="AY17" i="30"/>
  <c r="AX17" i="30"/>
  <c r="AW17" i="30"/>
  <c r="AV17" i="30"/>
  <c r="AU17" i="30"/>
  <c r="AT17" i="30"/>
  <c r="AS17" i="30"/>
  <c r="AR17" i="30"/>
  <c r="AQ17" i="30"/>
  <c r="AP17" i="30"/>
  <c r="AO17" i="30"/>
  <c r="I17" i="30"/>
  <c r="G17" i="30"/>
  <c r="D17" i="30"/>
  <c r="AZ16" i="30"/>
  <c r="AY16" i="30"/>
  <c r="AX16" i="30"/>
  <c r="AW16" i="30"/>
  <c r="AV16" i="30"/>
  <c r="AU16" i="30"/>
  <c r="AT16" i="30"/>
  <c r="AS16" i="30"/>
  <c r="AR16" i="30"/>
  <c r="AQ16" i="30"/>
  <c r="AP16" i="30"/>
  <c r="AO16" i="30"/>
  <c r="I16" i="30"/>
  <c r="G16" i="30"/>
  <c r="D16" i="30"/>
  <c r="AZ15" i="30"/>
  <c r="AY15" i="30"/>
  <c r="AX15" i="30"/>
  <c r="AW15" i="30"/>
  <c r="AV15" i="30"/>
  <c r="AU15" i="30"/>
  <c r="AT15" i="30"/>
  <c r="AS15" i="30"/>
  <c r="AR15" i="30"/>
  <c r="AQ15" i="30"/>
  <c r="AP15" i="30"/>
  <c r="AO15" i="30"/>
  <c r="I15" i="30"/>
  <c r="G15" i="30"/>
  <c r="D15" i="30"/>
  <c r="AZ14" i="30"/>
  <c r="AY14" i="30"/>
  <c r="AX14" i="30"/>
  <c r="AW14" i="30"/>
  <c r="AV14" i="30"/>
  <c r="AU14" i="30"/>
  <c r="AT14" i="30"/>
  <c r="AS14" i="30"/>
  <c r="AR14" i="30"/>
  <c r="AQ14" i="30"/>
  <c r="AP14" i="30"/>
  <c r="AO14" i="30"/>
  <c r="I14" i="30"/>
  <c r="G14" i="30"/>
  <c r="D14" i="30"/>
  <c r="AZ13" i="30"/>
  <c r="AY13" i="30"/>
  <c r="AX13" i="30"/>
  <c r="AW13" i="30"/>
  <c r="AV13" i="30"/>
  <c r="AU13" i="30"/>
  <c r="AT13" i="30"/>
  <c r="AS13" i="30"/>
  <c r="AR13" i="30"/>
  <c r="AQ13" i="30"/>
  <c r="AP13" i="30"/>
  <c r="AO13" i="30"/>
  <c r="I13" i="30"/>
  <c r="G13" i="30"/>
  <c r="D13" i="30"/>
  <c r="AZ12" i="30"/>
  <c r="AY12" i="30"/>
  <c r="AX12" i="30"/>
  <c r="AW12" i="30"/>
  <c r="AV12" i="30"/>
  <c r="AU12" i="30"/>
  <c r="AT12" i="30"/>
  <c r="AS12" i="30"/>
  <c r="AR12" i="30"/>
  <c r="AQ12" i="30"/>
  <c r="AP12" i="30"/>
  <c r="AO12" i="30"/>
  <c r="I12" i="30"/>
  <c r="G12" i="30"/>
  <c r="D12" i="30"/>
  <c r="AZ11" i="30"/>
  <c r="AY11" i="30"/>
  <c r="AX11" i="30"/>
  <c r="AW11" i="30"/>
  <c r="AV11" i="30"/>
  <c r="AU11" i="30"/>
  <c r="AT11" i="30"/>
  <c r="AS11" i="30"/>
  <c r="AR11" i="30"/>
  <c r="AQ11" i="30"/>
  <c r="AP11" i="30"/>
  <c r="AO11" i="30"/>
  <c r="I11" i="30"/>
  <c r="G11" i="30"/>
  <c r="AZ10" i="30"/>
  <c r="AY10" i="30"/>
  <c r="AX10" i="30"/>
  <c r="AW10" i="30"/>
  <c r="AV10" i="30"/>
  <c r="AU10" i="30"/>
  <c r="AT10" i="30"/>
  <c r="AS10" i="30"/>
  <c r="AR10" i="30"/>
  <c r="AQ10" i="30"/>
  <c r="AP10" i="30"/>
  <c r="AO10" i="30"/>
  <c r="I10" i="30"/>
  <c r="G10" i="30"/>
  <c r="D10" i="30"/>
  <c r="AM9" i="30"/>
  <c r="AM8" i="30" s="1"/>
  <c r="J9" i="30"/>
  <c r="J8" i="30" s="1"/>
  <c r="AL8" i="30"/>
  <c r="S8" i="35" l="1"/>
  <c r="T9" i="35"/>
  <c r="BA25" i="30"/>
  <c r="BA33" i="30"/>
  <c r="BA41" i="30"/>
  <c r="BA49" i="30"/>
  <c r="BA57" i="30"/>
  <c r="BA65" i="30"/>
  <c r="BA73" i="30"/>
  <c r="BA88" i="30"/>
  <c r="BA95" i="30"/>
  <c r="BA103" i="30"/>
  <c r="BA111" i="30"/>
  <c r="BA119" i="30"/>
  <c r="BA127" i="30"/>
  <c r="BA135" i="30"/>
  <c r="BA143" i="30"/>
  <c r="BA151" i="30"/>
  <c r="BA159" i="30"/>
  <c r="BA167" i="30"/>
  <c r="BA175" i="30"/>
  <c r="BA182" i="30"/>
  <c r="BA197" i="30"/>
  <c r="BA137" i="30"/>
  <c r="BA145" i="30"/>
  <c r="BA201" i="30"/>
  <c r="BA99" i="30"/>
  <c r="BA107" i="30"/>
  <c r="BA115" i="30"/>
  <c r="BA123" i="30"/>
  <c r="BA14" i="30"/>
  <c r="BA22" i="30"/>
  <c r="BA30" i="30"/>
  <c r="BA38" i="30"/>
  <c r="BA46" i="30"/>
  <c r="BA54" i="30"/>
  <c r="BA62" i="30"/>
  <c r="BA70" i="30"/>
  <c r="BA78" i="30"/>
  <c r="BA85" i="30"/>
  <c r="BA92" i="30"/>
  <c r="BA100" i="30"/>
  <c r="BA108" i="30"/>
  <c r="BA116" i="30"/>
  <c r="BA131" i="30"/>
  <c r="BA139" i="30"/>
  <c r="BA147" i="30"/>
  <c r="BA155" i="30"/>
  <c r="BA163" i="30"/>
  <c r="BA171" i="30"/>
  <c r="BA178" i="30"/>
  <c r="BA186" i="30"/>
  <c r="BA193" i="30"/>
  <c r="BA17" i="30"/>
  <c r="D78" i="33" s="1"/>
  <c r="BA11" i="30"/>
  <c r="BA19" i="30"/>
  <c r="BA27" i="30"/>
  <c r="BA35" i="30"/>
  <c r="BA43" i="30"/>
  <c r="BA51" i="30"/>
  <c r="BA59" i="30"/>
  <c r="BA67" i="30"/>
  <c r="BA75" i="30"/>
  <c r="BA82" i="30"/>
  <c r="BA90" i="30"/>
  <c r="BA97" i="30"/>
  <c r="BA105" i="30"/>
  <c r="BA113" i="30"/>
  <c r="BA121" i="30"/>
  <c r="BA129" i="30"/>
  <c r="BA153" i="30"/>
  <c r="BA161" i="30"/>
  <c r="BA184" i="30"/>
  <c r="BA15" i="30"/>
  <c r="BA23" i="30"/>
  <c r="BA31" i="30"/>
  <c r="BA39" i="30"/>
  <c r="BA47" i="30"/>
  <c r="BA55" i="30"/>
  <c r="BA63" i="30"/>
  <c r="BA71" i="30"/>
  <c r="BA79" i="30"/>
  <c r="BA86" i="30"/>
  <c r="BA93" i="30"/>
  <c r="BA101" i="30"/>
  <c r="BA109" i="30"/>
  <c r="BA117" i="30"/>
  <c r="BA125" i="30"/>
  <c r="BA133" i="30"/>
  <c r="BA141" i="30"/>
  <c r="BA124" i="30"/>
  <c r="BA132" i="30"/>
  <c r="BA140" i="30"/>
  <c r="BA148" i="30"/>
  <c r="BA156" i="30"/>
  <c r="BA164" i="30"/>
  <c r="BA172" i="30"/>
  <c r="BA179" i="30"/>
  <c r="BA18" i="30"/>
  <c r="BA26" i="30"/>
  <c r="BA34" i="30"/>
  <c r="BA42" i="30"/>
  <c r="BA16" i="30"/>
  <c r="BA24" i="30"/>
  <c r="BA32" i="30"/>
  <c r="BA40" i="30"/>
  <c r="BA48" i="30"/>
  <c r="BA56" i="30"/>
  <c r="BA64" i="30"/>
  <c r="BA72" i="30"/>
  <c r="BA80" i="30"/>
  <c r="BA87" i="30"/>
  <c r="BA94" i="30"/>
  <c r="BA102" i="30"/>
  <c r="BA110" i="30"/>
  <c r="BA118" i="30"/>
  <c r="BA126" i="30"/>
  <c r="BA134" i="30"/>
  <c r="BA142" i="30"/>
  <c r="BA150" i="30"/>
  <c r="BA158" i="30"/>
  <c r="BA166" i="30"/>
  <c r="BA174" i="30"/>
  <c r="BA181" i="30"/>
  <c r="BA189" i="30"/>
  <c r="BA196" i="30"/>
  <c r="BA203" i="30"/>
  <c r="BA207" i="30"/>
  <c r="BA149" i="30"/>
  <c r="BA157" i="30"/>
  <c r="BA165" i="30"/>
  <c r="BA173" i="30"/>
  <c r="BA180" i="30"/>
  <c r="BA188" i="30"/>
  <c r="BA195" i="30"/>
  <c r="BA187" i="30"/>
  <c r="BA194" i="30"/>
  <c r="BA202" i="30"/>
  <c r="BA206" i="30"/>
  <c r="BA21" i="30"/>
  <c r="BA29" i="30"/>
  <c r="BA37" i="30"/>
  <c r="D28" i="33" s="1"/>
  <c r="BA45" i="30"/>
  <c r="BA53" i="30"/>
  <c r="BA77" i="30"/>
  <c r="BA84" i="30"/>
  <c r="D65" i="33" s="1"/>
  <c r="BA12" i="30"/>
  <c r="BA20" i="30"/>
  <c r="BA28" i="30"/>
  <c r="BA36" i="30"/>
  <c r="BA44" i="30"/>
  <c r="BA52" i="30"/>
  <c r="D70" i="33" s="1"/>
  <c r="BA60" i="30"/>
  <c r="BA68" i="30"/>
  <c r="BA76" i="30"/>
  <c r="BA83" i="30"/>
  <c r="BA91" i="30"/>
  <c r="BA98" i="30"/>
  <c r="BA106" i="30"/>
  <c r="BA114" i="30"/>
  <c r="BA122" i="30"/>
  <c r="BA130" i="30"/>
  <c r="BA138" i="30"/>
  <c r="BA146" i="30"/>
  <c r="BA154" i="30"/>
  <c r="BA162" i="30"/>
  <c r="BA170" i="30"/>
  <c r="BA177" i="30"/>
  <c r="BA185" i="30"/>
  <c r="BA192" i="30"/>
  <c r="BA200" i="30"/>
  <c r="BA205" i="30"/>
  <c r="BA13" i="30"/>
  <c r="BA61" i="30"/>
  <c r="BA69" i="30"/>
  <c r="BA169" i="30"/>
  <c r="BA191" i="30"/>
  <c r="BA199" i="30"/>
  <c r="BA50" i="30"/>
  <c r="BA58" i="30"/>
  <c r="BA66" i="30"/>
  <c r="BA74" i="30"/>
  <c r="BA81" i="30"/>
  <c r="BA89" i="30"/>
  <c r="BA96" i="30"/>
  <c r="BA104" i="30"/>
  <c r="BA112" i="30"/>
  <c r="BA120" i="30"/>
  <c r="BA128" i="30"/>
  <c r="BA136" i="30"/>
  <c r="BA144" i="30"/>
  <c r="BA152" i="30"/>
  <c r="BA160" i="30"/>
  <c r="BA168" i="30"/>
  <c r="BA176" i="30"/>
  <c r="BA183" i="30"/>
  <c r="BA190" i="30"/>
  <c r="BA198" i="30"/>
  <c r="BA204" i="30"/>
  <c r="CO76" i="32"/>
  <c r="CG119" i="32"/>
  <c r="CE42" i="32"/>
  <c r="CE9" i="32"/>
  <c r="F62" i="32"/>
  <c r="CE85" i="32"/>
  <c r="F7" i="32"/>
  <c r="F41" i="32"/>
  <c r="CE8" i="32"/>
  <c r="F97" i="32"/>
  <c r="F98" i="32"/>
  <c r="CE107" i="32"/>
  <c r="F57" i="32"/>
  <c r="CE96" i="32"/>
  <c r="CE43" i="32"/>
  <c r="F34" i="32"/>
  <c r="F96" i="32"/>
  <c r="CE7" i="32"/>
  <c r="CE100" i="32"/>
  <c r="CE14" i="32"/>
  <c r="F95" i="32"/>
  <c r="F101" i="32"/>
  <c r="CE22" i="32"/>
  <c r="CE83" i="32"/>
  <c r="CE102" i="32"/>
  <c r="F103" i="32"/>
  <c r="CE6" i="32"/>
  <c r="CE21" i="32"/>
  <c r="CE37" i="32"/>
  <c r="F67" i="32"/>
  <c r="F94" i="32"/>
  <c r="F99" i="32"/>
  <c r="CE99" i="32"/>
  <c r="CE16" i="32"/>
  <c r="CE23" i="32"/>
  <c r="F36" i="32"/>
  <c r="CE48" i="32"/>
  <c r="F51" i="32"/>
  <c r="F58" i="32"/>
  <c r="F81" i="32"/>
  <c r="F42" i="32"/>
  <c r="F74" i="32"/>
  <c r="F75" i="32"/>
  <c r="F77" i="32"/>
  <c r="CE92" i="32"/>
  <c r="CE101" i="32"/>
  <c r="CE41" i="32"/>
  <c r="F53" i="32"/>
  <c r="CE69" i="32"/>
  <c r="F72" i="32"/>
  <c r="CE88" i="32"/>
  <c r="CE72" i="32"/>
  <c r="CE84" i="32"/>
  <c r="F10" i="32"/>
  <c r="CE15" i="32"/>
  <c r="F24" i="32"/>
  <c r="CE36" i="32"/>
  <c r="CE39" i="32"/>
  <c r="F49" i="32"/>
  <c r="CE58" i="32"/>
  <c r="F84" i="32"/>
  <c r="CE97" i="32"/>
  <c r="F19" i="32"/>
  <c r="F47" i="32"/>
  <c r="CE47" i="32"/>
  <c r="F50" i="32"/>
  <c r="F54" i="32"/>
  <c r="F63" i="32"/>
  <c r="F89" i="32"/>
  <c r="CE18" i="32"/>
  <c r="CE24" i="32"/>
  <c r="F31" i="32"/>
  <c r="CE49" i="32"/>
  <c r="F56" i="32"/>
  <c r="CE64" i="32"/>
  <c r="CE68" i="32"/>
  <c r="F70" i="32"/>
  <c r="F73" i="32"/>
  <c r="F88" i="32"/>
  <c r="CE98" i="32"/>
  <c r="F102" i="32"/>
  <c r="CE10" i="32"/>
  <c r="CE35" i="32"/>
  <c r="CE76" i="32"/>
  <c r="CE94" i="32"/>
  <c r="F104" i="32"/>
  <c r="F108" i="32"/>
  <c r="CE109" i="32"/>
  <c r="CE20" i="32"/>
  <c r="CE12" i="32"/>
  <c r="CE13" i="32"/>
  <c r="CE28" i="32"/>
  <c r="CE33" i="32"/>
  <c r="F40" i="32"/>
  <c r="F43" i="32"/>
  <c r="CE51" i="32"/>
  <c r="CE63" i="32"/>
  <c r="CE74" i="32"/>
  <c r="F86" i="32"/>
  <c r="F92" i="32"/>
  <c r="CE103" i="32"/>
  <c r="CE65" i="32"/>
  <c r="F8" i="32"/>
  <c r="F11" i="32"/>
  <c r="F9" i="32"/>
  <c r="F18" i="32"/>
  <c r="CE29" i="32"/>
  <c r="F29" i="32"/>
  <c r="CE50" i="32"/>
  <c r="CE11" i="32"/>
  <c r="F13" i="32"/>
  <c r="F64" i="32"/>
  <c r="F14" i="32"/>
  <c r="F66" i="32"/>
  <c r="CE60" i="32"/>
  <c r="F60" i="32"/>
  <c r="CE59" i="32"/>
  <c r="F59" i="32"/>
  <c r="F15" i="32"/>
  <c r="CE17" i="32"/>
  <c r="F22" i="32"/>
  <c r="F25" i="32"/>
  <c r="F27" i="32"/>
  <c r="CE30" i="32"/>
  <c r="F52" i="32"/>
  <c r="CE56" i="32"/>
  <c r="F71" i="32"/>
  <c r="F78" i="32"/>
  <c r="F38" i="32"/>
  <c r="CE61" i="32"/>
  <c r="CE77" i="32"/>
  <c r="F12" i="32"/>
  <c r="F16" i="32"/>
  <c r="F20" i="32"/>
  <c r="F23" i="32"/>
  <c r="F26" i="32"/>
  <c r="F32" i="32"/>
  <c r="CE32" i="32"/>
  <c r="F33" i="32"/>
  <c r="F39" i="32"/>
  <c r="CE57" i="32"/>
  <c r="F61" i="32"/>
  <c r="CE66" i="32"/>
  <c r="F68" i="32"/>
  <c r="CE70" i="32"/>
  <c r="CE19" i="32"/>
  <c r="CE26" i="32"/>
  <c r="F35" i="32"/>
  <c r="F37" i="32"/>
  <c r="F100" i="32"/>
  <c r="F17" i="32"/>
  <c r="F21" i="32"/>
  <c r="CE25" i="32"/>
  <c r="CE34" i="32"/>
  <c r="F48" i="32"/>
  <c r="F65" i="32"/>
  <c r="CE67" i="32"/>
  <c r="F69" i="32"/>
  <c r="CE71" i="32"/>
  <c r="CE62" i="32"/>
  <c r="F109" i="32"/>
  <c r="F79" i="32"/>
  <c r="CE78" i="32"/>
  <c r="CE80" i="32"/>
  <c r="F83" i="32"/>
  <c r="F107" i="32"/>
  <c r="F82" i="32"/>
  <c r="CE82" i="32"/>
  <c r="CE95" i="32"/>
  <c r="CE81" i="32"/>
  <c r="F80" i="32"/>
  <c r="F87" i="32"/>
  <c r="CE108" i="32"/>
  <c r="CE79" i="32"/>
  <c r="CE27" i="32"/>
  <c r="CE38" i="32"/>
  <c r="CE40" i="32"/>
  <c r="CE46" i="32"/>
  <c r="F46" i="32"/>
  <c r="CD110" i="32"/>
  <c r="F30" i="32"/>
  <c r="CF110" i="32"/>
  <c r="F28" i="32"/>
  <c r="D110" i="32"/>
  <c r="E110" i="32"/>
  <c r="F6" i="32"/>
  <c r="CI110" i="32"/>
  <c r="F44" i="32"/>
  <c r="CE44" i="32"/>
  <c r="CE31" i="32"/>
  <c r="F45" i="32"/>
  <c r="CE45" i="32"/>
  <c r="CE55" i="32"/>
  <c r="F55" i="32"/>
  <c r="CE54" i="32"/>
  <c r="CE52" i="32"/>
  <c r="CE53" i="32"/>
  <c r="F76" i="32"/>
  <c r="CE75" i="32"/>
  <c r="F90" i="32"/>
  <c r="CE90" i="32"/>
  <c r="CE91" i="32"/>
  <c r="F91" i="32"/>
  <c r="F105" i="32"/>
  <c r="CE105" i="32"/>
  <c r="CE73" i="32"/>
  <c r="CE86" i="32"/>
  <c r="CE87" i="32"/>
  <c r="CE106" i="32"/>
  <c r="F106" i="32"/>
  <c r="F85" i="32"/>
  <c r="F93" i="32"/>
  <c r="CE89" i="32"/>
  <c r="CE93" i="32"/>
  <c r="CE104" i="32"/>
  <c r="L24" i="29"/>
  <c r="L14" i="29"/>
  <c r="L12" i="29"/>
  <c r="L16" i="29"/>
  <c r="L13" i="29"/>
  <c r="D64" i="33"/>
  <c r="AS209" i="30"/>
  <c r="D36" i="33"/>
  <c r="D87" i="33"/>
  <c r="D66" i="33"/>
  <c r="AW209" i="30"/>
  <c r="AX209" i="30"/>
  <c r="AY209" i="30"/>
  <c r="AR209" i="30"/>
  <c r="AZ209" i="30"/>
  <c r="D88" i="33"/>
  <c r="D89" i="33"/>
  <c r="AT209" i="30"/>
  <c r="D72" i="33"/>
  <c r="AU209" i="30"/>
  <c r="D86" i="33"/>
  <c r="AV209" i="30"/>
  <c r="AO209" i="30"/>
  <c r="D43" i="33"/>
  <c r="AP209" i="30"/>
  <c r="AQ209" i="30"/>
  <c r="D85" i="33"/>
  <c r="BA10" i="30"/>
  <c r="K9" i="30"/>
  <c r="T8" i="35" l="1"/>
  <c r="U9" i="35"/>
  <c r="BA209" i="30"/>
  <c r="E95" i="33"/>
  <c r="K95" i="33"/>
  <c r="D60" i="33"/>
  <c r="E60" i="33" s="1"/>
  <c r="E86" i="33"/>
  <c r="H86" i="33"/>
  <c r="K86" i="33"/>
  <c r="E89" i="33"/>
  <c r="H89" i="33"/>
  <c r="K89" i="33"/>
  <c r="E93" i="33"/>
  <c r="K93" i="33"/>
  <c r="K98" i="33" s="1"/>
  <c r="E88" i="33"/>
  <c r="H88" i="33"/>
  <c r="K88" i="33"/>
  <c r="D50" i="33"/>
  <c r="H50" i="33" s="1"/>
  <c r="E85" i="33"/>
  <c r="H85" i="33"/>
  <c r="K85" i="33"/>
  <c r="E87" i="33"/>
  <c r="H87" i="33"/>
  <c r="K87" i="33"/>
  <c r="D80" i="33"/>
  <c r="H80" i="33" s="1"/>
  <c r="D79" i="33"/>
  <c r="E79" i="33" s="1"/>
  <c r="E65" i="33"/>
  <c r="H65" i="33"/>
  <c r="K65" i="33"/>
  <c r="E66" i="33"/>
  <c r="H66" i="33"/>
  <c r="K66" i="33"/>
  <c r="D63" i="33"/>
  <c r="E63" i="33" s="1"/>
  <c r="E64" i="33"/>
  <c r="H64" i="33"/>
  <c r="K64" i="33"/>
  <c r="D69" i="33"/>
  <c r="E69" i="33" s="1"/>
  <c r="D20" i="33"/>
  <c r="E20" i="33" s="1"/>
  <c r="D26" i="33"/>
  <c r="K26" i="33" s="1"/>
  <c r="E78" i="33"/>
  <c r="H78" i="33"/>
  <c r="K78" i="33"/>
  <c r="D62" i="33"/>
  <c r="D61" i="33"/>
  <c r="D77" i="33"/>
  <c r="D76" i="33"/>
  <c r="D75" i="33"/>
  <c r="D73" i="33"/>
  <c r="D74" i="33"/>
  <c r="E72" i="33"/>
  <c r="H72" i="33"/>
  <c r="K72" i="33"/>
  <c r="D51" i="33"/>
  <c r="E51" i="33" s="1"/>
  <c r="D71" i="33"/>
  <c r="D49" i="33"/>
  <c r="H49" i="33" s="1"/>
  <c r="E70" i="33"/>
  <c r="H70" i="33"/>
  <c r="K70" i="33"/>
  <c r="D67" i="33"/>
  <c r="D68" i="33"/>
  <c r="D45" i="33"/>
  <c r="H45" i="33" s="1"/>
  <c r="D44" i="33"/>
  <c r="D21" i="33"/>
  <c r="E21" i="33" s="1"/>
  <c r="D38" i="33"/>
  <c r="E38" i="33" s="1"/>
  <c r="D53" i="33"/>
  <c r="D54" i="33"/>
  <c r="D55" i="33"/>
  <c r="D56" i="33"/>
  <c r="D52" i="33"/>
  <c r="D48" i="33"/>
  <c r="D47" i="33"/>
  <c r="D46" i="33"/>
  <c r="D25" i="33"/>
  <c r="K25" i="33" s="1"/>
  <c r="H43" i="33"/>
  <c r="E43" i="33"/>
  <c r="K43" i="33"/>
  <c r="D41" i="33"/>
  <c r="D42" i="33"/>
  <c r="D39" i="33"/>
  <c r="D40" i="33"/>
  <c r="D37" i="33"/>
  <c r="H36" i="33"/>
  <c r="E36" i="33"/>
  <c r="K36" i="33"/>
  <c r="D33" i="33"/>
  <c r="D35" i="33"/>
  <c r="H35" i="33" s="1"/>
  <c r="D34" i="33"/>
  <c r="D31" i="33"/>
  <c r="D32" i="33"/>
  <c r="D29" i="33"/>
  <c r="D30" i="33"/>
  <c r="D27" i="33"/>
  <c r="H27" i="33" s="1"/>
  <c r="H28" i="33"/>
  <c r="K28" i="33"/>
  <c r="E28" i="33"/>
  <c r="D22" i="33"/>
  <c r="D24" i="33"/>
  <c r="D23" i="33"/>
  <c r="D15" i="33"/>
  <c r="D19" i="33"/>
  <c r="D17" i="33"/>
  <c r="D16" i="33"/>
  <c r="D18" i="33"/>
  <c r="D8" i="33"/>
  <c r="E8" i="33" s="1"/>
  <c r="D6" i="33"/>
  <c r="D7" i="33"/>
  <c r="E7" i="33" s="1"/>
  <c r="D14" i="33"/>
  <c r="E14" i="33" s="1"/>
  <c r="D13" i="33"/>
  <c r="E13" i="33" s="1"/>
  <c r="D12" i="33"/>
  <c r="E12" i="33" s="1"/>
  <c r="D10" i="33"/>
  <c r="E10" i="33" s="1"/>
  <c r="D11" i="33"/>
  <c r="E11" i="33" s="1"/>
  <c r="D9" i="33"/>
  <c r="E9" i="33" s="1"/>
  <c r="H6" i="29"/>
  <c r="O6" i="29" s="1"/>
  <c r="H24" i="29"/>
  <c r="O24" i="29" s="1"/>
  <c r="CE110" i="32"/>
  <c r="F110" i="32"/>
  <c r="H7" i="29"/>
  <c r="O7" i="29" s="1"/>
  <c r="H15" i="29"/>
  <c r="O15" i="29" s="1"/>
  <c r="H8" i="29"/>
  <c r="O8" i="29" s="1"/>
  <c r="H16" i="29"/>
  <c r="O16" i="29" s="1"/>
  <c r="H9" i="29"/>
  <c r="O9" i="29" s="1"/>
  <c r="H17" i="29"/>
  <c r="O17" i="29" s="1"/>
  <c r="H10" i="29"/>
  <c r="O10" i="29" s="1"/>
  <c r="H18" i="29"/>
  <c r="O18" i="29" s="1"/>
  <c r="H11" i="29"/>
  <c r="O11" i="29" s="1"/>
  <c r="H12" i="29"/>
  <c r="O12" i="29" s="1"/>
  <c r="H13" i="29"/>
  <c r="O13" i="29" s="1"/>
  <c r="H14" i="29"/>
  <c r="O14" i="29" s="1"/>
  <c r="K8" i="30"/>
  <c r="L9" i="30"/>
  <c r="Q25" i="29" l="1"/>
  <c r="R18" i="29"/>
  <c r="V9" i="35"/>
  <c r="U8" i="35"/>
  <c r="H20" i="33"/>
  <c r="K60" i="33"/>
  <c r="K20" i="33"/>
  <c r="H60" i="33"/>
  <c r="K90" i="33"/>
  <c r="E50" i="33"/>
  <c r="E26" i="33"/>
  <c r="K50" i="33"/>
  <c r="K69" i="33"/>
  <c r="H51" i="33"/>
  <c r="H69" i="33"/>
  <c r="K80" i="33"/>
  <c r="H26" i="33"/>
  <c r="E80" i="33"/>
  <c r="K79" i="33"/>
  <c r="H79" i="33"/>
  <c r="K63" i="33"/>
  <c r="H63" i="33"/>
  <c r="E61" i="33"/>
  <c r="H61" i="33"/>
  <c r="K61" i="33"/>
  <c r="E62" i="33"/>
  <c r="H62" i="33"/>
  <c r="K62" i="33"/>
  <c r="E76" i="33"/>
  <c r="H76" i="33"/>
  <c r="K76" i="33"/>
  <c r="K77" i="33"/>
  <c r="H77" i="33"/>
  <c r="E77" i="33"/>
  <c r="E74" i="33"/>
  <c r="H74" i="33"/>
  <c r="K74" i="33"/>
  <c r="E73" i="33"/>
  <c r="H73" i="33"/>
  <c r="K73" i="33"/>
  <c r="K75" i="33"/>
  <c r="H75" i="33"/>
  <c r="E75" i="33"/>
  <c r="K51" i="33"/>
  <c r="E71" i="33"/>
  <c r="H71" i="33"/>
  <c r="K71" i="33"/>
  <c r="K49" i="33"/>
  <c r="E49" i="33"/>
  <c r="E68" i="33"/>
  <c r="H68" i="33"/>
  <c r="K68" i="33"/>
  <c r="E67" i="33"/>
  <c r="H67" i="33"/>
  <c r="K67" i="33"/>
  <c r="H21" i="33"/>
  <c r="E45" i="33"/>
  <c r="K45" i="33"/>
  <c r="K21" i="33"/>
  <c r="E44" i="33"/>
  <c r="K44" i="33"/>
  <c r="H44" i="33"/>
  <c r="K38" i="33"/>
  <c r="H38" i="33"/>
  <c r="H25" i="33"/>
  <c r="E25" i="33"/>
  <c r="E56" i="33"/>
  <c r="H56" i="33"/>
  <c r="K56" i="33"/>
  <c r="H55" i="33"/>
  <c r="E55" i="33"/>
  <c r="K55" i="33"/>
  <c r="H54" i="33"/>
  <c r="E54" i="33"/>
  <c r="K54" i="33"/>
  <c r="H53" i="33"/>
  <c r="K53" i="33"/>
  <c r="E53" i="33"/>
  <c r="E52" i="33"/>
  <c r="H52" i="33"/>
  <c r="K52" i="33"/>
  <c r="H47" i="33"/>
  <c r="K47" i="33"/>
  <c r="E47" i="33"/>
  <c r="H48" i="33"/>
  <c r="K48" i="33"/>
  <c r="E48" i="33"/>
  <c r="H46" i="33"/>
  <c r="K46" i="33"/>
  <c r="E46" i="33"/>
  <c r="E42" i="33"/>
  <c r="K42" i="33"/>
  <c r="H42" i="33"/>
  <c r="E41" i="33"/>
  <c r="H41" i="33"/>
  <c r="K41" i="33"/>
  <c r="H40" i="33"/>
  <c r="K40" i="33"/>
  <c r="E40" i="33"/>
  <c r="E39" i="33"/>
  <c r="K39" i="33"/>
  <c r="H39" i="33"/>
  <c r="E37" i="33"/>
  <c r="H37" i="33"/>
  <c r="K37" i="33"/>
  <c r="E34" i="33"/>
  <c r="K34" i="33"/>
  <c r="H34" i="33"/>
  <c r="E35" i="33"/>
  <c r="K35" i="33"/>
  <c r="H33" i="33"/>
  <c r="E33" i="33"/>
  <c r="K33" i="33"/>
  <c r="H32" i="33"/>
  <c r="E32" i="33"/>
  <c r="K32" i="33"/>
  <c r="E31" i="33"/>
  <c r="H31" i="33"/>
  <c r="K31" i="33"/>
  <c r="H30" i="33"/>
  <c r="E30" i="33"/>
  <c r="K30" i="33"/>
  <c r="E29" i="33"/>
  <c r="H29" i="33"/>
  <c r="K29" i="33"/>
  <c r="E27" i="33"/>
  <c r="K27" i="33"/>
  <c r="H23" i="33"/>
  <c r="E23" i="33"/>
  <c r="K23" i="33"/>
  <c r="H24" i="33"/>
  <c r="E24" i="33"/>
  <c r="K24" i="33"/>
  <c r="E22" i="33"/>
  <c r="K22" i="33"/>
  <c r="H22" i="33"/>
  <c r="K6" i="33"/>
  <c r="E6" i="33"/>
  <c r="H18" i="33"/>
  <c r="E18" i="33"/>
  <c r="K18" i="33"/>
  <c r="H16" i="33"/>
  <c r="E16" i="33"/>
  <c r="K16" i="33"/>
  <c r="H17" i="33"/>
  <c r="E17" i="33"/>
  <c r="K17" i="33"/>
  <c r="H19" i="33"/>
  <c r="E19" i="33"/>
  <c r="K19" i="33"/>
  <c r="H15" i="33"/>
  <c r="E15" i="33"/>
  <c r="K15" i="33"/>
  <c r="H10" i="33"/>
  <c r="K10" i="33"/>
  <c r="K12" i="33"/>
  <c r="H12" i="33"/>
  <c r="H13" i="33"/>
  <c r="K13" i="33"/>
  <c r="K14" i="33"/>
  <c r="H14" i="33"/>
  <c r="K7" i="33"/>
  <c r="H7" i="33"/>
  <c r="H9" i="33"/>
  <c r="K9" i="33"/>
  <c r="K11" i="33"/>
  <c r="H11" i="33"/>
  <c r="H8" i="33"/>
  <c r="K8" i="33"/>
  <c r="H6" i="33"/>
  <c r="L8" i="30"/>
  <c r="M9" i="30"/>
  <c r="R25" i="29" l="1"/>
  <c r="S25" i="29" s="1"/>
  <c r="V8" i="35"/>
  <c r="W9" i="35"/>
  <c r="K57" i="33"/>
  <c r="K82" i="33"/>
  <c r="M8" i="30"/>
  <c r="N9" i="30"/>
  <c r="T25" i="29" l="1"/>
  <c r="W8" i="35"/>
  <c r="X9" i="35"/>
  <c r="K100" i="33"/>
  <c r="O9" i="30"/>
  <c r="N8" i="30"/>
  <c r="X8" i="35" l="1"/>
  <c r="Y9" i="35"/>
  <c r="O8" i="30"/>
  <c r="P9" i="30"/>
  <c r="Z9" i="35" l="1"/>
  <c r="Y8" i="35"/>
  <c r="P8" i="30"/>
  <c r="Q9" i="30"/>
  <c r="Z8" i="35" l="1"/>
  <c r="AA9" i="35"/>
  <c r="Q8" i="30"/>
  <c r="R9" i="30"/>
  <c r="AA8" i="35" l="1"/>
  <c r="AB9" i="35"/>
  <c r="R8" i="30"/>
  <c r="S9" i="30"/>
  <c r="AB8" i="35" l="1"/>
  <c r="AC9" i="35"/>
  <c r="S8" i="30"/>
  <c r="T9" i="30"/>
  <c r="AD9" i="35" l="1"/>
  <c r="AC8" i="35"/>
  <c r="U9" i="30"/>
  <c r="T8" i="30"/>
  <c r="AD8" i="35" l="1"/>
  <c r="AE9" i="35"/>
  <c r="U8" i="30"/>
  <c r="V9" i="30"/>
  <c r="AE8" i="35" l="1"/>
  <c r="AF9" i="35"/>
  <c r="W9" i="30"/>
  <c r="V8" i="30"/>
  <c r="AF8" i="35" l="1"/>
  <c r="AG9" i="35"/>
  <c r="W8" i="30"/>
  <c r="X9" i="30"/>
  <c r="AH9" i="35" l="1"/>
  <c r="AG8" i="35"/>
  <c r="Y9" i="30"/>
  <c r="X8" i="30"/>
  <c r="AI9" i="35" l="1"/>
  <c r="AH8" i="35"/>
  <c r="Y8" i="30"/>
  <c r="Z9" i="30"/>
  <c r="AI8" i="35" l="1"/>
  <c r="AJ9" i="35"/>
  <c r="Z8" i="30"/>
  <c r="AA9" i="30"/>
  <c r="AJ8" i="35" l="1"/>
  <c r="AK9" i="35"/>
  <c r="AK8" i="35" s="1"/>
  <c r="AA8" i="30"/>
  <c r="AB9" i="30"/>
  <c r="AB8" i="30" l="1"/>
  <c r="AC9" i="30"/>
  <c r="AC8" i="30" l="1"/>
  <c r="AD9" i="30"/>
  <c r="AE9" i="30" l="1"/>
  <c r="AD8" i="30"/>
  <c r="AE8" i="30" l="1"/>
  <c r="AF9" i="30"/>
  <c r="AF8" i="30" l="1"/>
  <c r="AG9" i="30"/>
  <c r="AG8" i="30" l="1"/>
  <c r="AH9" i="30"/>
  <c r="AH8" i="30" l="1"/>
  <c r="AI9" i="30"/>
  <c r="AI8" i="30" l="1"/>
  <c r="AJ9" i="30"/>
  <c r="AK9" i="30" l="1"/>
  <c r="AK8" i="30" s="1"/>
  <c r="AJ8" i="30"/>
  <c r="O77" i="29" l="1"/>
  <c r="L10" i="29"/>
  <c r="L8" i="29"/>
  <c r="L7" i="29"/>
  <c r="L9" i="29" l="1"/>
  <c r="L6" i="29"/>
  <c r="R24" i="29" l="1"/>
  <c r="S24" i="29" s="1"/>
  <c r="T24" i="29" l="1"/>
  <c r="H3" i="15" l="1"/>
  <c r="H4" i="15"/>
  <c r="H5" i="15"/>
  <c r="H6" i="15"/>
  <c r="H7" i="15"/>
  <c r="H8" i="15"/>
  <c r="H9" i="15"/>
  <c r="H10" i="15"/>
  <c r="H11" i="15"/>
  <c r="H12" i="15"/>
  <c r="H13" i="15"/>
  <c r="H14" i="15"/>
  <c r="H15" i="15"/>
  <c r="H16" i="15"/>
  <c r="H17" i="15"/>
  <c r="H18" i="15"/>
  <c r="H19" i="15"/>
  <c r="H20" i="15"/>
  <c r="H21" i="15"/>
  <c r="H22" i="15"/>
  <c r="H23" i="15"/>
  <c r="H24" i="15"/>
  <c r="H25" i="15"/>
  <c r="H26" i="15"/>
  <c r="H27" i="15"/>
  <c r="H28" i="15"/>
  <c r="H29" i="15"/>
  <c r="H30" i="15"/>
  <c r="H31" i="15"/>
  <c r="H32" i="15"/>
  <c r="H33" i="15"/>
  <c r="H34" i="15"/>
  <c r="H35" i="15"/>
  <c r="H36" i="15"/>
  <c r="H37" i="15"/>
  <c r="H38" i="15"/>
  <c r="H39" i="15"/>
  <c r="H40" i="15"/>
  <c r="H41" i="15"/>
  <c r="H42" i="15"/>
  <c r="H43" i="15"/>
  <c r="H44" i="15"/>
  <c r="H45" i="15"/>
  <c r="H46" i="15"/>
  <c r="H47" i="15"/>
  <c r="H48" i="15"/>
  <c r="H49" i="15"/>
  <c r="H50" i="15"/>
  <c r="H51" i="15"/>
  <c r="H52" i="15"/>
  <c r="H53" i="15"/>
  <c r="H54" i="15"/>
  <c r="H55" i="15"/>
  <c r="H56" i="15"/>
  <c r="H57" i="15"/>
  <c r="H58" i="15"/>
  <c r="H59" i="15"/>
  <c r="H60" i="15"/>
  <c r="H61" i="15"/>
  <c r="H62" i="15"/>
  <c r="H63" i="15"/>
  <c r="H64" i="15"/>
  <c r="H65" i="15"/>
  <c r="H66" i="15"/>
  <c r="H67" i="15"/>
  <c r="H68" i="15"/>
  <c r="H69" i="15"/>
  <c r="H70" i="15"/>
  <c r="H71" i="15"/>
  <c r="H72" i="15"/>
  <c r="H73" i="15"/>
  <c r="H74" i="15"/>
  <c r="H75" i="15"/>
  <c r="H76" i="15"/>
  <c r="H77" i="15"/>
  <c r="H78" i="15"/>
  <c r="H79" i="15"/>
  <c r="H80" i="15"/>
  <c r="H81" i="15"/>
  <c r="H82" i="15"/>
  <c r="H83" i="15"/>
  <c r="H84" i="15"/>
  <c r="H85" i="15"/>
  <c r="H86" i="15"/>
  <c r="H87" i="15"/>
  <c r="H88" i="15"/>
  <c r="H89" i="15"/>
  <c r="H90" i="15"/>
  <c r="H91" i="15"/>
  <c r="H92" i="15"/>
  <c r="H93" i="15"/>
  <c r="H94" i="15"/>
  <c r="H95" i="15"/>
  <c r="H96" i="15"/>
  <c r="H97" i="15"/>
  <c r="H98" i="15"/>
  <c r="H99" i="15"/>
  <c r="H100" i="15"/>
  <c r="H101" i="15"/>
  <c r="H102" i="15"/>
  <c r="H103" i="15"/>
  <c r="H104" i="15"/>
  <c r="H105" i="15"/>
  <c r="H2" i="15"/>
  <c r="I3" i="15"/>
  <c r="I4" i="15"/>
  <c r="I5" i="15"/>
  <c r="I6" i="15"/>
  <c r="I7" i="15"/>
  <c r="I8" i="15"/>
  <c r="I9" i="15"/>
  <c r="I10" i="15"/>
  <c r="I11" i="15"/>
  <c r="I12" i="15"/>
  <c r="I13" i="15"/>
  <c r="I14" i="15"/>
  <c r="I15" i="15"/>
  <c r="I16" i="15"/>
  <c r="I17" i="15"/>
  <c r="I18" i="15"/>
  <c r="I19" i="15"/>
  <c r="I20" i="15"/>
  <c r="I21" i="15"/>
  <c r="I22" i="15"/>
  <c r="I23" i="15"/>
  <c r="I24" i="15"/>
  <c r="I25" i="15"/>
  <c r="I26" i="15"/>
  <c r="I27" i="15"/>
  <c r="I28" i="15"/>
  <c r="I29" i="15"/>
  <c r="I30" i="15"/>
  <c r="I31" i="15"/>
  <c r="I32" i="15"/>
  <c r="I33" i="15"/>
  <c r="I34" i="15"/>
  <c r="I35" i="15"/>
  <c r="I36" i="15"/>
  <c r="I37" i="15"/>
  <c r="I38" i="15"/>
  <c r="I39" i="15"/>
  <c r="I40" i="15"/>
  <c r="I41" i="15"/>
  <c r="I42" i="15"/>
  <c r="I43" i="15"/>
  <c r="I44" i="15"/>
  <c r="I45" i="15"/>
  <c r="I46" i="15"/>
  <c r="I47" i="15"/>
  <c r="I48" i="15"/>
  <c r="I49" i="15"/>
  <c r="I50" i="15"/>
  <c r="I51" i="15"/>
  <c r="I52" i="15"/>
  <c r="I53" i="15"/>
  <c r="I54" i="15"/>
  <c r="I55" i="15"/>
  <c r="I56" i="15"/>
  <c r="I57" i="15"/>
  <c r="I58" i="15"/>
  <c r="I59" i="15"/>
  <c r="I60" i="15"/>
  <c r="I61" i="15"/>
  <c r="I62" i="15"/>
  <c r="I63" i="15"/>
  <c r="I64" i="15"/>
  <c r="I65" i="15"/>
  <c r="I66" i="15"/>
  <c r="I67" i="15"/>
  <c r="I68" i="15"/>
  <c r="I69" i="15"/>
  <c r="I70" i="15"/>
  <c r="I71" i="15"/>
  <c r="I72" i="15"/>
  <c r="I73" i="15"/>
  <c r="I74" i="15"/>
  <c r="I75" i="15"/>
  <c r="I76" i="15"/>
  <c r="I77" i="15"/>
  <c r="I78" i="15"/>
  <c r="I79" i="15"/>
  <c r="I80" i="15"/>
  <c r="I81" i="15"/>
  <c r="I82" i="15"/>
  <c r="I83" i="15"/>
  <c r="I84" i="15"/>
  <c r="I85" i="15"/>
  <c r="I86" i="15"/>
  <c r="I87" i="15"/>
  <c r="I88" i="15"/>
  <c r="I89" i="15"/>
  <c r="I90" i="15"/>
  <c r="I91" i="15"/>
  <c r="I92" i="15"/>
  <c r="I93" i="15"/>
  <c r="I94" i="15"/>
  <c r="I95" i="15"/>
  <c r="I96" i="15"/>
  <c r="I97" i="15"/>
  <c r="I98" i="15"/>
  <c r="I99" i="15"/>
  <c r="I100" i="15"/>
  <c r="I101" i="15"/>
  <c r="I102" i="15"/>
  <c r="I103" i="15"/>
  <c r="I104" i="15"/>
  <c r="I105" i="15"/>
  <c r="I2" i="15"/>
  <c r="J2" i="15" s="1"/>
  <c r="P2" i="15" l="1"/>
  <c r="G8" i="28" l="1"/>
  <c r="G9" i="28"/>
  <c r="G10" i="28"/>
  <c r="F7" i="28"/>
  <c r="F8" i="28"/>
  <c r="F9" i="28"/>
  <c r="F10" i="28"/>
  <c r="N62" i="28" l="1"/>
  <c r="H10" i="28"/>
  <c r="H9" i="28"/>
  <c r="H8" i="28"/>
  <c r="H7" i="28"/>
  <c r="H6" i="28"/>
  <c r="D97" i="18"/>
  <c r="I97" i="18" s="1"/>
  <c r="D96" i="18"/>
  <c r="I96" i="18" s="1"/>
  <c r="D95" i="18"/>
  <c r="I95" i="18" s="1"/>
  <c r="D94" i="18"/>
  <c r="I94" i="18" s="1"/>
  <c r="D93" i="18"/>
  <c r="I93" i="18" s="1"/>
  <c r="F89" i="18"/>
  <c r="D89" i="18"/>
  <c r="I89" i="18" s="1"/>
  <c r="I88" i="18"/>
  <c r="F88" i="18"/>
  <c r="D88" i="18"/>
  <c r="F87" i="18"/>
  <c r="D87" i="18"/>
  <c r="I87" i="18" s="1"/>
  <c r="F86" i="18"/>
  <c r="D86" i="18"/>
  <c r="I86" i="18" s="1"/>
  <c r="F85" i="18"/>
  <c r="D85" i="18"/>
  <c r="I85" i="18" s="1"/>
  <c r="F84" i="18"/>
  <c r="D84" i="18"/>
  <c r="I84" i="18" s="1"/>
  <c r="F80" i="18"/>
  <c r="D80" i="18"/>
  <c r="I80" i="18" s="1"/>
  <c r="F79" i="18"/>
  <c r="D79" i="18"/>
  <c r="I79" i="18" s="1"/>
  <c r="I78" i="18"/>
  <c r="F78" i="18"/>
  <c r="D78" i="18"/>
  <c r="F77" i="18"/>
  <c r="D77" i="18"/>
  <c r="I77" i="18" s="1"/>
  <c r="F76" i="18"/>
  <c r="D76" i="18"/>
  <c r="I76" i="18" s="1"/>
  <c r="I75" i="18"/>
  <c r="F75" i="18"/>
  <c r="D75" i="18"/>
  <c r="F74" i="18"/>
  <c r="D74" i="18"/>
  <c r="I74" i="18" s="1"/>
  <c r="F73" i="18"/>
  <c r="D73" i="18"/>
  <c r="I73" i="18" s="1"/>
  <c r="F72" i="18"/>
  <c r="D72" i="18"/>
  <c r="I72" i="18" s="1"/>
  <c r="F71" i="18"/>
  <c r="D71" i="18"/>
  <c r="I71" i="18" s="1"/>
  <c r="F70" i="18"/>
  <c r="D70" i="18"/>
  <c r="I70" i="18" s="1"/>
  <c r="F69" i="18"/>
  <c r="D69" i="18"/>
  <c r="I69" i="18" s="1"/>
  <c r="F68" i="18"/>
  <c r="D68" i="18"/>
  <c r="I68" i="18" s="1"/>
  <c r="F67" i="18"/>
  <c r="D67" i="18"/>
  <c r="I67" i="18" s="1"/>
  <c r="F66" i="18"/>
  <c r="D66" i="18"/>
  <c r="I66" i="18" s="1"/>
  <c r="F65" i="18"/>
  <c r="D65" i="18"/>
  <c r="I65" i="18" s="1"/>
  <c r="F64" i="18"/>
  <c r="D64" i="18"/>
  <c r="I64" i="18" s="1"/>
  <c r="F63" i="18"/>
  <c r="D63" i="18"/>
  <c r="I63" i="18" s="1"/>
  <c r="F62" i="18"/>
  <c r="D62" i="18"/>
  <c r="I62" i="18" s="1"/>
  <c r="F61" i="18"/>
  <c r="D61" i="18"/>
  <c r="I61" i="18" s="1"/>
  <c r="F60" i="18"/>
  <c r="D60" i="18"/>
  <c r="I60" i="18" s="1"/>
  <c r="F59" i="18"/>
  <c r="D59" i="18"/>
  <c r="I59" i="18" s="1"/>
  <c r="F58" i="18"/>
  <c r="D58" i="18"/>
  <c r="I58" i="18" s="1"/>
  <c r="F54" i="18"/>
  <c r="D54" i="18"/>
  <c r="I54" i="18" s="1"/>
  <c r="F53" i="18"/>
  <c r="D53" i="18"/>
  <c r="I53" i="18" s="1"/>
  <c r="F52" i="18"/>
  <c r="D52" i="18"/>
  <c r="I52" i="18" s="1"/>
  <c r="F51" i="18"/>
  <c r="D51" i="18"/>
  <c r="I51" i="18" s="1"/>
  <c r="F50" i="18"/>
  <c r="D50" i="18"/>
  <c r="I50" i="18" s="1"/>
  <c r="F49" i="18"/>
  <c r="D49" i="18"/>
  <c r="I49" i="18" s="1"/>
  <c r="I48" i="18"/>
  <c r="F48" i="18"/>
  <c r="D48" i="18"/>
  <c r="F47" i="18"/>
  <c r="D47" i="18"/>
  <c r="I47" i="18" s="1"/>
  <c r="F46" i="18"/>
  <c r="D46" i="18"/>
  <c r="I46" i="18" s="1"/>
  <c r="I45" i="18"/>
  <c r="F45" i="18"/>
  <c r="D45" i="18"/>
  <c r="F44" i="18"/>
  <c r="D44" i="18"/>
  <c r="I44" i="18" s="1"/>
  <c r="F43" i="18"/>
  <c r="D43" i="18"/>
  <c r="I43" i="18" s="1"/>
  <c r="F42" i="18"/>
  <c r="D42" i="18"/>
  <c r="I42" i="18" s="1"/>
  <c r="I41" i="18"/>
  <c r="F41" i="18"/>
  <c r="D41" i="18"/>
  <c r="F40" i="18"/>
  <c r="D40" i="18"/>
  <c r="I40" i="18" s="1"/>
  <c r="F39" i="18"/>
  <c r="D39" i="18"/>
  <c r="I39" i="18" s="1"/>
  <c r="I38" i="18"/>
  <c r="F38" i="18"/>
  <c r="D38" i="18"/>
  <c r="F37" i="18"/>
  <c r="D37" i="18"/>
  <c r="I37" i="18" s="1"/>
  <c r="F36" i="18"/>
  <c r="D36" i="18"/>
  <c r="I36" i="18" s="1"/>
  <c r="F35" i="18"/>
  <c r="D35" i="18"/>
  <c r="I35" i="18" s="1"/>
  <c r="F34" i="18"/>
  <c r="D34" i="18"/>
  <c r="I34" i="18" s="1"/>
  <c r="F33" i="18"/>
  <c r="D33" i="18"/>
  <c r="I33" i="18" s="1"/>
  <c r="F32" i="18"/>
  <c r="D32" i="18"/>
  <c r="I32" i="18" s="1"/>
  <c r="F31" i="18"/>
  <c r="D31" i="18"/>
  <c r="I31" i="18" s="1"/>
  <c r="F30" i="18"/>
  <c r="D30" i="18"/>
  <c r="I30" i="18" s="1"/>
  <c r="F29" i="18"/>
  <c r="D29" i="18"/>
  <c r="I29" i="18" s="1"/>
  <c r="F28" i="18"/>
  <c r="D28" i="18"/>
  <c r="I28" i="18" s="1"/>
  <c r="F27" i="18"/>
  <c r="D27" i="18"/>
  <c r="I27" i="18" s="1"/>
  <c r="F26" i="18"/>
  <c r="D26" i="18"/>
  <c r="I26" i="18" s="1"/>
  <c r="F25" i="18"/>
  <c r="D25" i="18"/>
  <c r="I25" i="18" s="1"/>
  <c r="F24" i="18"/>
  <c r="D24" i="18"/>
  <c r="I24" i="18" s="1"/>
  <c r="F23" i="18"/>
  <c r="D23" i="18"/>
  <c r="I23" i="18" s="1"/>
  <c r="F22" i="18"/>
  <c r="D22" i="18"/>
  <c r="I22" i="18" s="1"/>
  <c r="F21" i="18"/>
  <c r="D21" i="18"/>
  <c r="I21" i="18" s="1"/>
  <c r="F20" i="18"/>
  <c r="D20" i="18"/>
  <c r="I20" i="18" s="1"/>
  <c r="F19" i="18"/>
  <c r="D19" i="18"/>
  <c r="I19" i="18" s="1"/>
  <c r="F18" i="18"/>
  <c r="D18" i="18"/>
  <c r="I18" i="18" s="1"/>
  <c r="I17" i="18"/>
  <c r="F17" i="18"/>
  <c r="D17" i="18"/>
  <c r="F16" i="18"/>
  <c r="D16" i="18"/>
  <c r="I16" i="18" s="1"/>
  <c r="F15" i="18"/>
  <c r="D15" i="18"/>
  <c r="I15" i="18" s="1"/>
  <c r="I14" i="18"/>
  <c r="F14" i="18"/>
  <c r="D14" i="18"/>
  <c r="F13" i="18"/>
  <c r="D13" i="18"/>
  <c r="I13" i="18" s="1"/>
  <c r="F12" i="18"/>
  <c r="D12" i="18"/>
  <c r="I12" i="18" s="1"/>
  <c r="F11" i="18"/>
  <c r="D11" i="18"/>
  <c r="I11" i="18" s="1"/>
  <c r="F10" i="18"/>
  <c r="D10" i="18"/>
  <c r="I10" i="18" s="1"/>
  <c r="F9" i="18"/>
  <c r="D9" i="18"/>
  <c r="I9" i="18" s="1"/>
  <c r="F8" i="18"/>
  <c r="D8" i="18"/>
  <c r="I8" i="18" s="1"/>
  <c r="F7" i="18"/>
  <c r="D7" i="18"/>
  <c r="I7" i="18" s="1"/>
  <c r="I6" i="18"/>
  <c r="F6" i="18"/>
  <c r="D6" i="18"/>
  <c r="C546" i="27"/>
  <c r="J543" i="27"/>
  <c r="E543" i="27"/>
  <c r="E542" i="27"/>
  <c r="J542" i="27" s="1"/>
  <c r="E541" i="27"/>
  <c r="J541" i="27" s="1"/>
  <c r="E540" i="27"/>
  <c r="J540" i="27" s="1"/>
  <c r="E539" i="27"/>
  <c r="J539" i="27" s="1"/>
  <c r="G535" i="27"/>
  <c r="E535" i="27"/>
  <c r="J535" i="27" s="1"/>
  <c r="G534" i="27"/>
  <c r="E534" i="27"/>
  <c r="J534" i="27" s="1"/>
  <c r="G533" i="27"/>
  <c r="E533" i="27"/>
  <c r="J533" i="27" s="1"/>
  <c r="G532" i="27"/>
  <c r="E532" i="27"/>
  <c r="J532" i="27" s="1"/>
  <c r="G531" i="27"/>
  <c r="E531" i="27"/>
  <c r="J531" i="27" s="1"/>
  <c r="G530" i="27"/>
  <c r="E530" i="27"/>
  <c r="J530" i="27" s="1"/>
  <c r="G526" i="27"/>
  <c r="E526" i="27"/>
  <c r="J526" i="27" s="1"/>
  <c r="G525" i="27"/>
  <c r="E525" i="27"/>
  <c r="J525" i="27" s="1"/>
  <c r="G524" i="27"/>
  <c r="E524" i="27"/>
  <c r="J524" i="27" s="1"/>
  <c r="G523" i="27"/>
  <c r="E523" i="27"/>
  <c r="J523" i="27" s="1"/>
  <c r="G522" i="27"/>
  <c r="E522" i="27"/>
  <c r="J522" i="27" s="1"/>
  <c r="G521" i="27"/>
  <c r="E521" i="27"/>
  <c r="J521" i="27" s="1"/>
  <c r="J520" i="27"/>
  <c r="G520" i="27"/>
  <c r="E520" i="27"/>
  <c r="G519" i="27"/>
  <c r="E519" i="27"/>
  <c r="J519" i="27" s="1"/>
  <c r="G518" i="27"/>
  <c r="E518" i="27"/>
  <c r="J518" i="27" s="1"/>
  <c r="G517" i="27"/>
  <c r="E517" i="27"/>
  <c r="J517" i="27" s="1"/>
  <c r="G516" i="27"/>
  <c r="E516" i="27"/>
  <c r="J516" i="27" s="1"/>
  <c r="G515" i="27"/>
  <c r="E515" i="27"/>
  <c r="J515" i="27" s="1"/>
  <c r="G514" i="27"/>
  <c r="E514" i="27"/>
  <c r="J514" i="27" s="1"/>
  <c r="G513" i="27"/>
  <c r="E513" i="27"/>
  <c r="J513" i="27" s="1"/>
  <c r="J512" i="27"/>
  <c r="G512" i="27"/>
  <c r="E512" i="27"/>
  <c r="J511" i="27"/>
  <c r="G511" i="27"/>
  <c r="E511" i="27"/>
  <c r="G510" i="27"/>
  <c r="E510" i="27"/>
  <c r="J510" i="27" s="1"/>
  <c r="G509" i="27"/>
  <c r="E509" i="27"/>
  <c r="J509" i="27" s="1"/>
  <c r="G508" i="27"/>
  <c r="E508" i="27"/>
  <c r="J508" i="27" s="1"/>
  <c r="G507" i="27"/>
  <c r="E507" i="27"/>
  <c r="J507" i="27" s="1"/>
  <c r="G506" i="27"/>
  <c r="E506" i="27"/>
  <c r="J506" i="27" s="1"/>
  <c r="G505" i="27"/>
  <c r="E505" i="27"/>
  <c r="J505" i="27" s="1"/>
  <c r="G504" i="27"/>
  <c r="E504" i="27"/>
  <c r="J504" i="27" s="1"/>
  <c r="G500" i="27"/>
  <c r="E500" i="27"/>
  <c r="J500" i="27" s="1"/>
  <c r="G499" i="27"/>
  <c r="E499" i="27"/>
  <c r="J499" i="27" s="1"/>
  <c r="G498" i="27"/>
  <c r="E498" i="27"/>
  <c r="J498" i="27" s="1"/>
  <c r="G497" i="27"/>
  <c r="E497" i="27"/>
  <c r="J497" i="27" s="1"/>
  <c r="G496" i="27"/>
  <c r="E496" i="27"/>
  <c r="J496" i="27" s="1"/>
  <c r="J495" i="27"/>
  <c r="G495" i="27"/>
  <c r="E495" i="27"/>
  <c r="G494" i="27"/>
  <c r="E494" i="27"/>
  <c r="J494" i="27" s="1"/>
  <c r="G493" i="27"/>
  <c r="E493" i="27"/>
  <c r="J493" i="27" s="1"/>
  <c r="J492" i="27"/>
  <c r="G492" i="27"/>
  <c r="E492" i="27"/>
  <c r="G491" i="27"/>
  <c r="E491" i="27"/>
  <c r="J491" i="27" s="1"/>
  <c r="G490" i="27"/>
  <c r="E490" i="27"/>
  <c r="J490" i="27" s="1"/>
  <c r="G489" i="27"/>
  <c r="E489" i="27"/>
  <c r="J489" i="27" s="1"/>
  <c r="G488" i="27"/>
  <c r="E488" i="27"/>
  <c r="J488" i="27" s="1"/>
  <c r="G487" i="27"/>
  <c r="E487" i="27"/>
  <c r="J487" i="27" s="1"/>
  <c r="G486" i="27"/>
  <c r="E486" i="27"/>
  <c r="J486" i="27" s="1"/>
  <c r="G485" i="27"/>
  <c r="E485" i="27"/>
  <c r="J485" i="27" s="1"/>
  <c r="G484" i="27"/>
  <c r="E484" i="27"/>
  <c r="J484" i="27" s="1"/>
  <c r="G483" i="27"/>
  <c r="E483" i="27"/>
  <c r="J483" i="27" s="1"/>
  <c r="G482" i="27"/>
  <c r="E482" i="27"/>
  <c r="J482" i="27" s="1"/>
  <c r="G481" i="27"/>
  <c r="E481" i="27"/>
  <c r="J481" i="27" s="1"/>
  <c r="G480" i="27"/>
  <c r="E480" i="27"/>
  <c r="J480" i="27" s="1"/>
  <c r="G479" i="27"/>
  <c r="E479" i="27"/>
  <c r="J479" i="27" s="1"/>
  <c r="G478" i="27"/>
  <c r="E478" i="27"/>
  <c r="J478" i="27" s="1"/>
  <c r="G477" i="27"/>
  <c r="E477" i="27"/>
  <c r="J477" i="27" s="1"/>
  <c r="G476" i="27"/>
  <c r="E476" i="27"/>
  <c r="J476" i="27" s="1"/>
  <c r="G475" i="27"/>
  <c r="E475" i="27"/>
  <c r="J475" i="27" s="1"/>
  <c r="G474" i="27"/>
  <c r="E474" i="27"/>
  <c r="J474" i="27" s="1"/>
  <c r="G473" i="27"/>
  <c r="E473" i="27"/>
  <c r="J473" i="27" s="1"/>
  <c r="G472" i="27"/>
  <c r="E472" i="27"/>
  <c r="J472" i="27" s="1"/>
  <c r="J471" i="27"/>
  <c r="G471" i="27"/>
  <c r="E471" i="27"/>
  <c r="A146" i="27"/>
  <c r="A132" i="27"/>
  <c r="A133" i="27" s="1"/>
  <c r="A134" i="27" s="1"/>
  <c r="A135" i="27" s="1"/>
  <c r="A136" i="27" s="1"/>
  <c r="A137" i="27" s="1"/>
  <c r="A138" i="27" s="1"/>
  <c r="A139" i="27" s="1"/>
  <c r="A140" i="27" s="1"/>
  <c r="A141" i="27" s="1"/>
  <c r="A142" i="27" s="1"/>
  <c r="A143" i="27" s="1"/>
  <c r="A144" i="27" s="1"/>
  <c r="A145" i="27" s="1"/>
  <c r="A118" i="27"/>
  <c r="A119" i="27" s="1"/>
  <c r="A120" i="27" s="1"/>
  <c r="A121" i="27" s="1"/>
  <c r="A122" i="27" s="1"/>
  <c r="A123" i="27" s="1"/>
  <c r="A124" i="27" s="1"/>
  <c r="A125" i="27" s="1"/>
  <c r="A126" i="27" s="1"/>
  <c r="A127" i="27" s="1"/>
  <c r="A128" i="27" s="1"/>
  <c r="A129" i="27" s="1"/>
  <c r="A130" i="27" s="1"/>
  <c r="A131" i="27" s="1"/>
  <c r="A104" i="27"/>
  <c r="A105" i="27" s="1"/>
  <c r="A106" i="27" s="1"/>
  <c r="A107" i="27" s="1"/>
  <c r="A108" i="27" s="1"/>
  <c r="A109" i="27" s="1"/>
  <c r="A110" i="27" s="1"/>
  <c r="A111" i="27" s="1"/>
  <c r="A112" i="27" s="1"/>
  <c r="A113" i="27" s="1"/>
  <c r="A114" i="27" s="1"/>
  <c r="A115" i="27" s="1"/>
  <c r="A116" i="27" s="1"/>
  <c r="A117" i="27" s="1"/>
  <c r="D89" i="27"/>
  <c r="D88" i="27"/>
  <c r="D87" i="27"/>
  <c r="D86" i="27"/>
  <c r="D85" i="27"/>
  <c r="D84" i="27"/>
  <c r="D83" i="27"/>
  <c r="D82" i="27"/>
  <c r="D81" i="27"/>
  <c r="E80" i="27"/>
  <c r="D80" i="27"/>
  <c r="G80" i="27" s="1"/>
  <c r="E79" i="27"/>
  <c r="D79" i="27"/>
  <c r="G79" i="27" s="1"/>
  <c r="E78" i="27"/>
  <c r="D78" i="27"/>
  <c r="G78" i="27" s="1"/>
  <c r="E77" i="27"/>
  <c r="D77" i="27"/>
  <c r="G77" i="27" s="1"/>
  <c r="D76" i="27"/>
  <c r="D75" i="27"/>
  <c r="D74" i="27"/>
  <c r="D73" i="27"/>
  <c r="D72" i="27"/>
  <c r="E71" i="27"/>
  <c r="D71" i="27"/>
  <c r="G71" i="27" s="1"/>
  <c r="E70" i="27"/>
  <c r="D70" i="27"/>
  <c r="G70" i="27" s="1"/>
  <c r="E69" i="27"/>
  <c r="D69" i="27"/>
  <c r="G69" i="27" s="1"/>
  <c r="E68" i="27"/>
  <c r="D68" i="27"/>
  <c r="G68" i="27" s="1"/>
  <c r="D67" i="27"/>
  <c r="D66" i="27"/>
  <c r="D65" i="27"/>
  <c r="D64" i="27"/>
  <c r="D63" i="27"/>
  <c r="D62" i="27"/>
  <c r="D61" i="27"/>
  <c r="D60" i="27"/>
  <c r="D59" i="27"/>
  <c r="D58" i="27"/>
  <c r="D57" i="27"/>
  <c r="D56" i="27"/>
  <c r="D55" i="27"/>
  <c r="D54" i="27"/>
  <c r="D53" i="27"/>
  <c r="D52" i="27"/>
  <c r="D51" i="27"/>
  <c r="D50" i="27"/>
  <c r="E49" i="27"/>
  <c r="D49" i="27"/>
  <c r="J49" i="27" s="1"/>
  <c r="E48" i="27"/>
  <c r="D48" i="27"/>
  <c r="J48" i="27" s="1"/>
  <c r="D47" i="27"/>
  <c r="D46" i="27"/>
  <c r="D45" i="27"/>
  <c r="D44" i="27"/>
  <c r="D43" i="27"/>
  <c r="D42" i="27"/>
  <c r="D41" i="27"/>
  <c r="D40" i="27"/>
  <c r="D39" i="27"/>
  <c r="D38" i="27"/>
  <c r="D37" i="27"/>
  <c r="D36" i="27"/>
  <c r="D35" i="27"/>
  <c r="D34" i="27"/>
  <c r="D33" i="27"/>
  <c r="D32" i="27"/>
  <c r="D31" i="27"/>
  <c r="D30" i="27"/>
  <c r="D29" i="27"/>
  <c r="D28" i="27"/>
  <c r="D27" i="27"/>
  <c r="D26" i="27"/>
  <c r="D25" i="27"/>
  <c r="E24" i="27"/>
  <c r="D24" i="27"/>
  <c r="G24" i="27" s="1"/>
  <c r="E23" i="27"/>
  <c r="D23" i="27"/>
  <c r="G23" i="27" s="1"/>
  <c r="E22" i="27"/>
  <c r="D22" i="27"/>
  <c r="G22" i="27" s="1"/>
  <c r="E21" i="27"/>
  <c r="D21" i="27"/>
  <c r="G21" i="27" s="1"/>
  <c r="G20" i="27"/>
  <c r="E20" i="27"/>
  <c r="J20" i="27" s="1"/>
  <c r="D20" i="27"/>
  <c r="E19" i="27"/>
  <c r="D19" i="27"/>
  <c r="G19" i="27" s="1"/>
  <c r="E18" i="27"/>
  <c r="D18" i="27"/>
  <c r="G18" i="27" s="1"/>
  <c r="E17" i="27"/>
  <c r="D17" i="27"/>
  <c r="G17" i="27" s="1"/>
  <c r="E16" i="27"/>
  <c r="D16" i="27"/>
  <c r="G16" i="27" s="1"/>
  <c r="E15" i="27"/>
  <c r="D15" i="27"/>
  <c r="G15" i="27" s="1"/>
  <c r="E14" i="27"/>
  <c r="D14" i="27"/>
  <c r="G14" i="27" s="1"/>
  <c r="E13" i="27"/>
  <c r="D13" i="27"/>
  <c r="G13" i="27" s="1"/>
  <c r="E12" i="27"/>
  <c r="D12" i="27"/>
  <c r="G12" i="27" s="1"/>
  <c r="E11" i="27"/>
  <c r="D11" i="27"/>
  <c r="G11" i="27" s="1"/>
  <c r="E10" i="27"/>
  <c r="D10" i="27"/>
  <c r="G10" i="27" s="1"/>
  <c r="E9" i="27"/>
  <c r="D9" i="27"/>
  <c r="J9" i="27" s="1"/>
  <c r="E8" i="27"/>
  <c r="D8" i="27"/>
  <c r="E7" i="27"/>
  <c r="D7" i="27"/>
  <c r="J7" i="27" s="1"/>
  <c r="E6" i="27"/>
  <c r="D6" i="27"/>
  <c r="J8" i="27" l="1"/>
  <c r="N8" i="28"/>
  <c r="K8" i="28"/>
  <c r="J527" i="27"/>
  <c r="N7" i="28"/>
  <c r="K7" i="28"/>
  <c r="N9" i="28"/>
  <c r="K9" i="28"/>
  <c r="N10" i="28"/>
  <c r="K10" i="28"/>
  <c r="N6" i="28"/>
  <c r="K6" i="28"/>
  <c r="J71" i="27"/>
  <c r="J69" i="27"/>
  <c r="J21" i="27"/>
  <c r="J70" i="27"/>
  <c r="G48" i="27"/>
  <c r="J78" i="27"/>
  <c r="J22" i="27"/>
  <c r="J68" i="27"/>
  <c r="J79" i="27"/>
  <c r="J23" i="27"/>
  <c r="D546" i="27"/>
  <c r="G49" i="27"/>
  <c r="J80" i="27"/>
  <c r="J24" i="27"/>
  <c r="J77" i="27"/>
  <c r="I98" i="18"/>
  <c r="I90" i="18"/>
  <c r="I81" i="18"/>
  <c r="I55" i="18"/>
  <c r="J536" i="27"/>
  <c r="J544" i="27"/>
  <c r="G6" i="27"/>
  <c r="G8" i="27"/>
  <c r="J6" i="27"/>
  <c r="J501" i="27" s="1"/>
  <c r="G7" i="27"/>
  <c r="G9" i="27"/>
  <c r="J546" i="27" l="1"/>
  <c r="I100" i="18"/>
  <c r="G201" i="24" l="1"/>
  <c r="D201" i="24"/>
  <c r="G200" i="24"/>
  <c r="D200" i="24"/>
  <c r="G199" i="24"/>
  <c r="D199" i="24"/>
  <c r="G198" i="24"/>
  <c r="D198" i="24"/>
  <c r="G197" i="24"/>
  <c r="D197" i="24"/>
  <c r="G196" i="24"/>
  <c r="D196" i="24"/>
  <c r="G195" i="24"/>
  <c r="D195" i="24"/>
  <c r="G194" i="24"/>
  <c r="D194" i="24"/>
  <c r="G193" i="24"/>
  <c r="D193" i="24"/>
  <c r="G192" i="24"/>
  <c r="D192" i="24"/>
  <c r="G191" i="24"/>
  <c r="D191" i="24"/>
  <c r="G190" i="24"/>
  <c r="D190" i="24"/>
  <c r="G189" i="24"/>
  <c r="D189" i="24"/>
  <c r="G188" i="24"/>
  <c r="D188" i="24"/>
  <c r="G187" i="24"/>
  <c r="D187" i="24"/>
  <c r="G186" i="24"/>
  <c r="D186" i="24"/>
  <c r="G185" i="24"/>
  <c r="D185" i="24"/>
  <c r="G184" i="24"/>
  <c r="D184" i="24"/>
  <c r="G183" i="24"/>
  <c r="D183" i="24"/>
  <c r="G182" i="24"/>
  <c r="D182" i="24"/>
  <c r="G181" i="24"/>
  <c r="D181" i="24"/>
  <c r="G180" i="24"/>
  <c r="D180" i="24"/>
  <c r="G179" i="24"/>
  <c r="D179" i="24"/>
  <c r="G178" i="24"/>
  <c r="D178" i="24"/>
  <c r="G177" i="24"/>
  <c r="D177" i="24"/>
  <c r="G176" i="24"/>
  <c r="D176" i="24"/>
  <c r="G175" i="24"/>
  <c r="D175" i="24"/>
  <c r="G174" i="24"/>
  <c r="D174" i="24"/>
  <c r="G173" i="24"/>
  <c r="D173" i="24"/>
  <c r="G172" i="24"/>
  <c r="D172" i="24"/>
  <c r="G171" i="24"/>
  <c r="D171" i="24"/>
  <c r="G170" i="24"/>
  <c r="D170" i="24"/>
  <c r="G169" i="24"/>
  <c r="D169" i="24"/>
  <c r="G168" i="24"/>
  <c r="D168" i="24"/>
  <c r="G167" i="24"/>
  <c r="D167" i="24"/>
  <c r="G166" i="24"/>
  <c r="D166" i="24"/>
  <c r="G165" i="24"/>
  <c r="D165" i="24"/>
  <c r="G164" i="24"/>
  <c r="D164" i="24"/>
  <c r="G163" i="24"/>
  <c r="D163" i="24"/>
  <c r="G162" i="24"/>
  <c r="D162" i="24"/>
  <c r="G161" i="24"/>
  <c r="D161" i="24"/>
  <c r="G160" i="24"/>
  <c r="D160" i="24"/>
  <c r="G159" i="24"/>
  <c r="D159" i="24"/>
  <c r="G158" i="24"/>
  <c r="D158" i="24"/>
  <c r="G157" i="24"/>
  <c r="D157" i="24"/>
  <c r="G156" i="24"/>
  <c r="D156" i="24"/>
  <c r="G155" i="24"/>
  <c r="D155" i="24"/>
  <c r="G154" i="24"/>
  <c r="D154" i="24"/>
  <c r="G153" i="24"/>
  <c r="D153" i="24"/>
  <c r="G152" i="24"/>
  <c r="D152" i="24"/>
  <c r="G151" i="24"/>
  <c r="D151" i="24"/>
  <c r="G150" i="24"/>
  <c r="D150" i="24"/>
  <c r="G149" i="24"/>
  <c r="D149" i="24"/>
  <c r="G148" i="24"/>
  <c r="D148" i="24"/>
  <c r="G147" i="24"/>
  <c r="D147" i="24"/>
  <c r="G146" i="24"/>
  <c r="D146" i="24"/>
  <c r="G145" i="24"/>
  <c r="D145" i="24"/>
  <c r="G144" i="24"/>
  <c r="D144" i="24"/>
  <c r="G143" i="24"/>
  <c r="D143" i="24"/>
  <c r="G142" i="24"/>
  <c r="D142" i="24"/>
  <c r="G141" i="24"/>
  <c r="D141" i="24"/>
  <c r="G140" i="24"/>
  <c r="D140" i="24"/>
  <c r="G139" i="24"/>
  <c r="D139" i="24"/>
  <c r="G138" i="24"/>
  <c r="D138" i="24"/>
  <c r="G137" i="24"/>
  <c r="D137" i="24"/>
  <c r="G136" i="24"/>
  <c r="D136" i="24"/>
  <c r="G135" i="24"/>
  <c r="D135" i="24"/>
  <c r="G134" i="24"/>
  <c r="D134" i="24"/>
  <c r="G133" i="24"/>
  <c r="D133" i="24"/>
  <c r="G132" i="24"/>
  <c r="D132" i="24"/>
  <c r="G131" i="24"/>
  <c r="D131" i="24"/>
  <c r="G130" i="24"/>
  <c r="D130" i="24"/>
  <c r="G129" i="24"/>
  <c r="D129" i="24"/>
  <c r="G128" i="24"/>
  <c r="D128" i="24"/>
  <c r="G127" i="24"/>
  <c r="D127" i="24"/>
  <c r="G126" i="24"/>
  <c r="D126" i="24"/>
  <c r="G125" i="24"/>
  <c r="D125" i="24"/>
  <c r="G124" i="24"/>
  <c r="D124" i="24"/>
  <c r="G123" i="24"/>
  <c r="D123" i="24"/>
  <c r="G122" i="24"/>
  <c r="D122" i="24"/>
  <c r="G121" i="24"/>
  <c r="D121" i="24"/>
  <c r="G120" i="24"/>
  <c r="D120" i="24"/>
  <c r="G119" i="24"/>
  <c r="D119" i="24"/>
  <c r="G118" i="24"/>
  <c r="D118" i="24"/>
  <c r="G117" i="24"/>
  <c r="D117" i="24"/>
  <c r="G116" i="24"/>
  <c r="D116" i="24"/>
  <c r="G115" i="24"/>
  <c r="D115" i="24"/>
  <c r="G114" i="24"/>
  <c r="D114" i="24"/>
  <c r="G113" i="24"/>
  <c r="D113" i="24"/>
  <c r="G112" i="24"/>
  <c r="D112" i="24"/>
  <c r="G111" i="24"/>
  <c r="D111" i="24"/>
  <c r="G110" i="24"/>
  <c r="D110" i="24"/>
  <c r="G109" i="24"/>
  <c r="D109" i="24"/>
  <c r="G108" i="24"/>
  <c r="D108" i="24"/>
  <c r="G107" i="24"/>
  <c r="D107" i="24"/>
  <c r="G106" i="24"/>
  <c r="D106" i="24"/>
  <c r="G105" i="24"/>
  <c r="D105" i="24"/>
  <c r="G104" i="24"/>
  <c r="D104" i="24"/>
  <c r="G103" i="24"/>
  <c r="D103" i="24"/>
  <c r="G102" i="24"/>
  <c r="D102" i="24"/>
  <c r="G101" i="24"/>
  <c r="D101" i="24"/>
  <c r="G100" i="24"/>
  <c r="D100" i="24"/>
  <c r="G99" i="24"/>
  <c r="D99" i="24"/>
  <c r="G98" i="24"/>
  <c r="D98" i="24"/>
  <c r="G97" i="24"/>
  <c r="D97" i="24"/>
  <c r="G96" i="24"/>
  <c r="D96" i="24"/>
  <c r="G95" i="24"/>
  <c r="D95" i="24"/>
  <c r="G94" i="24"/>
  <c r="D94" i="24"/>
  <c r="G93" i="24"/>
  <c r="D93" i="24"/>
  <c r="G92" i="24"/>
  <c r="D92" i="24"/>
  <c r="G91" i="24"/>
  <c r="D91" i="24"/>
  <c r="G90" i="24"/>
  <c r="D90" i="24"/>
  <c r="G89" i="24"/>
  <c r="D89" i="24"/>
  <c r="G88" i="24"/>
  <c r="D88" i="24"/>
  <c r="G87" i="24"/>
  <c r="D87" i="24"/>
  <c r="G86" i="24"/>
  <c r="D86" i="24"/>
  <c r="G85" i="24"/>
  <c r="D85" i="24"/>
  <c r="G84" i="24"/>
  <c r="D84" i="24"/>
  <c r="G83" i="24"/>
  <c r="D83" i="24"/>
  <c r="G82" i="24"/>
  <c r="D82" i="24"/>
  <c r="G81" i="24"/>
  <c r="D81" i="24"/>
  <c r="G80" i="24"/>
  <c r="D80" i="24"/>
  <c r="G79" i="24"/>
  <c r="D79" i="24"/>
  <c r="G78" i="24"/>
  <c r="D78" i="24"/>
  <c r="G77" i="24"/>
  <c r="D77" i="24"/>
  <c r="G76" i="24"/>
  <c r="D76" i="24"/>
  <c r="G75" i="24"/>
  <c r="D75" i="24"/>
  <c r="G74" i="24"/>
  <c r="D74" i="24"/>
  <c r="G73" i="24"/>
  <c r="D73" i="24"/>
  <c r="G72" i="24"/>
  <c r="D72" i="24"/>
  <c r="G71" i="24"/>
  <c r="D71" i="24"/>
  <c r="G70" i="24"/>
  <c r="D70" i="24"/>
  <c r="G69" i="24"/>
  <c r="D69" i="24"/>
  <c r="G68" i="24"/>
  <c r="D68" i="24"/>
  <c r="G67" i="24"/>
  <c r="D67" i="24"/>
  <c r="G66" i="24"/>
  <c r="D66" i="24"/>
  <c r="G65" i="24"/>
  <c r="D65" i="24"/>
  <c r="G64" i="24"/>
  <c r="D64" i="24"/>
  <c r="G63" i="24"/>
  <c r="D63" i="24"/>
  <c r="G62" i="24"/>
  <c r="D62" i="24"/>
  <c r="G61" i="24"/>
  <c r="D61" i="24"/>
  <c r="G60" i="24"/>
  <c r="D60" i="24"/>
  <c r="G59" i="24"/>
  <c r="D59" i="24"/>
  <c r="G58" i="24"/>
  <c r="D58" i="24"/>
  <c r="G57" i="24"/>
  <c r="D57" i="24"/>
  <c r="G56" i="24"/>
  <c r="D56" i="24"/>
  <c r="G55" i="24"/>
  <c r="D55" i="24"/>
  <c r="G54" i="24"/>
  <c r="D54" i="24"/>
  <c r="G53" i="24"/>
  <c r="D53" i="24"/>
  <c r="G52" i="24"/>
  <c r="D52" i="24"/>
  <c r="G51" i="24"/>
  <c r="D51" i="24"/>
  <c r="G50" i="24"/>
  <c r="D50" i="24"/>
  <c r="G49" i="24"/>
  <c r="D49" i="24"/>
  <c r="G48" i="24"/>
  <c r="D48" i="24"/>
  <c r="G47" i="24"/>
  <c r="D47" i="24"/>
  <c r="G46" i="24"/>
  <c r="D46" i="24"/>
  <c r="G45" i="24"/>
  <c r="D45" i="24"/>
  <c r="G44" i="24"/>
  <c r="D44" i="24"/>
  <c r="G43" i="24"/>
  <c r="D43" i="24"/>
  <c r="G42" i="24"/>
  <c r="D42" i="24"/>
  <c r="G41" i="24"/>
  <c r="D41" i="24"/>
  <c r="G40" i="24"/>
  <c r="D40" i="24"/>
  <c r="G39" i="24"/>
  <c r="D39" i="24"/>
  <c r="G38" i="24"/>
  <c r="D38" i="24"/>
  <c r="G37" i="24"/>
  <c r="D37" i="24"/>
  <c r="G36" i="24"/>
  <c r="D36" i="24"/>
  <c r="G35" i="24"/>
  <c r="D35" i="24"/>
  <c r="G34" i="24"/>
  <c r="D34" i="24"/>
  <c r="G33" i="24"/>
  <c r="D33" i="24"/>
  <c r="G32" i="24"/>
  <c r="D32" i="24"/>
  <c r="G31" i="24"/>
  <c r="D31" i="24"/>
  <c r="G30" i="24"/>
  <c r="D30" i="24"/>
  <c r="G29" i="24"/>
  <c r="D29" i="24"/>
  <c r="G28" i="24"/>
  <c r="D28" i="24"/>
  <c r="G27" i="24"/>
  <c r="D27" i="24"/>
  <c r="G26" i="24"/>
  <c r="D26" i="24"/>
  <c r="G25" i="24"/>
  <c r="D25" i="24"/>
  <c r="G24" i="24"/>
  <c r="D24" i="24"/>
  <c r="G23" i="24"/>
  <c r="D23" i="24"/>
  <c r="G22" i="24"/>
  <c r="D22" i="24"/>
  <c r="G21" i="24"/>
  <c r="D21" i="24"/>
  <c r="G20" i="24"/>
  <c r="D20" i="24"/>
  <c r="G19" i="24"/>
  <c r="D19" i="24"/>
  <c r="G18" i="24"/>
  <c r="D18" i="24"/>
  <c r="G17" i="24"/>
  <c r="D17" i="24"/>
  <c r="G16" i="24"/>
  <c r="D16" i="24"/>
  <c r="G15" i="24"/>
  <c r="D15" i="24"/>
  <c r="G14" i="24"/>
  <c r="D14" i="24"/>
  <c r="G13" i="24"/>
  <c r="D13" i="24"/>
  <c r="G12" i="24"/>
  <c r="D12" i="24"/>
  <c r="G11" i="24"/>
  <c r="D11" i="24"/>
  <c r="G10" i="24"/>
  <c r="D10" i="24"/>
  <c r="G9" i="24"/>
  <c r="D9" i="24"/>
  <c r="G8" i="24"/>
  <c r="D8" i="24"/>
  <c r="G7" i="24"/>
  <c r="D7" i="24"/>
  <c r="G6" i="24"/>
  <c r="D6" i="24"/>
  <c r="G5" i="24"/>
  <c r="D5" i="24"/>
  <c r="G4" i="24"/>
  <c r="D4" i="24"/>
  <c r="G3" i="24"/>
  <c r="D3" i="24"/>
  <c r="I203" i="24" l="1"/>
  <c r="CM110" i="23" l="1"/>
  <c r="CN110" i="23"/>
  <c r="CB111" i="23"/>
  <c r="BY111" i="23"/>
  <c r="BV111" i="23"/>
  <c r="BS111" i="23"/>
  <c r="BP111" i="23"/>
  <c r="BM111" i="23"/>
  <c r="BJ111" i="23"/>
  <c r="BG111" i="23"/>
  <c r="BD111" i="23"/>
  <c r="BA111" i="23"/>
  <c r="AX111" i="23"/>
  <c r="AU111" i="23"/>
  <c r="AR111" i="23"/>
  <c r="AO111" i="23"/>
  <c r="AL111" i="23"/>
  <c r="AF111" i="23"/>
  <c r="AC111" i="23"/>
  <c r="Z111" i="23"/>
  <c r="W111" i="23"/>
  <c r="Q111" i="23"/>
  <c r="N111" i="23"/>
  <c r="K111" i="23"/>
  <c r="H111" i="23"/>
  <c r="E111" i="23"/>
  <c r="CK110" i="23"/>
  <c r="CH110" i="23"/>
  <c r="CF110" i="23"/>
  <c r="L110" i="23"/>
  <c r="I110" i="23"/>
  <c r="C110" i="23"/>
  <c r="CE109" i="23"/>
  <c r="G109" i="23"/>
  <c r="CF109" i="23" s="1"/>
  <c r="CE108" i="23"/>
  <c r="G108" i="23"/>
  <c r="C108" i="23"/>
  <c r="CE107" i="23"/>
  <c r="G107" i="23"/>
  <c r="C107" i="23"/>
  <c r="CE106" i="23"/>
  <c r="G106" i="23"/>
  <c r="CE105" i="23"/>
  <c r="G105" i="23"/>
  <c r="C105" i="23"/>
  <c r="CE104" i="23"/>
  <c r="G104" i="23"/>
  <c r="CE103" i="23"/>
  <c r="G103" i="23"/>
  <c r="CE102" i="23"/>
  <c r="G102" i="23"/>
  <c r="C102" i="23"/>
  <c r="CE101" i="23"/>
  <c r="G101" i="23"/>
  <c r="C101" i="23"/>
  <c r="CE100" i="23"/>
  <c r="G100" i="23"/>
  <c r="C100" i="23"/>
  <c r="CE99" i="23"/>
  <c r="G99" i="23"/>
  <c r="CE98" i="23"/>
  <c r="G98" i="23"/>
  <c r="CE97" i="23"/>
  <c r="G97" i="23"/>
  <c r="CE96" i="23"/>
  <c r="G96" i="23"/>
  <c r="CE95" i="23"/>
  <c r="G95" i="23"/>
  <c r="C95" i="23"/>
  <c r="CE94" i="23"/>
  <c r="G94" i="23"/>
  <c r="CE93" i="23"/>
  <c r="G93" i="23"/>
  <c r="CE92" i="23"/>
  <c r="G92" i="23"/>
  <c r="CE91" i="23"/>
  <c r="G91" i="23"/>
  <c r="CE90" i="23"/>
  <c r="G90" i="23"/>
  <c r="CE89" i="23"/>
  <c r="G89" i="23"/>
  <c r="CE88" i="23"/>
  <c r="G88" i="23"/>
  <c r="CE87" i="23"/>
  <c r="G87" i="23"/>
  <c r="CE86" i="23"/>
  <c r="J86" i="23"/>
  <c r="CM86" i="23" s="1"/>
  <c r="G86" i="23"/>
  <c r="CE85" i="23"/>
  <c r="G85" i="23"/>
  <c r="C85" i="23"/>
  <c r="CE84" i="23"/>
  <c r="G84" i="23"/>
  <c r="CE83" i="23"/>
  <c r="G83" i="23"/>
  <c r="C83" i="23"/>
  <c r="CE82" i="23"/>
  <c r="G82" i="23"/>
  <c r="CE81" i="23"/>
  <c r="J81" i="23"/>
  <c r="G81" i="23"/>
  <c r="CE80" i="23"/>
  <c r="G80" i="23"/>
  <c r="CJ79" i="23"/>
  <c r="CE79" i="23"/>
  <c r="G79" i="23"/>
  <c r="CE78" i="23"/>
  <c r="G78" i="23"/>
  <c r="CE77" i="23"/>
  <c r="G77" i="23"/>
  <c r="CE76" i="23"/>
  <c r="J76" i="23"/>
  <c r="CM76" i="23" s="1"/>
  <c r="G76" i="23"/>
  <c r="CJ75" i="23"/>
  <c r="CE75" i="23"/>
  <c r="G75" i="23"/>
  <c r="CE74" i="23"/>
  <c r="G74" i="23"/>
  <c r="CE73" i="23"/>
  <c r="G73" i="23"/>
  <c r="CE72" i="23"/>
  <c r="G72" i="23"/>
  <c r="CE71" i="23"/>
  <c r="G71" i="23"/>
  <c r="C71" i="23"/>
  <c r="CE70" i="23"/>
  <c r="G70" i="23"/>
  <c r="C70" i="23"/>
  <c r="CE69" i="23"/>
  <c r="G69" i="23"/>
  <c r="C69" i="23"/>
  <c r="CE68" i="23"/>
  <c r="G68" i="23"/>
  <c r="C68" i="23"/>
  <c r="CE67" i="23"/>
  <c r="G67" i="23"/>
  <c r="C67" i="23"/>
  <c r="CE66" i="23"/>
  <c r="G66" i="23"/>
  <c r="CF66" i="23" s="1"/>
  <c r="CE65" i="23"/>
  <c r="G65" i="23"/>
  <c r="CF65" i="23" s="1"/>
  <c r="CJ64" i="23"/>
  <c r="CE64" i="23"/>
  <c r="G64" i="23"/>
  <c r="CE63" i="23"/>
  <c r="G63" i="23"/>
  <c r="CE62" i="23"/>
  <c r="G62" i="23"/>
  <c r="CJ61" i="23"/>
  <c r="CE61" i="23"/>
  <c r="G61" i="23"/>
  <c r="CE60" i="23"/>
  <c r="G60" i="23"/>
  <c r="AI59" i="23"/>
  <c r="G59" i="23"/>
  <c r="CE58" i="23"/>
  <c r="G58" i="23"/>
  <c r="C58" i="23"/>
  <c r="CE57" i="23"/>
  <c r="G57" i="23"/>
  <c r="C57" i="23"/>
  <c r="CE56" i="23"/>
  <c r="G56" i="23"/>
  <c r="C56" i="23"/>
  <c r="CE55" i="23"/>
  <c r="G55" i="23"/>
  <c r="C55" i="23"/>
  <c r="CE54" i="23"/>
  <c r="G54" i="23"/>
  <c r="C54" i="23"/>
  <c r="CE53" i="23"/>
  <c r="G53" i="23"/>
  <c r="C53" i="23"/>
  <c r="CE52" i="23"/>
  <c r="G52" i="23"/>
  <c r="CE51" i="23"/>
  <c r="G51" i="23"/>
  <c r="C51" i="23"/>
  <c r="CE50" i="23"/>
  <c r="G50" i="23"/>
  <c r="CE49" i="23"/>
  <c r="G49" i="23"/>
  <c r="C49" i="23"/>
  <c r="CE48" i="23"/>
  <c r="G48" i="23"/>
  <c r="C48" i="23"/>
  <c r="CE47" i="23"/>
  <c r="G47" i="23"/>
  <c r="CE46" i="23"/>
  <c r="G46" i="23"/>
  <c r="CE45" i="23"/>
  <c r="G45" i="23"/>
  <c r="C45" i="23"/>
  <c r="CE44" i="23"/>
  <c r="G44" i="23"/>
  <c r="C44" i="23"/>
  <c r="CE43" i="23"/>
  <c r="J43" i="23"/>
  <c r="G43" i="23"/>
  <c r="CJ42" i="23"/>
  <c r="CG42" i="23"/>
  <c r="CE42" i="23"/>
  <c r="G42" i="23"/>
  <c r="CE41" i="23"/>
  <c r="G41" i="23"/>
  <c r="C41" i="23"/>
  <c r="CE40" i="23"/>
  <c r="G40" i="23"/>
  <c r="CE39" i="23"/>
  <c r="G39" i="23"/>
  <c r="CE38" i="23"/>
  <c r="G38" i="23"/>
  <c r="CE37" i="23"/>
  <c r="G37" i="23"/>
  <c r="T36" i="23"/>
  <c r="T111" i="23" s="1"/>
  <c r="G36" i="23"/>
  <c r="CJ35" i="23"/>
  <c r="CE35" i="23"/>
  <c r="G35" i="23"/>
  <c r="CF35" i="23" s="1"/>
  <c r="CE34" i="23"/>
  <c r="G34" i="23"/>
  <c r="CE33" i="23"/>
  <c r="G33" i="23"/>
  <c r="CE32" i="23"/>
  <c r="G32" i="23"/>
  <c r="CE31" i="23"/>
  <c r="G31" i="23"/>
  <c r="CE30" i="23"/>
  <c r="G30" i="23"/>
  <c r="C30" i="23"/>
  <c r="CE29" i="23"/>
  <c r="G29" i="23"/>
  <c r="CE28" i="23"/>
  <c r="G28" i="23"/>
  <c r="CE27" i="23"/>
  <c r="G27" i="23"/>
  <c r="C27" i="23"/>
  <c r="CE26" i="23"/>
  <c r="G26" i="23"/>
  <c r="CE25" i="23"/>
  <c r="G25" i="23"/>
  <c r="C25" i="23"/>
  <c r="CE24" i="23"/>
  <c r="G24" i="23"/>
  <c r="C24" i="23"/>
  <c r="CE23" i="23"/>
  <c r="G23" i="23"/>
  <c r="C23" i="23"/>
  <c r="CE22" i="23"/>
  <c r="G22" i="23"/>
  <c r="C22" i="23"/>
  <c r="CE21" i="23"/>
  <c r="G21" i="23"/>
  <c r="C21" i="23"/>
  <c r="CE20" i="23"/>
  <c r="G20" i="23"/>
  <c r="C20" i="23"/>
  <c r="CE19" i="23"/>
  <c r="G19" i="23"/>
  <c r="C19" i="23"/>
  <c r="CE18" i="23"/>
  <c r="G18" i="23"/>
  <c r="C18" i="23"/>
  <c r="CE17" i="23"/>
  <c r="G17" i="23"/>
  <c r="C17" i="23"/>
  <c r="CE16" i="23"/>
  <c r="G16" i="23"/>
  <c r="C16" i="23"/>
  <c r="CE15" i="23"/>
  <c r="G15" i="23"/>
  <c r="C15" i="23"/>
  <c r="CE14" i="23"/>
  <c r="G14" i="23"/>
  <c r="C14" i="23"/>
  <c r="CE13" i="23"/>
  <c r="G13" i="23"/>
  <c r="C13" i="23"/>
  <c r="CE12" i="23"/>
  <c r="G12" i="23"/>
  <c r="C12" i="23"/>
  <c r="CE11" i="23"/>
  <c r="G11" i="23"/>
  <c r="C11" i="23"/>
  <c r="CE10" i="23"/>
  <c r="G10" i="23"/>
  <c r="C10" i="23"/>
  <c r="CE9" i="23"/>
  <c r="G9" i="23"/>
  <c r="C9" i="23"/>
  <c r="CE8" i="23"/>
  <c r="G8" i="23"/>
  <c r="C8" i="23"/>
  <c r="CE7" i="23"/>
  <c r="G7" i="23"/>
  <c r="C7" i="23"/>
  <c r="CE6" i="23"/>
  <c r="G6" i="23"/>
  <c r="C6" i="23"/>
  <c r="CF72" i="23" l="1"/>
  <c r="CF93" i="23"/>
  <c r="CF11" i="23"/>
  <c r="CF19" i="23"/>
  <c r="CF23" i="23"/>
  <c r="CF87" i="23"/>
  <c r="CF46" i="23"/>
  <c r="CF82" i="23"/>
  <c r="CF67" i="23"/>
  <c r="CF70" i="23"/>
  <c r="CF71" i="23"/>
  <c r="CF37" i="23"/>
  <c r="CF7" i="23"/>
  <c r="CF55" i="23"/>
  <c r="CF60" i="23"/>
  <c r="CF85" i="23"/>
  <c r="CF8" i="23"/>
  <c r="CF57" i="23"/>
  <c r="CF78" i="23"/>
  <c r="CF103" i="23"/>
  <c r="CF30" i="23"/>
  <c r="CF47" i="23"/>
  <c r="CF13" i="23"/>
  <c r="CF14" i="23"/>
  <c r="CF62" i="23"/>
  <c r="CF102" i="23"/>
  <c r="CF17" i="23"/>
  <c r="CF73" i="23"/>
  <c r="CF92" i="23"/>
  <c r="CF15" i="23"/>
  <c r="CF24" i="23"/>
  <c r="CF51" i="23"/>
  <c r="CF83" i="23"/>
  <c r="CF105" i="23"/>
  <c r="CF10" i="23"/>
  <c r="CF29" i="23"/>
  <c r="CF39" i="23"/>
  <c r="CF101" i="23"/>
  <c r="CF108" i="23"/>
  <c r="CF12" i="23"/>
  <c r="CF16" i="23"/>
  <c r="CF31" i="23"/>
  <c r="CF79" i="23"/>
  <c r="CF22" i="23"/>
  <c r="CF27" i="23"/>
  <c r="CF44" i="23"/>
  <c r="CF32" i="23"/>
  <c r="CF68" i="23"/>
  <c r="CF20" i="23"/>
  <c r="CF49" i="23"/>
  <c r="CG111" i="23"/>
  <c r="CF38" i="23"/>
  <c r="CF21" i="23"/>
  <c r="CF34" i="23"/>
  <c r="CF18" i="23"/>
  <c r="CF25" i="23"/>
  <c r="CF89" i="23"/>
  <c r="CF28" i="23"/>
  <c r="CF41" i="23"/>
  <c r="CF9" i="23"/>
  <c r="CF33" i="23"/>
  <c r="CE36" i="23"/>
  <c r="CF36" i="23" s="1"/>
  <c r="CF43" i="23"/>
  <c r="CF50" i="23"/>
  <c r="CF52" i="23"/>
  <c r="CF61" i="23"/>
  <c r="CF94" i="23"/>
  <c r="CF96" i="23"/>
  <c r="CF56" i="23"/>
  <c r="CF95" i="23"/>
  <c r="CF100" i="23"/>
  <c r="CF106" i="23"/>
  <c r="CJ111" i="23"/>
  <c r="CF54" i="23"/>
  <c r="CF64" i="23"/>
  <c r="CF69" i="23"/>
  <c r="CF74" i="23"/>
  <c r="CF97" i="23"/>
  <c r="CF40" i="23"/>
  <c r="CF91" i="23"/>
  <c r="CF99" i="23"/>
  <c r="CF42" i="23"/>
  <c r="CF45" i="23"/>
  <c r="CF58" i="23"/>
  <c r="CF75" i="23"/>
  <c r="CF76" i="23"/>
  <c r="CF77" i="23"/>
  <c r="CF80" i="23"/>
  <c r="CF98" i="23"/>
  <c r="CF48" i="23"/>
  <c r="CF63" i="23"/>
  <c r="CF84" i="23"/>
  <c r="G111" i="23"/>
  <c r="CF26" i="23"/>
  <c r="CF6" i="23"/>
  <c r="CF53" i="23"/>
  <c r="AI111" i="23"/>
  <c r="CE59" i="23"/>
  <c r="CF59" i="23" s="1"/>
  <c r="CF86" i="23"/>
  <c r="CF81" i="23"/>
  <c r="CF104" i="23"/>
  <c r="CF107" i="23"/>
  <c r="CF90" i="23"/>
  <c r="CF88" i="23"/>
  <c r="F7" i="23"/>
  <c r="G4" i="15"/>
  <c r="F8" i="23" s="1"/>
  <c r="G5" i="15"/>
  <c r="F9" i="23" s="1"/>
  <c r="G6" i="15"/>
  <c r="F10" i="23" s="1"/>
  <c r="G7" i="15"/>
  <c r="F11" i="23" s="1"/>
  <c r="G8" i="15"/>
  <c r="F12" i="23" s="1"/>
  <c r="G9" i="15"/>
  <c r="F13" i="23" s="1"/>
  <c r="G10" i="15"/>
  <c r="F14" i="23" s="1"/>
  <c r="G11" i="15"/>
  <c r="F15" i="23" s="1"/>
  <c r="G12" i="15"/>
  <c r="F16" i="23" s="1"/>
  <c r="G13" i="15"/>
  <c r="F17" i="23" s="1"/>
  <c r="G14" i="15"/>
  <c r="F18" i="23" s="1"/>
  <c r="G15" i="15"/>
  <c r="F19" i="23" s="1"/>
  <c r="G16" i="15"/>
  <c r="F20" i="23" s="1"/>
  <c r="G17" i="15"/>
  <c r="F21" i="23" s="1"/>
  <c r="G18" i="15"/>
  <c r="F22" i="23" s="1"/>
  <c r="G19" i="15"/>
  <c r="F23" i="23" s="1"/>
  <c r="G20" i="15"/>
  <c r="F24" i="23" s="1"/>
  <c r="G21" i="15"/>
  <c r="F25" i="23" s="1"/>
  <c r="G22" i="15"/>
  <c r="F26" i="23" s="1"/>
  <c r="G23" i="15"/>
  <c r="F27" i="23" s="1"/>
  <c r="G24" i="15"/>
  <c r="F28" i="23" s="1"/>
  <c r="G25" i="15"/>
  <c r="F29" i="23" s="1"/>
  <c r="G26" i="15"/>
  <c r="F30" i="23" s="1"/>
  <c r="G27" i="15"/>
  <c r="F31" i="23" s="1"/>
  <c r="G28" i="15"/>
  <c r="F32" i="23" s="1"/>
  <c r="G29" i="15"/>
  <c r="F33" i="23" s="1"/>
  <c r="G30" i="15"/>
  <c r="F34" i="23" s="1"/>
  <c r="G31" i="15"/>
  <c r="F35" i="23" s="1"/>
  <c r="G32" i="15"/>
  <c r="F36" i="23" s="1"/>
  <c r="G33" i="15"/>
  <c r="F37" i="23" s="1"/>
  <c r="G34" i="15"/>
  <c r="F38" i="23" s="1"/>
  <c r="G35" i="15"/>
  <c r="F39" i="23" s="1"/>
  <c r="G36" i="15"/>
  <c r="F40" i="23" s="1"/>
  <c r="G37" i="15"/>
  <c r="F41" i="23" s="1"/>
  <c r="G38" i="15"/>
  <c r="F42" i="23" s="1"/>
  <c r="G39" i="15"/>
  <c r="F43" i="23" s="1"/>
  <c r="G40" i="15"/>
  <c r="F44" i="23" s="1"/>
  <c r="G41" i="15"/>
  <c r="F45" i="23" s="1"/>
  <c r="G42" i="15"/>
  <c r="F46" i="23" s="1"/>
  <c r="G43" i="15"/>
  <c r="F47" i="23" s="1"/>
  <c r="G44" i="15"/>
  <c r="F48" i="23" s="1"/>
  <c r="G45" i="15"/>
  <c r="F49" i="23" s="1"/>
  <c r="G46" i="15"/>
  <c r="F50" i="23" s="1"/>
  <c r="G47" i="15"/>
  <c r="F51" i="23" s="1"/>
  <c r="G48" i="15"/>
  <c r="F52" i="23" s="1"/>
  <c r="G49" i="15"/>
  <c r="F53" i="23" s="1"/>
  <c r="G50" i="15"/>
  <c r="F54" i="23" s="1"/>
  <c r="G51" i="15"/>
  <c r="F55" i="23" s="1"/>
  <c r="G52" i="15"/>
  <c r="F56" i="23" s="1"/>
  <c r="G53" i="15"/>
  <c r="F57" i="23" s="1"/>
  <c r="G54" i="15"/>
  <c r="F58" i="23" s="1"/>
  <c r="G55" i="15"/>
  <c r="F59" i="23" s="1"/>
  <c r="G56" i="15"/>
  <c r="F60" i="23" s="1"/>
  <c r="G57" i="15"/>
  <c r="F61" i="23" s="1"/>
  <c r="G58" i="15"/>
  <c r="F62" i="23" s="1"/>
  <c r="G59" i="15"/>
  <c r="F63" i="23" s="1"/>
  <c r="G60" i="15"/>
  <c r="F64" i="23" s="1"/>
  <c r="G61" i="15"/>
  <c r="F65" i="23" s="1"/>
  <c r="G62" i="15"/>
  <c r="F66" i="23" s="1"/>
  <c r="G63" i="15"/>
  <c r="F67" i="23" s="1"/>
  <c r="G64" i="15"/>
  <c r="F68" i="23" s="1"/>
  <c r="G65" i="15"/>
  <c r="F69" i="23" s="1"/>
  <c r="G66" i="15"/>
  <c r="F70" i="23" s="1"/>
  <c r="G67" i="15"/>
  <c r="F71" i="23" s="1"/>
  <c r="G68" i="15"/>
  <c r="F72" i="23" s="1"/>
  <c r="G69" i="15"/>
  <c r="F73" i="23" s="1"/>
  <c r="G70" i="15"/>
  <c r="F74" i="23" s="1"/>
  <c r="G71" i="15"/>
  <c r="F75" i="23" s="1"/>
  <c r="G72" i="15"/>
  <c r="F76" i="23" s="1"/>
  <c r="G73" i="15"/>
  <c r="F77" i="23" s="1"/>
  <c r="G74" i="15"/>
  <c r="F78" i="23" s="1"/>
  <c r="G75" i="15"/>
  <c r="F79" i="23" s="1"/>
  <c r="G76" i="15"/>
  <c r="F80" i="23" s="1"/>
  <c r="G77" i="15"/>
  <c r="F81" i="23" s="1"/>
  <c r="G78" i="15"/>
  <c r="F82" i="23" s="1"/>
  <c r="G79" i="15"/>
  <c r="F83" i="23" s="1"/>
  <c r="G80" i="15"/>
  <c r="F84" i="23" s="1"/>
  <c r="G81" i="15"/>
  <c r="F85" i="23" s="1"/>
  <c r="G82" i="15"/>
  <c r="F86" i="23" s="1"/>
  <c r="G83" i="15"/>
  <c r="F87" i="23" s="1"/>
  <c r="G84" i="15"/>
  <c r="F88" i="23" s="1"/>
  <c r="G85" i="15"/>
  <c r="F89" i="23" s="1"/>
  <c r="G86" i="15"/>
  <c r="F90" i="23" s="1"/>
  <c r="G87" i="15"/>
  <c r="F91" i="23" s="1"/>
  <c r="G88" i="15"/>
  <c r="F92" i="23" s="1"/>
  <c r="G89" i="15"/>
  <c r="F93" i="23" s="1"/>
  <c r="G90" i="15"/>
  <c r="F94" i="23" s="1"/>
  <c r="G91" i="15"/>
  <c r="F95" i="23" s="1"/>
  <c r="G92" i="15"/>
  <c r="F96" i="23" s="1"/>
  <c r="G93" i="15"/>
  <c r="F97" i="23" s="1"/>
  <c r="G94" i="15"/>
  <c r="F98" i="23" s="1"/>
  <c r="G95" i="15"/>
  <c r="F99" i="23" s="1"/>
  <c r="G96" i="15"/>
  <c r="F100" i="23" s="1"/>
  <c r="G97" i="15"/>
  <c r="F101" i="23" s="1"/>
  <c r="G98" i="15"/>
  <c r="F102" i="23" s="1"/>
  <c r="G99" i="15"/>
  <c r="F103" i="23" s="1"/>
  <c r="G100" i="15"/>
  <c r="F104" i="23" s="1"/>
  <c r="G101" i="15"/>
  <c r="F105" i="23" s="1"/>
  <c r="G102" i="15"/>
  <c r="F106" i="23" s="1"/>
  <c r="G103" i="15"/>
  <c r="F107" i="23" s="1"/>
  <c r="G104" i="15"/>
  <c r="F108" i="23" s="1"/>
  <c r="G105" i="15"/>
  <c r="F109" i="23" s="1"/>
  <c r="G2" i="15"/>
  <c r="F6" i="23" s="1"/>
  <c r="F106" i="15"/>
  <c r="E106" i="15"/>
  <c r="F111" i="23" l="1"/>
  <c r="CF111" i="23"/>
  <c r="CE111" i="23"/>
  <c r="G106" i="15"/>
  <c r="F108" i="15" s="1"/>
  <c r="F110" i="15" s="1"/>
  <c r="E480" i="22" l="1"/>
  <c r="Y3" i="10" l="1"/>
  <c r="H7" i="13" l="1"/>
  <c r="N7" i="13" s="1"/>
  <c r="K7" i="13"/>
  <c r="H8" i="13"/>
  <c r="N8" i="13" s="1"/>
  <c r="K8" i="13"/>
  <c r="H9" i="13"/>
  <c r="N9" i="13" s="1"/>
  <c r="K9" i="13"/>
  <c r="H10" i="13"/>
  <c r="N10" i="13" s="1"/>
  <c r="K10" i="13"/>
  <c r="H11" i="13"/>
  <c r="N11" i="13" s="1"/>
  <c r="K11" i="13"/>
  <c r="H12" i="13"/>
  <c r="N12" i="13" s="1"/>
  <c r="K12" i="13"/>
  <c r="H13" i="13"/>
  <c r="N13" i="13" s="1"/>
  <c r="K13" i="13"/>
  <c r="H14" i="13"/>
  <c r="N14" i="13" s="1"/>
  <c r="K14" i="13"/>
  <c r="H15" i="13"/>
  <c r="N15" i="13" s="1"/>
  <c r="K15" i="13"/>
  <c r="H16" i="13"/>
  <c r="N16" i="13" s="1"/>
  <c r="K16" i="13"/>
  <c r="H17" i="13"/>
  <c r="N17" i="13" s="1"/>
  <c r="K17" i="13"/>
  <c r="H18" i="13"/>
  <c r="N18" i="13" s="1"/>
  <c r="K18" i="13"/>
  <c r="H19" i="13"/>
  <c r="N19" i="13" s="1"/>
  <c r="K19" i="13"/>
  <c r="H20" i="13"/>
  <c r="N20" i="13" s="1"/>
  <c r="K20" i="13"/>
  <c r="H21" i="13"/>
  <c r="N21" i="13" s="1"/>
  <c r="K21" i="13"/>
  <c r="H22" i="13"/>
  <c r="N22" i="13" s="1"/>
  <c r="K22" i="13"/>
  <c r="H23" i="13"/>
  <c r="N23" i="13" s="1"/>
  <c r="K23" i="13"/>
  <c r="H24" i="13"/>
  <c r="N24" i="13" s="1"/>
  <c r="K24" i="13"/>
  <c r="H25" i="13"/>
  <c r="N25" i="13" s="1"/>
  <c r="K25" i="13"/>
  <c r="H26" i="13"/>
  <c r="N26" i="13" s="1"/>
  <c r="K26" i="13"/>
  <c r="H27" i="13"/>
  <c r="N27" i="13" s="1"/>
  <c r="K27" i="13"/>
  <c r="H28" i="13"/>
  <c r="N28" i="13" s="1"/>
  <c r="K28" i="13"/>
  <c r="H29" i="13"/>
  <c r="N29" i="13" s="1"/>
  <c r="K29" i="13"/>
  <c r="C3" i="20" l="1"/>
  <c r="C4" i="20"/>
  <c r="C5" i="20"/>
  <c r="C2" i="20"/>
  <c r="D3" i="20" l="1"/>
  <c r="D2" i="20"/>
  <c r="Z3" i="10"/>
  <c r="K103" i="15"/>
  <c r="L3" i="19"/>
  <c r="M3" i="19" s="1"/>
  <c r="N3" i="19" s="1"/>
  <c r="L4" i="19"/>
  <c r="M4" i="19" s="1"/>
  <c r="L5" i="19"/>
  <c r="M5" i="19" s="1"/>
  <c r="L6" i="19"/>
  <c r="M6" i="19" s="1"/>
  <c r="N6" i="19" s="1"/>
  <c r="O6" i="19" s="1"/>
  <c r="L7" i="19"/>
  <c r="M7" i="19" s="1"/>
  <c r="N7" i="19" s="1"/>
  <c r="L8" i="19"/>
  <c r="M8" i="19"/>
  <c r="L9" i="19"/>
  <c r="M9" i="19" s="1"/>
  <c r="N9" i="19" s="1"/>
  <c r="O9" i="19" s="1"/>
  <c r="L10" i="19"/>
  <c r="M10" i="19" s="1"/>
  <c r="L11" i="19"/>
  <c r="M11" i="19" s="1"/>
  <c r="N11" i="19" s="1"/>
  <c r="O11" i="19" s="1"/>
  <c r="Q5" i="15" s="1"/>
  <c r="L12" i="19"/>
  <c r="M12" i="19"/>
  <c r="L13" i="19"/>
  <c r="M13" i="19" s="1"/>
  <c r="N13" i="19" s="1"/>
  <c r="O13" i="19" s="1"/>
  <c r="Q6" i="15" s="1"/>
  <c r="L14" i="19"/>
  <c r="M14" i="19" s="1"/>
  <c r="N14" i="19" s="1"/>
  <c r="O14" i="19" s="1"/>
  <c r="L15" i="19"/>
  <c r="M15" i="19" s="1"/>
  <c r="N15" i="19" s="1"/>
  <c r="O15" i="19" s="1"/>
  <c r="Q7" i="15" s="1"/>
  <c r="L16" i="19"/>
  <c r="M16" i="19" s="1"/>
  <c r="N16" i="19" s="1"/>
  <c r="O16" i="19" s="1"/>
  <c r="L17" i="19"/>
  <c r="M17" i="19" s="1"/>
  <c r="N17" i="19" s="1"/>
  <c r="O17" i="19" s="1"/>
  <c r="L18" i="19"/>
  <c r="M18" i="19" s="1"/>
  <c r="N18" i="19" s="1"/>
  <c r="O18" i="19" s="1"/>
  <c r="L19" i="19"/>
  <c r="M19" i="19" s="1"/>
  <c r="N19" i="19" s="1"/>
  <c r="O19" i="19" s="1"/>
  <c r="Q8" i="15" s="1"/>
  <c r="L20" i="19"/>
  <c r="M20" i="19" s="1"/>
  <c r="N20" i="19" s="1"/>
  <c r="L21" i="19"/>
  <c r="M21" i="19" s="1"/>
  <c r="N21" i="19" s="1"/>
  <c r="O21" i="19" s="1"/>
  <c r="L22" i="19"/>
  <c r="M22" i="19" s="1"/>
  <c r="N22" i="19" s="1"/>
  <c r="O22" i="19" s="1"/>
  <c r="Q9" i="15" s="1"/>
  <c r="L23" i="19"/>
  <c r="M23" i="19" s="1"/>
  <c r="N23" i="19" s="1"/>
  <c r="O23" i="19" s="1"/>
  <c r="Q10" i="15" s="1"/>
  <c r="L24" i="19"/>
  <c r="M24" i="19" s="1"/>
  <c r="L25" i="19"/>
  <c r="M25" i="19"/>
  <c r="N25" i="19" s="1"/>
  <c r="O25" i="19" s="1"/>
  <c r="L26" i="19"/>
  <c r="M26" i="19" s="1"/>
  <c r="N26" i="19" s="1"/>
  <c r="O26" i="19" s="1"/>
  <c r="L27" i="19"/>
  <c r="M27" i="19" s="1"/>
  <c r="N27" i="19" s="1"/>
  <c r="O27" i="19" s="1"/>
  <c r="L28" i="19"/>
  <c r="M28" i="19" s="1"/>
  <c r="N28" i="19" s="1"/>
  <c r="L29" i="19"/>
  <c r="M29" i="19" s="1"/>
  <c r="N29" i="19" s="1"/>
  <c r="O29" i="19" s="1"/>
  <c r="L30" i="19"/>
  <c r="M30" i="19" s="1"/>
  <c r="N30" i="19" s="1"/>
  <c r="O30" i="19" s="1"/>
  <c r="Q11" i="15" s="1"/>
  <c r="L31" i="19"/>
  <c r="M31" i="19" s="1"/>
  <c r="N31" i="19" s="1"/>
  <c r="O31" i="19" s="1"/>
  <c r="Q12" i="15" s="1"/>
  <c r="L32" i="19"/>
  <c r="M32" i="19" s="1"/>
  <c r="N32" i="19" s="1"/>
  <c r="L33" i="19"/>
  <c r="M33" i="19" s="1"/>
  <c r="N33" i="19" s="1"/>
  <c r="O33" i="19" s="1"/>
  <c r="L34" i="19"/>
  <c r="M34" i="19" s="1"/>
  <c r="N34" i="19" s="1"/>
  <c r="O34" i="19" s="1"/>
  <c r="Q13" i="15" s="1"/>
  <c r="L35" i="19"/>
  <c r="M35" i="19" s="1"/>
  <c r="N35" i="19" s="1"/>
  <c r="O35" i="19" s="1"/>
  <c r="L36" i="19"/>
  <c r="M36" i="19" s="1"/>
  <c r="L37" i="19"/>
  <c r="M37" i="19" s="1"/>
  <c r="N37" i="19" s="1"/>
  <c r="O37" i="19" s="1"/>
  <c r="L38" i="19"/>
  <c r="M38" i="19" s="1"/>
  <c r="N38" i="19" s="1"/>
  <c r="O38" i="19" s="1"/>
  <c r="L39" i="19"/>
  <c r="M39" i="19" s="1"/>
  <c r="N39" i="19" s="1"/>
  <c r="O39" i="19" s="1"/>
  <c r="L40" i="19"/>
  <c r="M40" i="19" s="1"/>
  <c r="K14" i="15" s="1"/>
  <c r="L41" i="19"/>
  <c r="M41" i="19" s="1"/>
  <c r="N41" i="19" s="1"/>
  <c r="O41" i="19" s="1"/>
  <c r="L42" i="19"/>
  <c r="M42" i="19" s="1"/>
  <c r="N42" i="19" s="1"/>
  <c r="O42" i="19" s="1"/>
  <c r="L43" i="19"/>
  <c r="M43" i="19" s="1"/>
  <c r="N43" i="19" s="1"/>
  <c r="O43" i="19" s="1"/>
  <c r="Q15" i="15" s="1"/>
  <c r="L44" i="19"/>
  <c r="M44" i="19" s="1"/>
  <c r="L45" i="19"/>
  <c r="M45" i="19" s="1"/>
  <c r="N45" i="19" s="1"/>
  <c r="O45" i="19" s="1"/>
  <c r="L46" i="19"/>
  <c r="M46" i="19" s="1"/>
  <c r="N46" i="19" s="1"/>
  <c r="O46" i="19" s="1"/>
  <c r="Q16" i="15" s="1"/>
  <c r="L47" i="19"/>
  <c r="M47" i="19" s="1"/>
  <c r="N47" i="19" s="1"/>
  <c r="O47" i="19" s="1"/>
  <c r="L48" i="19"/>
  <c r="M48" i="19" s="1"/>
  <c r="K17" i="15" s="1"/>
  <c r="L49" i="19"/>
  <c r="M49" i="19" s="1"/>
  <c r="N49" i="19" s="1"/>
  <c r="O49" i="19" s="1"/>
  <c r="L50" i="19"/>
  <c r="M50" i="19" s="1"/>
  <c r="N50" i="19" s="1"/>
  <c r="O50" i="19" s="1"/>
  <c r="L51" i="19"/>
  <c r="M51" i="19" s="1"/>
  <c r="N51" i="19" s="1"/>
  <c r="O51" i="19" s="1"/>
  <c r="L52" i="19"/>
  <c r="M52" i="19" s="1"/>
  <c r="K18" i="15" s="1"/>
  <c r="L53" i="19"/>
  <c r="M53" i="19" s="1"/>
  <c r="N53" i="19" s="1"/>
  <c r="O53" i="19" s="1"/>
  <c r="Q19" i="15" s="1"/>
  <c r="L54" i="19"/>
  <c r="M54" i="19" s="1"/>
  <c r="N54" i="19" s="1"/>
  <c r="O54" i="19" s="1"/>
  <c r="Q20" i="15" s="1"/>
  <c r="L55" i="19"/>
  <c r="M55" i="19" s="1"/>
  <c r="N55" i="19" s="1"/>
  <c r="O55" i="19" s="1"/>
  <c r="L56" i="19"/>
  <c r="M56" i="19" s="1"/>
  <c r="K21" i="15" s="1"/>
  <c r="L57" i="19"/>
  <c r="M57" i="19" s="1"/>
  <c r="N57" i="19" s="1"/>
  <c r="O57" i="19" s="1"/>
  <c r="L58" i="19"/>
  <c r="M58" i="19" s="1"/>
  <c r="N58" i="19" s="1"/>
  <c r="O58" i="19" s="1"/>
  <c r="L59" i="19"/>
  <c r="M59" i="19" s="1"/>
  <c r="N59" i="19" s="1"/>
  <c r="O59" i="19" s="1"/>
  <c r="Q22" i="15" s="1"/>
  <c r="L60" i="19"/>
  <c r="M60" i="19" s="1"/>
  <c r="N60" i="19" s="1"/>
  <c r="L61" i="19"/>
  <c r="M61" i="19" s="1"/>
  <c r="N61" i="19" s="1"/>
  <c r="O61" i="19" s="1"/>
  <c r="Q23" i="15" s="1"/>
  <c r="L62" i="19"/>
  <c r="M62" i="19" s="1"/>
  <c r="N62" i="19" s="1"/>
  <c r="O62" i="19" s="1"/>
  <c r="L63" i="19"/>
  <c r="M63" i="19" s="1"/>
  <c r="N63" i="19" s="1"/>
  <c r="O63" i="19" s="1"/>
  <c r="L64" i="19"/>
  <c r="M64" i="19" s="1"/>
  <c r="N64" i="19" s="1"/>
  <c r="O64" i="19" s="1"/>
  <c r="Q24" i="15" s="1"/>
  <c r="L65" i="19"/>
  <c r="M65" i="19" s="1"/>
  <c r="N65" i="19" s="1"/>
  <c r="O65" i="19" s="1"/>
  <c r="Q25" i="15" s="1"/>
  <c r="L66" i="19"/>
  <c r="M66" i="19" s="1"/>
  <c r="N66" i="19" s="1"/>
  <c r="L67" i="19"/>
  <c r="M67" i="19" s="1"/>
  <c r="N67" i="19" s="1"/>
  <c r="O67" i="19" s="1"/>
  <c r="Q27" i="15" s="1"/>
  <c r="L68" i="19"/>
  <c r="M68" i="19" s="1"/>
  <c r="N68" i="19" s="1"/>
  <c r="L69" i="19"/>
  <c r="M69" i="19" s="1"/>
  <c r="N69" i="19" s="1"/>
  <c r="O69" i="19" s="1"/>
  <c r="L70" i="19"/>
  <c r="M70" i="19" s="1"/>
  <c r="L71" i="19"/>
  <c r="M71" i="19" s="1"/>
  <c r="N71" i="19" s="1"/>
  <c r="O71" i="19" s="1"/>
  <c r="L72" i="19"/>
  <c r="M72" i="19" s="1"/>
  <c r="N72" i="19" s="1"/>
  <c r="O72" i="19" s="1"/>
  <c r="L73" i="19"/>
  <c r="M73" i="19" s="1"/>
  <c r="N73" i="19" s="1"/>
  <c r="O73" i="19" s="1"/>
  <c r="Q29" i="15" s="1"/>
  <c r="L74" i="19"/>
  <c r="M74" i="19" s="1"/>
  <c r="N74" i="19" s="1"/>
  <c r="L75" i="19"/>
  <c r="M75" i="19" s="1"/>
  <c r="N75" i="19" s="1"/>
  <c r="O75" i="19" s="1"/>
  <c r="Q31" i="15" s="1"/>
  <c r="L76" i="19"/>
  <c r="M76" i="19" s="1"/>
  <c r="K32" i="15" s="1"/>
  <c r="L77" i="19"/>
  <c r="M77" i="19" s="1"/>
  <c r="N77" i="19" s="1"/>
  <c r="O77" i="19" s="1"/>
  <c r="L78" i="19"/>
  <c r="M78" i="19" s="1"/>
  <c r="L79" i="19"/>
  <c r="M79" i="19" s="1"/>
  <c r="N79" i="19" s="1"/>
  <c r="O79" i="19" s="1"/>
  <c r="L80" i="19"/>
  <c r="M80" i="19" s="1"/>
  <c r="N80" i="19" s="1"/>
  <c r="O80" i="19" s="1"/>
  <c r="L81" i="19"/>
  <c r="M81" i="19" s="1"/>
  <c r="N81" i="19" s="1"/>
  <c r="O81" i="19" s="1"/>
  <c r="Q33" i="15" s="1"/>
  <c r="L82" i="19"/>
  <c r="M82" i="19" s="1"/>
  <c r="K34" i="15" s="1"/>
  <c r="L83" i="19"/>
  <c r="M83" i="19" s="1"/>
  <c r="N83" i="19" s="1"/>
  <c r="O83" i="19" s="1"/>
  <c r="Q35" i="15" s="1"/>
  <c r="L84" i="19"/>
  <c r="M84" i="19" s="1"/>
  <c r="N84" i="19" s="1"/>
  <c r="L85" i="19"/>
  <c r="M85" i="19" s="1"/>
  <c r="N85" i="19" s="1"/>
  <c r="O85" i="19" s="1"/>
  <c r="Q37" i="15" s="1"/>
  <c r="L86" i="19"/>
  <c r="M86" i="19" s="1"/>
  <c r="L87" i="19"/>
  <c r="M87" i="19" s="1"/>
  <c r="N87" i="19" s="1"/>
  <c r="O87" i="19" s="1"/>
  <c r="L88" i="19"/>
  <c r="M88" i="19" s="1"/>
  <c r="N88" i="19" s="1"/>
  <c r="O88" i="19" s="1"/>
  <c r="Q38" i="15" s="1"/>
  <c r="L89" i="19"/>
  <c r="M89" i="19" s="1"/>
  <c r="N89" i="19" s="1"/>
  <c r="O89" i="19" s="1"/>
  <c r="Q39" i="15" s="1"/>
  <c r="L90" i="19"/>
  <c r="M90" i="19" s="1"/>
  <c r="K40" i="15" s="1"/>
  <c r="L91" i="19"/>
  <c r="M91" i="19" s="1"/>
  <c r="N91" i="19" s="1"/>
  <c r="O91" i="19" s="1"/>
  <c r="Q41" i="15" s="1"/>
  <c r="L92" i="19"/>
  <c r="M92" i="19" s="1"/>
  <c r="N92" i="19" s="1"/>
  <c r="L93" i="19"/>
  <c r="M93" i="19" s="1"/>
  <c r="N93" i="19" s="1"/>
  <c r="O93" i="19" s="1"/>
  <c r="Q42" i="15" s="1"/>
  <c r="L94" i="19"/>
  <c r="M94" i="19" s="1"/>
  <c r="N94" i="19" s="1"/>
  <c r="L95" i="19"/>
  <c r="M95" i="19" s="1"/>
  <c r="N95" i="19" s="1"/>
  <c r="O95" i="19" s="1"/>
  <c r="L96" i="19"/>
  <c r="M96" i="19" s="1"/>
  <c r="N96" i="19" s="1"/>
  <c r="O96" i="19" s="1"/>
  <c r="Q44" i="15" s="1"/>
  <c r="L97" i="19"/>
  <c r="M97" i="19" s="1"/>
  <c r="N97" i="19" s="1"/>
  <c r="O97" i="19" s="1"/>
  <c r="Q45" i="15" s="1"/>
  <c r="L98" i="19"/>
  <c r="M98" i="19" s="1"/>
  <c r="N98" i="19" s="1"/>
  <c r="O98" i="19" s="1"/>
  <c r="L99" i="19"/>
  <c r="M99" i="19" s="1"/>
  <c r="N99" i="19" s="1"/>
  <c r="O99" i="19" s="1"/>
  <c r="L100" i="19"/>
  <c r="M100" i="19" s="1"/>
  <c r="N100" i="19" s="1"/>
  <c r="O100" i="19"/>
  <c r="Q46" i="15" s="1"/>
  <c r="L101" i="19"/>
  <c r="M101" i="19" s="1"/>
  <c r="N101" i="19" s="1"/>
  <c r="O101" i="19" s="1"/>
  <c r="L102" i="19"/>
  <c r="M102" i="19" s="1"/>
  <c r="K47" i="15" s="1"/>
  <c r="L103" i="19"/>
  <c r="M103" i="19" s="1"/>
  <c r="N103" i="19" s="1"/>
  <c r="O103" i="19" s="1"/>
  <c r="L104" i="19"/>
  <c r="M104" i="19" s="1"/>
  <c r="N104" i="19" s="1"/>
  <c r="O104" i="19" s="1"/>
  <c r="Q48" i="15" s="1"/>
  <c r="L105" i="19"/>
  <c r="M105" i="19" s="1"/>
  <c r="N105" i="19" s="1"/>
  <c r="O105" i="19" s="1"/>
  <c r="Q49" i="15" s="1"/>
  <c r="L106" i="19"/>
  <c r="M106" i="19" s="1"/>
  <c r="K50" i="15" s="1"/>
  <c r="N106" i="19"/>
  <c r="O106" i="19" s="1"/>
  <c r="Q50" i="15" s="1"/>
  <c r="L107" i="19"/>
  <c r="M107" i="19" s="1"/>
  <c r="N107" i="19" s="1"/>
  <c r="O107" i="19" s="1"/>
  <c r="Q51" i="15" s="1"/>
  <c r="L108" i="19"/>
  <c r="M108" i="19" s="1"/>
  <c r="K52" i="15" s="1"/>
  <c r="L109" i="19"/>
  <c r="M109" i="19" s="1"/>
  <c r="N109" i="19" s="1"/>
  <c r="O109" i="19" s="1"/>
  <c r="L110" i="19"/>
  <c r="M110" i="19" s="1"/>
  <c r="N110" i="19" s="1"/>
  <c r="L111" i="19"/>
  <c r="M111" i="19" s="1"/>
  <c r="N111" i="19" s="1"/>
  <c r="O111" i="19" s="1"/>
  <c r="Q54" i="15" s="1"/>
  <c r="L112" i="19"/>
  <c r="M112" i="19" s="1"/>
  <c r="N112" i="19" s="1"/>
  <c r="O112" i="19" s="1"/>
  <c r="Q55" i="15" s="1"/>
  <c r="L113" i="19"/>
  <c r="M113" i="19" s="1"/>
  <c r="N113" i="19"/>
  <c r="O113" i="19" s="1"/>
  <c r="L114" i="19"/>
  <c r="M114" i="19" s="1"/>
  <c r="L115" i="19"/>
  <c r="M115" i="19" s="1"/>
  <c r="N115" i="19" s="1"/>
  <c r="O115" i="19" s="1"/>
  <c r="L116" i="19"/>
  <c r="M116" i="19" s="1"/>
  <c r="L117" i="19"/>
  <c r="M117" i="19" s="1"/>
  <c r="N117" i="19" s="1"/>
  <c r="O117" i="19" s="1"/>
  <c r="L118" i="19"/>
  <c r="M118" i="19" s="1"/>
  <c r="N118" i="19" s="1"/>
  <c r="L119" i="19"/>
  <c r="M119" i="19"/>
  <c r="N119" i="19" s="1"/>
  <c r="O119" i="19" s="1"/>
  <c r="L120" i="19"/>
  <c r="M120" i="19" s="1"/>
  <c r="N120" i="19" s="1"/>
  <c r="O120" i="19" s="1"/>
  <c r="Q56" i="15" s="1"/>
  <c r="L121" i="19"/>
  <c r="M121" i="19" s="1"/>
  <c r="N121" i="19" s="1"/>
  <c r="O121" i="19" s="1"/>
  <c r="Q57" i="15" s="1"/>
  <c r="L122" i="19"/>
  <c r="M122" i="19" s="1"/>
  <c r="N122" i="19" s="1"/>
  <c r="L123" i="19"/>
  <c r="M123" i="19" s="1"/>
  <c r="N123" i="19" s="1"/>
  <c r="O123" i="19" s="1"/>
  <c r="L124" i="19"/>
  <c r="M124" i="19" s="1"/>
  <c r="K59" i="15" s="1"/>
  <c r="L125" i="19"/>
  <c r="M125" i="19" s="1"/>
  <c r="N125" i="19" s="1"/>
  <c r="O125" i="19" s="1"/>
  <c r="Q60" i="15" s="1"/>
  <c r="L126" i="19"/>
  <c r="M126" i="19" s="1"/>
  <c r="N126" i="19" s="1"/>
  <c r="L127" i="19"/>
  <c r="M127" i="19" s="1"/>
  <c r="N127" i="19" s="1"/>
  <c r="O127" i="19" s="1"/>
  <c r="L128" i="19"/>
  <c r="M128" i="19" s="1"/>
  <c r="N128" i="19" s="1"/>
  <c r="O128" i="19" s="1"/>
  <c r="Q62" i="15" s="1"/>
  <c r="L129" i="19"/>
  <c r="M129" i="19" s="1"/>
  <c r="N129" i="19" s="1"/>
  <c r="O129" i="19" s="1"/>
  <c r="Q63" i="15" s="1"/>
  <c r="L130" i="19"/>
  <c r="M130" i="19" s="1"/>
  <c r="N130" i="19" s="1"/>
  <c r="L131" i="19"/>
  <c r="M131" i="19" s="1"/>
  <c r="N131" i="19" s="1"/>
  <c r="O131" i="19" s="1"/>
  <c r="Q64" i="15" s="1"/>
  <c r="L132" i="19"/>
  <c r="M132" i="19" s="1"/>
  <c r="N132" i="19" s="1"/>
  <c r="L133" i="19"/>
  <c r="M133" i="19" s="1"/>
  <c r="N133" i="19" s="1"/>
  <c r="O133" i="19" s="1"/>
  <c r="Q65" i="15" s="1"/>
  <c r="L134" i="19"/>
  <c r="M134" i="19" s="1"/>
  <c r="K66" i="15" s="1"/>
  <c r="L135" i="19"/>
  <c r="M135" i="19" s="1"/>
  <c r="N135" i="19" s="1"/>
  <c r="O135" i="19" s="1"/>
  <c r="L136" i="19"/>
  <c r="M136" i="19" s="1"/>
  <c r="N136" i="19" s="1"/>
  <c r="O136" i="19" s="1"/>
  <c r="Q67" i="15" s="1"/>
  <c r="L137" i="19"/>
  <c r="M137" i="19" s="1"/>
  <c r="N137" i="19" s="1"/>
  <c r="O137" i="19" s="1"/>
  <c r="Q68" i="15" s="1"/>
  <c r="L138" i="19"/>
  <c r="M138" i="19" s="1"/>
  <c r="N138" i="19" s="1"/>
  <c r="L139" i="19"/>
  <c r="M139" i="19" s="1"/>
  <c r="N139" i="19" s="1"/>
  <c r="O139" i="19" s="1"/>
  <c r="Q69" i="15" s="1"/>
  <c r="L140" i="19"/>
  <c r="M140" i="19" s="1"/>
  <c r="L141" i="19"/>
  <c r="M141" i="19" s="1"/>
  <c r="N141" i="19" s="1"/>
  <c r="O141" i="19" s="1"/>
  <c r="Q70" i="15" s="1"/>
  <c r="L142" i="19"/>
  <c r="M142" i="19" s="1"/>
  <c r="L143" i="19"/>
  <c r="M143" i="19" s="1"/>
  <c r="N143" i="19" s="1"/>
  <c r="O143" i="19" s="1"/>
  <c r="L144" i="19"/>
  <c r="M144" i="19" s="1"/>
  <c r="N144" i="19" s="1"/>
  <c r="O144" i="19" s="1"/>
  <c r="L145" i="19"/>
  <c r="M145" i="19" s="1"/>
  <c r="N145" i="19" s="1"/>
  <c r="O145" i="19" s="1"/>
  <c r="L146" i="19"/>
  <c r="M146" i="19" s="1"/>
  <c r="L147" i="19"/>
  <c r="M147" i="19" s="1"/>
  <c r="N147" i="19" s="1"/>
  <c r="O147" i="19" s="1"/>
  <c r="L148" i="19"/>
  <c r="M148" i="19" s="1"/>
  <c r="N148" i="19" s="1"/>
  <c r="L149" i="19"/>
  <c r="M149" i="19" s="1"/>
  <c r="N149" i="19" s="1"/>
  <c r="O149" i="19" s="1"/>
  <c r="L150" i="19"/>
  <c r="M150" i="19" s="1"/>
  <c r="N150" i="19" s="1"/>
  <c r="O150" i="19" s="1"/>
  <c r="L151" i="19"/>
  <c r="M151" i="19" s="1"/>
  <c r="N151" i="19" s="1"/>
  <c r="O151" i="19" s="1"/>
  <c r="L152" i="19"/>
  <c r="M152" i="19" s="1"/>
  <c r="N152" i="19" s="1"/>
  <c r="O152" i="19" s="1"/>
  <c r="L153" i="19"/>
  <c r="M153" i="19" s="1"/>
  <c r="N153" i="19" s="1"/>
  <c r="O153" i="19" s="1"/>
  <c r="Q71" i="15" s="1"/>
  <c r="L154" i="19"/>
  <c r="M154" i="19" s="1"/>
  <c r="K72" i="15" s="1"/>
  <c r="L155" i="19"/>
  <c r="M155" i="19" s="1"/>
  <c r="N155" i="19" s="1"/>
  <c r="O155" i="19" s="1"/>
  <c r="L156" i="19"/>
  <c r="M156" i="19" s="1"/>
  <c r="N156" i="19" s="1"/>
  <c r="L157" i="19"/>
  <c r="M157" i="19" s="1"/>
  <c r="N157" i="19" s="1"/>
  <c r="O157" i="19" s="1"/>
  <c r="Q74" i="15" s="1"/>
  <c r="L158" i="19"/>
  <c r="M158" i="19" s="1"/>
  <c r="N158" i="19" s="1"/>
  <c r="O158" i="19" s="1"/>
  <c r="Q75" i="15" s="1"/>
  <c r="L159" i="19"/>
  <c r="M159" i="19" s="1"/>
  <c r="N159" i="19" s="1"/>
  <c r="O159" i="19" s="1"/>
  <c r="Q76" i="15" s="1"/>
  <c r="L160" i="19"/>
  <c r="M160" i="19" s="1"/>
  <c r="N160" i="19" s="1"/>
  <c r="O160" i="19" s="1"/>
  <c r="L161" i="19"/>
  <c r="M161" i="19" s="1"/>
  <c r="N161" i="19" s="1"/>
  <c r="O161" i="19" s="1"/>
  <c r="Q77" i="15" s="1"/>
  <c r="CH81" i="23" s="1"/>
  <c r="CI81" i="23" s="1"/>
  <c r="L162" i="19"/>
  <c r="M162" i="19" s="1"/>
  <c r="N162" i="19" s="1"/>
  <c r="O162" i="19" s="1"/>
  <c r="Q78" i="15" s="1"/>
  <c r="L163" i="19"/>
  <c r="M163" i="19" s="1"/>
  <c r="N163" i="19" s="1"/>
  <c r="O163" i="19" s="1"/>
  <c r="Q79" i="15" s="1"/>
  <c r="L164" i="19"/>
  <c r="M164" i="19" s="1"/>
  <c r="N164" i="19" s="1"/>
  <c r="O164" i="19"/>
  <c r="Q80" i="15" s="1"/>
  <c r="L165" i="19"/>
  <c r="M165" i="19" s="1"/>
  <c r="N165" i="19" s="1"/>
  <c r="O165" i="19" s="1"/>
  <c r="L166" i="19"/>
  <c r="M166" i="19" s="1"/>
  <c r="K81" i="15" s="1"/>
  <c r="L167" i="19"/>
  <c r="M167" i="19" s="1"/>
  <c r="N167" i="19" s="1"/>
  <c r="O167" i="19" s="1"/>
  <c r="L168" i="19"/>
  <c r="M168" i="19" s="1"/>
  <c r="N168" i="19" s="1"/>
  <c r="O168" i="19" s="1"/>
  <c r="L169" i="19"/>
  <c r="M169" i="19" s="1"/>
  <c r="N169" i="19" s="1"/>
  <c r="O169" i="19" s="1"/>
  <c r="L170" i="19"/>
  <c r="M170" i="19" s="1"/>
  <c r="N170" i="19" s="1"/>
  <c r="L171" i="19"/>
  <c r="M171" i="19" s="1"/>
  <c r="N171" i="19" s="1"/>
  <c r="O171" i="19" s="1"/>
  <c r="Q82" i="15" s="1"/>
  <c r="L172" i="19"/>
  <c r="M172" i="19" s="1"/>
  <c r="L173" i="19"/>
  <c r="M173" i="19" s="1"/>
  <c r="L174" i="19"/>
  <c r="M174" i="19" s="1"/>
  <c r="N174" i="19" s="1"/>
  <c r="L175" i="19"/>
  <c r="M175" i="19" s="1"/>
  <c r="K84" i="15" s="1"/>
  <c r="L176" i="19"/>
  <c r="M176" i="19" s="1"/>
  <c r="N176" i="19" s="1"/>
  <c r="L177" i="19"/>
  <c r="M177" i="19" s="1"/>
  <c r="L178" i="19"/>
  <c r="M178" i="19" s="1"/>
  <c r="K86" i="15" s="1"/>
  <c r="L179" i="19"/>
  <c r="M179" i="19" s="1"/>
  <c r="L180" i="19"/>
  <c r="M180" i="19" s="1"/>
  <c r="N180" i="19" s="1"/>
  <c r="L181" i="19"/>
  <c r="M181" i="19" s="1"/>
  <c r="L182" i="19"/>
  <c r="M182" i="19" s="1"/>
  <c r="L183" i="19"/>
  <c r="M183" i="19" s="1"/>
  <c r="L184" i="19"/>
  <c r="M184" i="19"/>
  <c r="N184" i="19" s="1"/>
  <c r="L185" i="19"/>
  <c r="M185" i="19" s="1"/>
  <c r="L186" i="19"/>
  <c r="M186" i="19" s="1"/>
  <c r="N186" i="19" s="1"/>
  <c r="L187" i="19"/>
  <c r="M187" i="19" s="1"/>
  <c r="L188" i="19"/>
  <c r="M188" i="19" s="1"/>
  <c r="N188" i="19" s="1"/>
  <c r="L189" i="19"/>
  <c r="M189" i="19" s="1"/>
  <c r="L190" i="19"/>
  <c r="M190" i="19" s="1"/>
  <c r="N190" i="19" s="1"/>
  <c r="L191" i="19"/>
  <c r="M191" i="19" s="1"/>
  <c r="L192" i="19"/>
  <c r="M192" i="19" s="1"/>
  <c r="N192" i="19" s="1"/>
  <c r="L193" i="19"/>
  <c r="M193" i="19" s="1"/>
  <c r="L194" i="19"/>
  <c r="M194" i="19" s="1"/>
  <c r="N194" i="19" s="1"/>
  <c r="L195" i="19"/>
  <c r="M195" i="19" s="1"/>
  <c r="L196" i="19"/>
  <c r="M196" i="19" s="1"/>
  <c r="L197" i="19"/>
  <c r="M197" i="19" s="1"/>
  <c r="K88" i="15" s="1"/>
  <c r="L198" i="19"/>
  <c r="M198" i="19" s="1"/>
  <c r="L199" i="19"/>
  <c r="M199" i="19" s="1"/>
  <c r="L200" i="19"/>
  <c r="M200" i="19" s="1"/>
  <c r="L201" i="19"/>
  <c r="M201" i="19" s="1"/>
  <c r="L202" i="19"/>
  <c r="M202" i="19" s="1"/>
  <c r="N202" i="19" s="1"/>
  <c r="L203" i="19"/>
  <c r="M203" i="19" s="1"/>
  <c r="L204" i="19"/>
  <c r="M204" i="19" s="1"/>
  <c r="L205" i="19"/>
  <c r="M205" i="19" s="1"/>
  <c r="N205" i="19" s="1"/>
  <c r="L206" i="19"/>
  <c r="M206" i="19" s="1"/>
  <c r="K89" i="15" s="1"/>
  <c r="L207" i="19"/>
  <c r="M207" i="19" s="1"/>
  <c r="K90" i="15" s="1"/>
  <c r="L208" i="19"/>
  <c r="M208" i="19" s="1"/>
  <c r="L209" i="19"/>
  <c r="M209" i="19" s="1"/>
  <c r="L210" i="19"/>
  <c r="M210" i="19" s="1"/>
  <c r="N210" i="19" s="1"/>
  <c r="L211" i="19"/>
  <c r="M211" i="19" s="1"/>
  <c r="K93" i="15" s="1"/>
  <c r="L212" i="19"/>
  <c r="M212" i="19" s="1"/>
  <c r="K94" i="15" s="1"/>
  <c r="L213" i="19"/>
  <c r="M213" i="19" s="1"/>
  <c r="N213" i="19" s="1"/>
  <c r="O213" i="19" s="1"/>
  <c r="Q95" i="15" s="1"/>
  <c r="L214" i="19"/>
  <c r="M214" i="19"/>
  <c r="N214" i="19" s="1"/>
  <c r="L215" i="19"/>
  <c r="M215" i="19" s="1"/>
  <c r="K97" i="15" s="1"/>
  <c r="L216" i="19"/>
  <c r="M216" i="19" s="1"/>
  <c r="L217" i="19"/>
  <c r="M217" i="19" s="1"/>
  <c r="K98" i="15" s="1"/>
  <c r="L218" i="19"/>
  <c r="M218" i="19" s="1"/>
  <c r="N218" i="19" s="1"/>
  <c r="L219" i="19"/>
  <c r="M219" i="19" s="1"/>
  <c r="L220" i="19"/>
  <c r="M220" i="19" s="1"/>
  <c r="K100" i="15" s="1"/>
  <c r="L221" i="19"/>
  <c r="M221" i="19" s="1"/>
  <c r="N221" i="19" s="1"/>
  <c r="L222" i="19"/>
  <c r="M222" i="19" s="1"/>
  <c r="L223" i="19"/>
  <c r="M223" i="19" s="1"/>
  <c r="L224" i="19"/>
  <c r="M224" i="19" s="1"/>
  <c r="L225" i="19"/>
  <c r="M225" i="19" s="1"/>
  <c r="L226" i="19"/>
  <c r="M226" i="19" s="1"/>
  <c r="N226" i="19" s="1"/>
  <c r="L227" i="19"/>
  <c r="M227" i="19" s="1"/>
  <c r="L228" i="19"/>
  <c r="M228" i="19" s="1"/>
  <c r="L229" i="19"/>
  <c r="M229" i="19" s="1"/>
  <c r="N229" i="19" s="1"/>
  <c r="L230" i="19"/>
  <c r="M230" i="19" s="1"/>
  <c r="N230" i="19" s="1"/>
  <c r="L231" i="19"/>
  <c r="M231" i="19" s="1"/>
  <c r="L232" i="19"/>
  <c r="M232" i="19" s="1"/>
  <c r="L233" i="19"/>
  <c r="M233" i="19" s="1"/>
  <c r="L234" i="19"/>
  <c r="M234" i="19" s="1"/>
  <c r="N234" i="19" s="1"/>
  <c r="L235" i="19"/>
  <c r="M235" i="19" s="1"/>
  <c r="L236" i="19"/>
  <c r="M236" i="19" s="1"/>
  <c r="L237" i="19"/>
  <c r="M237" i="19" s="1"/>
  <c r="N237" i="19" s="1"/>
  <c r="L238" i="19"/>
  <c r="M238" i="19" s="1"/>
  <c r="N238" i="19" s="1"/>
  <c r="L239" i="19"/>
  <c r="M239" i="19" s="1"/>
  <c r="L240" i="19"/>
  <c r="M240" i="19" s="1"/>
  <c r="L241" i="19"/>
  <c r="M241" i="19" s="1"/>
  <c r="N241" i="19" s="1"/>
  <c r="L242" i="19"/>
  <c r="M242" i="19" s="1"/>
  <c r="N242" i="19" s="1"/>
  <c r="L243" i="19"/>
  <c r="M243" i="19" s="1"/>
  <c r="N243" i="19" s="1"/>
  <c r="L244" i="19"/>
  <c r="M244" i="19" s="1"/>
  <c r="L245" i="19"/>
  <c r="M245" i="19" s="1"/>
  <c r="N245" i="19" s="1"/>
  <c r="L246" i="19"/>
  <c r="M246" i="19" s="1"/>
  <c r="N246" i="19" s="1"/>
  <c r="L247" i="19"/>
  <c r="M247" i="19" s="1"/>
  <c r="L248" i="19"/>
  <c r="M248" i="19" s="1"/>
  <c r="L249" i="19"/>
  <c r="M249" i="19" s="1"/>
  <c r="L250" i="19"/>
  <c r="M250" i="19" s="1"/>
  <c r="N250" i="19" s="1"/>
  <c r="L251" i="19"/>
  <c r="M251" i="19" s="1"/>
  <c r="N251" i="19" s="1"/>
  <c r="L252" i="19"/>
  <c r="M252" i="19" s="1"/>
  <c r="L253" i="19"/>
  <c r="M253" i="19" s="1"/>
  <c r="K101" i="15" s="1"/>
  <c r="L254" i="19"/>
  <c r="M254" i="19" s="1"/>
  <c r="L255" i="19"/>
  <c r="M255" i="19" s="1"/>
  <c r="N255" i="19" s="1"/>
  <c r="L256" i="19"/>
  <c r="M256" i="19" s="1"/>
  <c r="N256" i="19" s="1"/>
  <c r="L257" i="19"/>
  <c r="M257" i="19" s="1"/>
  <c r="K102" i="15" s="1"/>
  <c r="L258" i="19"/>
  <c r="M258" i="19" s="1"/>
  <c r="L259" i="19"/>
  <c r="M259" i="19" s="1"/>
  <c r="N259" i="19" s="1"/>
  <c r="O259" i="19" s="1"/>
  <c r="Q103" i="15" s="1"/>
  <c r="L260" i="19"/>
  <c r="M260" i="19"/>
  <c r="N260" i="19" s="1"/>
  <c r="O260" i="19" s="1"/>
  <c r="L261" i="19"/>
  <c r="M261" i="19" s="1"/>
  <c r="N261" i="19" s="1"/>
  <c r="O261" i="19" s="1"/>
  <c r="L262" i="19"/>
  <c r="M262" i="19" s="1"/>
  <c r="N262" i="19" s="1"/>
  <c r="L263" i="19"/>
  <c r="M263" i="19" s="1"/>
  <c r="N263" i="19" s="1"/>
  <c r="O263" i="19" s="1"/>
  <c r="L264" i="19"/>
  <c r="M264" i="19" s="1"/>
  <c r="N264" i="19" s="1"/>
  <c r="O264" i="19" s="1"/>
  <c r="L265" i="19"/>
  <c r="M265" i="19" s="1"/>
  <c r="L266" i="19"/>
  <c r="M266" i="19" s="1"/>
  <c r="N266" i="19" s="1"/>
  <c r="L267" i="19"/>
  <c r="M267" i="19" s="1"/>
  <c r="L268" i="19"/>
  <c r="M268" i="19" s="1"/>
  <c r="N268" i="19" s="1"/>
  <c r="L269" i="19"/>
  <c r="M269" i="19" s="1"/>
  <c r="N269" i="19" s="1"/>
  <c r="O269" i="19" s="1"/>
  <c r="L270" i="19"/>
  <c r="M270" i="19" s="1"/>
  <c r="L271" i="19"/>
  <c r="M271" i="19" s="1"/>
  <c r="N271" i="19" s="1"/>
  <c r="O271" i="19" s="1"/>
  <c r="L272" i="19"/>
  <c r="M272" i="19" s="1"/>
  <c r="N272" i="19" s="1"/>
  <c r="O272" i="19" s="1"/>
  <c r="L273" i="19"/>
  <c r="M273" i="19" s="1"/>
  <c r="N273" i="19" s="1"/>
  <c r="L274" i="19"/>
  <c r="M274" i="19" s="1"/>
  <c r="N274" i="19" s="1"/>
  <c r="L275" i="19"/>
  <c r="M275" i="19" s="1"/>
  <c r="L276" i="19"/>
  <c r="M276" i="19" s="1"/>
  <c r="N276" i="19" s="1"/>
  <c r="L277" i="19"/>
  <c r="M277" i="19"/>
  <c r="N277" i="19" s="1"/>
  <c r="L278" i="19"/>
  <c r="M278" i="19" s="1"/>
  <c r="N278" i="19" s="1"/>
  <c r="L279" i="19"/>
  <c r="M279" i="19" s="1"/>
  <c r="L280" i="19"/>
  <c r="M280" i="19"/>
  <c r="N280" i="19" s="1"/>
  <c r="L281" i="19"/>
  <c r="M281" i="19" s="1"/>
  <c r="N281" i="19" s="1"/>
  <c r="L282" i="19"/>
  <c r="M282" i="19" s="1"/>
  <c r="N282" i="19" s="1"/>
  <c r="L283" i="19"/>
  <c r="M283" i="19" s="1"/>
  <c r="N283" i="19" s="1"/>
  <c r="L284" i="19"/>
  <c r="M284" i="19" s="1"/>
  <c r="N284" i="19" s="1"/>
  <c r="L285" i="19"/>
  <c r="M285" i="19" s="1"/>
  <c r="L286" i="19"/>
  <c r="M286" i="19"/>
  <c r="N286" i="19" s="1"/>
  <c r="L287" i="19"/>
  <c r="M287" i="19" s="1"/>
  <c r="L288" i="19"/>
  <c r="M288" i="19" s="1"/>
  <c r="N288" i="19" s="1"/>
  <c r="L289" i="19"/>
  <c r="M289" i="19" s="1"/>
  <c r="L290" i="19"/>
  <c r="M290" i="19" s="1"/>
  <c r="N290" i="19" s="1"/>
  <c r="L291" i="19"/>
  <c r="M291" i="19" s="1"/>
  <c r="L292" i="19"/>
  <c r="M292" i="19" s="1"/>
  <c r="N292" i="19" s="1"/>
  <c r="L293" i="19"/>
  <c r="M293" i="19" s="1"/>
  <c r="L294" i="19"/>
  <c r="M294" i="19" s="1"/>
  <c r="N294" i="19" s="1"/>
  <c r="L295" i="19"/>
  <c r="M295" i="19" s="1"/>
  <c r="L296" i="19"/>
  <c r="M296" i="19" s="1"/>
  <c r="N296" i="19" s="1"/>
  <c r="L297" i="19"/>
  <c r="M297" i="19" s="1"/>
  <c r="N297" i="19" s="1"/>
  <c r="L298" i="19"/>
  <c r="M298" i="19" s="1"/>
  <c r="N298" i="19" s="1"/>
  <c r="L299" i="19"/>
  <c r="M299" i="19"/>
  <c r="N299" i="19" s="1"/>
  <c r="L300" i="19"/>
  <c r="M300" i="19" s="1"/>
  <c r="N300" i="19" s="1"/>
  <c r="L301" i="19"/>
  <c r="M301" i="19" s="1"/>
  <c r="N301" i="19" s="1"/>
  <c r="L302" i="19"/>
  <c r="M302" i="19" s="1"/>
  <c r="N302" i="19" s="1"/>
  <c r="L303" i="19"/>
  <c r="M303" i="19" s="1"/>
  <c r="L304" i="19"/>
  <c r="M304" i="19"/>
  <c r="N304" i="19" s="1"/>
  <c r="L305" i="19"/>
  <c r="M305" i="19" s="1"/>
  <c r="L306" i="19"/>
  <c r="M306" i="19" s="1"/>
  <c r="N306" i="19" s="1"/>
  <c r="L307" i="19"/>
  <c r="M307" i="19" s="1"/>
  <c r="L308" i="19"/>
  <c r="M308" i="19" s="1"/>
  <c r="N308" i="19" s="1"/>
  <c r="L309" i="19"/>
  <c r="M309" i="19" s="1"/>
  <c r="N309" i="19" s="1"/>
  <c r="L310" i="19"/>
  <c r="M310" i="19" s="1"/>
  <c r="N310" i="19" s="1"/>
  <c r="L311" i="19"/>
  <c r="M311" i="19" s="1"/>
  <c r="L312" i="19"/>
  <c r="M312" i="19" s="1"/>
  <c r="N312" i="19" s="1"/>
  <c r="L313" i="19"/>
  <c r="M313" i="19" s="1"/>
  <c r="N313" i="19" s="1"/>
  <c r="L314" i="19"/>
  <c r="M314" i="19" s="1"/>
  <c r="N314" i="19" s="1"/>
  <c r="L315" i="19"/>
  <c r="M315" i="19" s="1"/>
  <c r="N315" i="19" s="1"/>
  <c r="L316" i="19"/>
  <c r="M316" i="19" s="1"/>
  <c r="N316" i="19" s="1"/>
  <c r="L317" i="19"/>
  <c r="M317" i="19"/>
  <c r="L318" i="19"/>
  <c r="M318" i="19"/>
  <c r="N318" i="19" s="1"/>
  <c r="L319" i="19"/>
  <c r="M319" i="19" s="1"/>
  <c r="N319" i="19" s="1"/>
  <c r="L320" i="19"/>
  <c r="M320" i="19" s="1"/>
  <c r="N320" i="19" s="1"/>
  <c r="L321" i="19"/>
  <c r="M321" i="19" s="1"/>
  <c r="N321" i="19" s="1"/>
  <c r="L322" i="19"/>
  <c r="M322" i="19" s="1"/>
  <c r="N322" i="19" s="1"/>
  <c r="O322" i="19" s="1"/>
  <c r="L323" i="19"/>
  <c r="M323" i="19" s="1"/>
  <c r="N323" i="19" s="1"/>
  <c r="O323" i="19"/>
  <c r="L324" i="19"/>
  <c r="M324" i="19" s="1"/>
  <c r="L325" i="19"/>
  <c r="M325" i="19" s="1"/>
  <c r="N325" i="19" s="1"/>
  <c r="L326" i="19"/>
  <c r="M326" i="19" s="1"/>
  <c r="L327" i="19"/>
  <c r="M327" i="19" s="1"/>
  <c r="N327" i="19" s="1"/>
  <c r="L328" i="19"/>
  <c r="M328" i="19" s="1"/>
  <c r="N328" i="19" s="1"/>
  <c r="L329" i="19"/>
  <c r="M329" i="19" s="1"/>
  <c r="N329" i="19" s="1"/>
  <c r="L330" i="19"/>
  <c r="M330" i="19"/>
  <c r="N330" i="19" s="1"/>
  <c r="O330" i="19" s="1"/>
  <c r="L331" i="19"/>
  <c r="M331" i="19" s="1"/>
  <c r="N331" i="19" s="1"/>
  <c r="L332" i="19"/>
  <c r="M332" i="19" s="1"/>
  <c r="L333" i="19"/>
  <c r="M333" i="19" s="1"/>
  <c r="N333" i="19" s="1"/>
  <c r="O333" i="19"/>
  <c r="L334" i="19"/>
  <c r="M334" i="19" s="1"/>
  <c r="L335" i="19"/>
  <c r="M335" i="19" s="1"/>
  <c r="N335" i="19" s="1"/>
  <c r="L336" i="19"/>
  <c r="M336" i="19" s="1"/>
  <c r="N336" i="19" s="1"/>
  <c r="L337" i="19"/>
  <c r="M337" i="19" s="1"/>
  <c r="N337" i="19" s="1"/>
  <c r="L338" i="19"/>
  <c r="M338" i="19" s="1"/>
  <c r="N338" i="19" s="1"/>
  <c r="O338" i="19" s="1"/>
  <c r="L339" i="19"/>
  <c r="M339" i="19" s="1"/>
  <c r="N339" i="19" s="1"/>
  <c r="L340" i="19"/>
  <c r="M340" i="19" s="1"/>
  <c r="L341" i="19"/>
  <c r="M341" i="19" s="1"/>
  <c r="N341" i="19" s="1"/>
  <c r="L342" i="19"/>
  <c r="M342" i="19"/>
  <c r="N342" i="19" s="1"/>
  <c r="O342" i="19" s="1"/>
  <c r="L343" i="19"/>
  <c r="M343" i="19" s="1"/>
  <c r="N343" i="19" s="1"/>
  <c r="L344" i="19"/>
  <c r="M344" i="19" s="1"/>
  <c r="N344" i="19" s="1"/>
  <c r="L345" i="19"/>
  <c r="M345" i="19" s="1"/>
  <c r="N345" i="19" s="1"/>
  <c r="L346" i="19"/>
  <c r="M346" i="19" s="1"/>
  <c r="N346" i="19" s="1"/>
  <c r="O346" i="19" s="1"/>
  <c r="L347" i="19"/>
  <c r="M347" i="19" s="1"/>
  <c r="N347" i="19" s="1"/>
  <c r="L348" i="19"/>
  <c r="M348" i="19" s="1"/>
  <c r="L349" i="19"/>
  <c r="M349" i="19" s="1"/>
  <c r="N349" i="19" s="1"/>
  <c r="L350" i="19"/>
  <c r="M350" i="19" s="1"/>
  <c r="L351" i="19"/>
  <c r="M351" i="19" s="1"/>
  <c r="N351" i="19" s="1"/>
  <c r="L352" i="19"/>
  <c r="M352" i="19" s="1"/>
  <c r="N352" i="19" s="1"/>
  <c r="L353" i="19"/>
  <c r="M353" i="19" s="1"/>
  <c r="N353" i="19" s="1"/>
  <c r="L354" i="19"/>
  <c r="M354" i="19" s="1"/>
  <c r="N354" i="19" s="1"/>
  <c r="O354" i="19" s="1"/>
  <c r="L355" i="19"/>
  <c r="M355" i="19" s="1"/>
  <c r="N355" i="19" s="1"/>
  <c r="L356" i="19"/>
  <c r="M356" i="19" s="1"/>
  <c r="L357" i="19"/>
  <c r="M357" i="19" s="1"/>
  <c r="N357" i="19" s="1"/>
  <c r="O357" i="19"/>
  <c r="L358" i="19"/>
  <c r="M358" i="19" s="1"/>
  <c r="N358" i="19" s="1"/>
  <c r="L359" i="19"/>
  <c r="M359" i="19" s="1"/>
  <c r="N359" i="19" s="1"/>
  <c r="L360" i="19"/>
  <c r="M360" i="19" s="1"/>
  <c r="N360" i="19" s="1"/>
  <c r="L361" i="19"/>
  <c r="M361" i="19" s="1"/>
  <c r="N361" i="19" s="1"/>
  <c r="O361" i="19"/>
  <c r="L362" i="19"/>
  <c r="M362" i="19" s="1"/>
  <c r="N362" i="19" s="1"/>
  <c r="O362" i="19" s="1"/>
  <c r="L363" i="19"/>
  <c r="M363" i="19" s="1"/>
  <c r="N363" i="19" s="1"/>
  <c r="L364" i="19"/>
  <c r="M364" i="19" s="1"/>
  <c r="L365" i="19"/>
  <c r="M365" i="19" s="1"/>
  <c r="N365" i="19" s="1"/>
  <c r="O365" i="19" s="1"/>
  <c r="L366" i="19"/>
  <c r="M366" i="19" s="1"/>
  <c r="N366" i="19" s="1"/>
  <c r="O366" i="19" s="1"/>
  <c r="L367" i="19"/>
  <c r="M367" i="19" s="1"/>
  <c r="N367" i="19" s="1"/>
  <c r="O367" i="19" s="1"/>
  <c r="L368" i="19"/>
  <c r="M368" i="19" s="1"/>
  <c r="L369" i="19"/>
  <c r="M369" i="19" s="1"/>
  <c r="N369" i="19" s="1"/>
  <c r="L370" i="19"/>
  <c r="M370" i="19" s="1"/>
  <c r="L371" i="19"/>
  <c r="M371" i="19" s="1"/>
  <c r="L372" i="19"/>
  <c r="M372" i="19"/>
  <c r="N372" i="19" s="1"/>
  <c r="L373" i="19"/>
  <c r="M373" i="19" s="1"/>
  <c r="N373" i="19" s="1"/>
  <c r="O373" i="19" s="1"/>
  <c r="L374" i="19"/>
  <c r="M374" i="19" s="1"/>
  <c r="N374" i="19" s="1"/>
  <c r="O374" i="19" s="1"/>
  <c r="L375" i="19"/>
  <c r="M375" i="19" s="1"/>
  <c r="N375" i="19" s="1"/>
  <c r="L376" i="19"/>
  <c r="M376" i="19" s="1"/>
  <c r="N376" i="19" s="1"/>
  <c r="O376" i="19" s="1"/>
  <c r="L377" i="19"/>
  <c r="M377" i="19" s="1"/>
  <c r="N377" i="19" s="1"/>
  <c r="L378" i="19"/>
  <c r="M378" i="19" s="1"/>
  <c r="N378" i="19" s="1"/>
  <c r="L379" i="19"/>
  <c r="M379" i="19" s="1"/>
  <c r="N379" i="19" s="1"/>
  <c r="L380" i="19"/>
  <c r="M380" i="19" s="1"/>
  <c r="L381" i="19"/>
  <c r="M381" i="19" s="1"/>
  <c r="N381" i="19" s="1"/>
  <c r="O381" i="19" s="1"/>
  <c r="L382" i="19"/>
  <c r="M382" i="19" s="1"/>
  <c r="N382" i="19" s="1"/>
  <c r="O382" i="19" s="1"/>
  <c r="L383" i="19"/>
  <c r="M383" i="19" s="1"/>
  <c r="N383" i="19" s="1"/>
  <c r="L384" i="19"/>
  <c r="M384" i="19" s="1"/>
  <c r="L385" i="19"/>
  <c r="M385" i="19" s="1"/>
  <c r="N385" i="19" s="1"/>
  <c r="L386" i="19"/>
  <c r="M386" i="19" s="1"/>
  <c r="L387" i="19"/>
  <c r="M387" i="19" s="1"/>
  <c r="L388" i="19"/>
  <c r="M388" i="19" s="1"/>
  <c r="N388" i="19" s="1"/>
  <c r="L389" i="19"/>
  <c r="M389" i="19" s="1"/>
  <c r="N389" i="19" s="1"/>
  <c r="O389" i="19" s="1"/>
  <c r="L390" i="19"/>
  <c r="M390" i="19" s="1"/>
  <c r="N390" i="19" s="1"/>
  <c r="O390" i="19" s="1"/>
  <c r="L391" i="19"/>
  <c r="M391" i="19" s="1"/>
  <c r="N391" i="19" s="1"/>
  <c r="L392" i="19"/>
  <c r="M392" i="19" s="1"/>
  <c r="N392" i="19" s="1"/>
  <c r="L393" i="19"/>
  <c r="M393" i="19" s="1"/>
  <c r="N393" i="19"/>
  <c r="L394" i="19"/>
  <c r="M394" i="19"/>
  <c r="N394" i="19" s="1"/>
  <c r="L395" i="19"/>
  <c r="M395" i="19" s="1"/>
  <c r="N395" i="19" s="1"/>
  <c r="L396" i="19"/>
  <c r="M396" i="19" s="1"/>
  <c r="L397" i="19"/>
  <c r="M397" i="19" s="1"/>
  <c r="N397" i="19" s="1"/>
  <c r="O397" i="19" s="1"/>
  <c r="L398" i="19"/>
  <c r="M398" i="19" s="1"/>
  <c r="N398" i="19" s="1"/>
  <c r="O398" i="19" s="1"/>
  <c r="L399" i="19"/>
  <c r="M399" i="19" s="1"/>
  <c r="N399" i="19" s="1"/>
  <c r="L400" i="19"/>
  <c r="M400" i="19" s="1"/>
  <c r="L401" i="19"/>
  <c r="M401" i="19" s="1"/>
  <c r="N401" i="19" s="1"/>
  <c r="L402" i="19"/>
  <c r="M402" i="19" s="1"/>
  <c r="L403" i="19"/>
  <c r="M403" i="19" s="1"/>
  <c r="L404" i="19"/>
  <c r="M404" i="19" s="1"/>
  <c r="N404" i="19" s="1"/>
  <c r="L405" i="19"/>
  <c r="M405" i="19" s="1"/>
  <c r="N405" i="19" s="1"/>
  <c r="O405" i="19" s="1"/>
  <c r="L406" i="19"/>
  <c r="M406" i="19" s="1"/>
  <c r="N406" i="19" s="1"/>
  <c r="O406" i="19" s="1"/>
  <c r="L407" i="19"/>
  <c r="M407" i="19" s="1"/>
  <c r="L408" i="19"/>
  <c r="M408" i="19" s="1"/>
  <c r="N408" i="19" s="1"/>
  <c r="L409" i="19"/>
  <c r="M409" i="19" s="1"/>
  <c r="N409" i="19" s="1"/>
  <c r="L410" i="19"/>
  <c r="M410" i="19" s="1"/>
  <c r="N410" i="19" s="1"/>
  <c r="L411" i="19"/>
  <c r="M411" i="19" s="1"/>
  <c r="N411" i="19" s="1"/>
  <c r="L412" i="19"/>
  <c r="M412" i="19" s="1"/>
  <c r="L413" i="19"/>
  <c r="M413" i="19" s="1"/>
  <c r="N413" i="19" s="1"/>
  <c r="O413" i="19" s="1"/>
  <c r="L414" i="19"/>
  <c r="M414" i="19" s="1"/>
  <c r="N414" i="19" s="1"/>
  <c r="O414" i="19" s="1"/>
  <c r="L415" i="19"/>
  <c r="M415" i="19" s="1"/>
  <c r="N415" i="19" s="1"/>
  <c r="L416" i="19"/>
  <c r="M416" i="19" s="1"/>
  <c r="L417" i="19"/>
  <c r="M417" i="19" s="1"/>
  <c r="N417" i="19" s="1"/>
  <c r="L418" i="19"/>
  <c r="M418" i="19" s="1"/>
  <c r="L2" i="19"/>
  <c r="M2" i="19" s="1"/>
  <c r="N2" i="19" s="1"/>
  <c r="K78" i="15" l="1"/>
  <c r="CG84" i="32"/>
  <c r="CH84" i="32" s="1"/>
  <c r="N84" i="32"/>
  <c r="O84" i="32" s="1"/>
  <c r="AU84" i="32"/>
  <c r="AV84" i="32" s="1"/>
  <c r="K84" i="32"/>
  <c r="L84" i="32" s="1"/>
  <c r="H84" i="32"/>
  <c r="I84" i="32" s="1"/>
  <c r="H27" i="32"/>
  <c r="I27" i="32" s="1"/>
  <c r="CL27" i="32" s="1"/>
  <c r="CM27" i="32" s="1"/>
  <c r="CN27" i="32" s="1"/>
  <c r="CO27" i="32" s="1"/>
  <c r="CG27" i="32"/>
  <c r="CH27" i="32" s="1"/>
  <c r="K27" i="32"/>
  <c r="CG80" i="32"/>
  <c r="CH80" i="32" s="1"/>
  <c r="H80" i="32"/>
  <c r="I80" i="32" s="1"/>
  <c r="AI80" i="32"/>
  <c r="AJ80" i="32" s="1"/>
  <c r="AL80" i="32"/>
  <c r="AM80" i="32" s="1"/>
  <c r="AR80" i="32"/>
  <c r="AS80" i="32" s="1"/>
  <c r="CG71" i="32"/>
  <c r="CH71" i="32" s="1"/>
  <c r="K71" i="32"/>
  <c r="H71" i="32"/>
  <c r="I71" i="32" s="1"/>
  <c r="CL71" i="32" s="1"/>
  <c r="CM71" i="32" s="1"/>
  <c r="CN71" i="32" s="1"/>
  <c r="CO71" i="32" s="1"/>
  <c r="BV61" i="32"/>
  <c r="BW61" i="32" s="1"/>
  <c r="Z61" i="32"/>
  <c r="AA61" i="32" s="1"/>
  <c r="CG61" i="32"/>
  <c r="CH61" i="32" s="1"/>
  <c r="BJ61" i="32"/>
  <c r="BK61" i="32" s="1"/>
  <c r="BD61" i="32"/>
  <c r="BE61" i="32" s="1"/>
  <c r="CB61" i="32"/>
  <c r="CC61" i="32" s="1"/>
  <c r="AU61" i="32"/>
  <c r="AV61" i="32" s="1"/>
  <c r="K61" i="32"/>
  <c r="L61" i="32" s="1"/>
  <c r="T61" i="32"/>
  <c r="U61" i="32" s="1"/>
  <c r="BS61" i="32"/>
  <c r="BT61" i="32" s="1"/>
  <c r="BP61" i="32"/>
  <c r="BQ61" i="32" s="1"/>
  <c r="CG55" i="32"/>
  <c r="CH55" i="32" s="1"/>
  <c r="K55" i="32"/>
  <c r="H55" i="32"/>
  <c r="I55" i="32" s="1"/>
  <c r="CL55" i="32" s="1"/>
  <c r="CM55" i="32" s="1"/>
  <c r="CN55" i="32" s="1"/>
  <c r="CO55" i="32" s="1"/>
  <c r="H50" i="32"/>
  <c r="I50" i="32" s="1"/>
  <c r="AU50" i="32"/>
  <c r="AV50" i="32" s="1"/>
  <c r="N50" i="32"/>
  <c r="O50" i="32" s="1"/>
  <c r="K50" i="32"/>
  <c r="L50" i="32" s="1"/>
  <c r="CG50" i="32"/>
  <c r="CH50" i="32" s="1"/>
  <c r="BG46" i="32"/>
  <c r="BH46" i="32" s="1"/>
  <c r="AF46" i="32"/>
  <c r="AG46" i="32" s="1"/>
  <c r="H46" i="32"/>
  <c r="I46" i="32" s="1"/>
  <c r="BD46" i="32"/>
  <c r="BE46" i="32" s="1"/>
  <c r="AC46" i="32"/>
  <c r="AD46" i="32" s="1"/>
  <c r="BY46" i="32"/>
  <c r="BZ46" i="32" s="1"/>
  <c r="BA46" i="32"/>
  <c r="BB46" i="32" s="1"/>
  <c r="Z46" i="32"/>
  <c r="AA46" i="32" s="1"/>
  <c r="BS46" i="32"/>
  <c r="BT46" i="32" s="1"/>
  <c r="AU46" i="32"/>
  <c r="AV46" i="32" s="1"/>
  <c r="T46" i="32"/>
  <c r="U46" i="32" s="1"/>
  <c r="AR46" i="32"/>
  <c r="AS46" i="32" s="1"/>
  <c r="Q46" i="32"/>
  <c r="R46" i="32" s="1"/>
  <c r="CG46" i="32"/>
  <c r="CH46" i="32" s="1"/>
  <c r="AI46" i="32"/>
  <c r="AJ46" i="32" s="1"/>
  <c r="W46" i="32"/>
  <c r="X46" i="32" s="1"/>
  <c r="N46" i="32"/>
  <c r="O46" i="32" s="1"/>
  <c r="BV46" i="32"/>
  <c r="BW46" i="32" s="1"/>
  <c r="K46" i="32"/>
  <c r="L46" i="32" s="1"/>
  <c r="BM46" i="32"/>
  <c r="BN46" i="32" s="1"/>
  <c r="AO46" i="32"/>
  <c r="AP46" i="32" s="1"/>
  <c r="BJ46" i="32"/>
  <c r="BK46" i="32" s="1"/>
  <c r="AX46" i="32"/>
  <c r="AY46" i="32" s="1"/>
  <c r="AL46" i="32"/>
  <c r="AM46" i="32" s="1"/>
  <c r="AX16" i="32"/>
  <c r="AY16" i="32" s="1"/>
  <c r="AL16" i="32"/>
  <c r="AM16" i="32" s="1"/>
  <c r="AO16" i="32"/>
  <c r="AP16" i="32" s="1"/>
  <c r="N16" i="32"/>
  <c r="O16" i="32" s="1"/>
  <c r="K16" i="32"/>
  <c r="H16" i="32"/>
  <c r="I16" i="32" s="1"/>
  <c r="CG16" i="32"/>
  <c r="CH16" i="32" s="1"/>
  <c r="AL79" i="32"/>
  <c r="AM79" i="32" s="1"/>
  <c r="H79" i="32"/>
  <c r="I79" i="32" s="1"/>
  <c r="CG79" i="32"/>
  <c r="CH79" i="32" s="1"/>
  <c r="BG66" i="32"/>
  <c r="BH66" i="32" s="1"/>
  <c r="AI66" i="32"/>
  <c r="AJ66" i="32" s="1"/>
  <c r="K66" i="32"/>
  <c r="L66" i="32" s="1"/>
  <c r="CB66" i="32"/>
  <c r="CC66" i="32" s="1"/>
  <c r="BD66" i="32"/>
  <c r="BE66" i="32" s="1"/>
  <c r="AF66" i="32"/>
  <c r="AG66" i="32" s="1"/>
  <c r="H66" i="32"/>
  <c r="I66" i="32" s="1"/>
  <c r="AU66" i="32"/>
  <c r="AV66" i="32" s="1"/>
  <c r="W66" i="32"/>
  <c r="X66" i="32" s="1"/>
  <c r="BP66" i="32"/>
  <c r="BQ66" i="32" s="1"/>
  <c r="AR66" i="32"/>
  <c r="AS66" i="32" s="1"/>
  <c r="T66" i="32"/>
  <c r="U66" i="32" s="1"/>
  <c r="CG66" i="32"/>
  <c r="CH66" i="32" s="1"/>
  <c r="AX66" i="32"/>
  <c r="AY66" i="32" s="1"/>
  <c r="AO66" i="32"/>
  <c r="AP66" i="32" s="1"/>
  <c r="AL66" i="32"/>
  <c r="AM66" i="32" s="1"/>
  <c r="BV66" i="32"/>
  <c r="BW66" i="32" s="1"/>
  <c r="Z66" i="32"/>
  <c r="AA66" i="32" s="1"/>
  <c r="BM66" i="32"/>
  <c r="BN66" i="32" s="1"/>
  <c r="Q66" i="32"/>
  <c r="R66" i="32" s="1"/>
  <c r="BA66" i="32"/>
  <c r="BB66" i="32" s="1"/>
  <c r="AC66" i="32"/>
  <c r="AD66" i="32" s="1"/>
  <c r="N66" i="32"/>
  <c r="O66" i="32" s="1"/>
  <c r="BY66" i="32"/>
  <c r="BZ66" i="32" s="1"/>
  <c r="BJ66" i="32"/>
  <c r="BK66" i="32" s="1"/>
  <c r="CG60" i="32"/>
  <c r="CH60" i="32" s="1"/>
  <c r="AO60" i="32"/>
  <c r="AP60" i="32" s="1"/>
  <c r="AI60" i="32"/>
  <c r="AJ60" i="32" s="1"/>
  <c r="AF60" i="32"/>
  <c r="AG60" i="32" s="1"/>
  <c r="AU60" i="32"/>
  <c r="AV60" i="32" s="1"/>
  <c r="AL60" i="32"/>
  <c r="AM60" i="32" s="1"/>
  <c r="K60" i="32"/>
  <c r="L60" i="32" s="1"/>
  <c r="CG54" i="32"/>
  <c r="CH54" i="32" s="1"/>
  <c r="K54" i="32"/>
  <c r="H54" i="32"/>
  <c r="I54" i="32" s="1"/>
  <c r="CL54" i="32" s="1"/>
  <c r="K41" i="32"/>
  <c r="L41" i="32" s="1"/>
  <c r="H41" i="32"/>
  <c r="I41" i="32" s="1"/>
  <c r="AL41" i="32"/>
  <c r="AM41" i="32" s="1"/>
  <c r="CG41" i="32"/>
  <c r="CH41" i="32" s="1"/>
  <c r="K24" i="32"/>
  <c r="H24" i="32"/>
  <c r="I24" i="32" s="1"/>
  <c r="CL24" i="32" s="1"/>
  <c r="CM24" i="32" s="1"/>
  <c r="CN24" i="32" s="1"/>
  <c r="CO24" i="32" s="1"/>
  <c r="CG24" i="32"/>
  <c r="CH24" i="32" s="1"/>
  <c r="N20" i="32"/>
  <c r="O20" i="32" s="1"/>
  <c r="CG20" i="32"/>
  <c r="CH20" i="32" s="1"/>
  <c r="K20" i="32"/>
  <c r="H20" i="32"/>
  <c r="I20" i="32" s="1"/>
  <c r="AL15" i="32"/>
  <c r="AM15" i="32" s="1"/>
  <c r="N15" i="32"/>
  <c r="O15" i="32" s="1"/>
  <c r="AO15" i="32"/>
  <c r="AP15" i="32" s="1"/>
  <c r="K15" i="32"/>
  <c r="H15" i="32"/>
  <c r="I15" i="32" s="1"/>
  <c r="CG15" i="32"/>
  <c r="CH15" i="32" s="1"/>
  <c r="N14" i="32"/>
  <c r="O14" i="32" s="1"/>
  <c r="AO14" i="32"/>
  <c r="AP14" i="32" s="1"/>
  <c r="AL14" i="32"/>
  <c r="AM14" i="32" s="1"/>
  <c r="CG14" i="32"/>
  <c r="CH14" i="32" s="1"/>
  <c r="K14" i="32"/>
  <c r="H14" i="32"/>
  <c r="I14" i="32" s="1"/>
  <c r="AL11" i="32"/>
  <c r="AM11" i="32" s="1"/>
  <c r="N11" i="32"/>
  <c r="O11" i="32" s="1"/>
  <c r="CG11" i="32"/>
  <c r="CH11" i="32" s="1"/>
  <c r="K11" i="32"/>
  <c r="H11" i="32"/>
  <c r="I11" i="32" s="1"/>
  <c r="CH86" i="23"/>
  <c r="CI86" i="23" s="1"/>
  <c r="CG86" i="32"/>
  <c r="CH86" i="32" s="1"/>
  <c r="AL86" i="32"/>
  <c r="AM86" i="32" s="1"/>
  <c r="CL86" i="32" s="1"/>
  <c r="BS74" i="32"/>
  <c r="BT74" i="32" s="1"/>
  <c r="AU74" i="32"/>
  <c r="AV74" i="32" s="1"/>
  <c r="BP74" i="32"/>
  <c r="BQ74" i="32" s="1"/>
  <c r="BG74" i="32"/>
  <c r="BH74" i="32" s="1"/>
  <c r="K74" i="32"/>
  <c r="L74" i="32" s="1"/>
  <c r="CB74" i="32"/>
  <c r="CC74" i="32" s="1"/>
  <c r="BD74" i="32"/>
  <c r="BE74" i="32" s="1"/>
  <c r="BY74" i="32"/>
  <c r="BZ74" i="32" s="1"/>
  <c r="BV74" i="32"/>
  <c r="BW74" i="32" s="1"/>
  <c r="CG74" i="32"/>
  <c r="CH74" i="32" s="1"/>
  <c r="CG69" i="32"/>
  <c r="CH69" i="32" s="1"/>
  <c r="K69" i="32"/>
  <c r="H69" i="32"/>
  <c r="I69" i="32" s="1"/>
  <c r="CL69" i="32" s="1"/>
  <c r="CG59" i="32"/>
  <c r="CH59" i="32" s="1"/>
  <c r="AL59" i="32"/>
  <c r="AM59" i="32" s="1"/>
  <c r="H59" i="32"/>
  <c r="I59" i="32" s="1"/>
  <c r="H53" i="32"/>
  <c r="I53" i="32" s="1"/>
  <c r="CL53" i="32" s="1"/>
  <c r="CG53" i="32"/>
  <c r="CH53" i="32" s="1"/>
  <c r="K53" i="32"/>
  <c r="AO39" i="32"/>
  <c r="AP39" i="32" s="1"/>
  <c r="AL39" i="32"/>
  <c r="AM39" i="32" s="1"/>
  <c r="K39" i="32"/>
  <c r="L39" i="32" s="1"/>
  <c r="H39" i="32"/>
  <c r="I39" i="32" s="1"/>
  <c r="CG39" i="32"/>
  <c r="CH39" i="32" s="1"/>
  <c r="N35" i="32"/>
  <c r="O35" i="32" s="1"/>
  <c r="K35" i="32"/>
  <c r="L35" i="32" s="1"/>
  <c r="H35" i="32"/>
  <c r="I35" i="32" s="1"/>
  <c r="Z35" i="32"/>
  <c r="AA35" i="32" s="1"/>
  <c r="CG35" i="32"/>
  <c r="CH35" i="32" s="1"/>
  <c r="CG10" i="32"/>
  <c r="CH10" i="32" s="1"/>
  <c r="K10" i="32"/>
  <c r="H10" i="32"/>
  <c r="I10" i="32" s="1"/>
  <c r="CL10" i="32" s="1"/>
  <c r="CM10" i="32" s="1"/>
  <c r="CN10" i="32" s="1"/>
  <c r="CO10" i="32" s="1"/>
  <c r="AL78" i="32"/>
  <c r="AM78" i="32" s="1"/>
  <c r="BP78" i="32"/>
  <c r="BQ78" i="32" s="1"/>
  <c r="CG78" i="32"/>
  <c r="CH78" i="32" s="1"/>
  <c r="K23" i="32"/>
  <c r="H23" i="32"/>
  <c r="I23" i="32" s="1"/>
  <c r="CL23" i="32" s="1"/>
  <c r="CM23" i="32" s="1"/>
  <c r="CN23" i="32" s="1"/>
  <c r="CO23" i="32" s="1"/>
  <c r="CG23" i="32"/>
  <c r="CH23" i="32" s="1"/>
  <c r="H83" i="32"/>
  <c r="I83" i="32" s="1"/>
  <c r="CL83" i="32" s="1"/>
  <c r="CM83" i="32" s="1"/>
  <c r="CN83" i="32" s="1"/>
  <c r="CO83" i="32" s="1"/>
  <c r="CG83" i="32"/>
  <c r="CH83" i="32" s="1"/>
  <c r="K83" i="32"/>
  <c r="BM64" i="32"/>
  <c r="BN64" i="32" s="1"/>
  <c r="CG64" i="32"/>
  <c r="CH64" i="32" s="1"/>
  <c r="AU64" i="32"/>
  <c r="AV64" i="32" s="1"/>
  <c r="K64" i="32"/>
  <c r="L64" i="32" s="1"/>
  <c r="H64" i="32"/>
  <c r="I64" i="32" s="1"/>
  <c r="CG58" i="32"/>
  <c r="CH58" i="32" s="1"/>
  <c r="H58" i="32"/>
  <c r="I58" i="32" s="1"/>
  <c r="CL58" i="32" s="1"/>
  <c r="CM58" i="32" s="1"/>
  <c r="CN58" i="32" s="1"/>
  <c r="CO58" i="32" s="1"/>
  <c r="K58" i="32"/>
  <c r="H52" i="32"/>
  <c r="I52" i="32" s="1"/>
  <c r="CG52" i="32"/>
  <c r="CH52" i="32" s="1"/>
  <c r="AL52" i="32"/>
  <c r="AM52" i="32" s="1"/>
  <c r="K52" i="32"/>
  <c r="L52" i="32" s="1"/>
  <c r="K49" i="32"/>
  <c r="H49" i="32"/>
  <c r="I49" i="32" s="1"/>
  <c r="CL49" i="32" s="1"/>
  <c r="CM49" i="32" s="1"/>
  <c r="CN49" i="32" s="1"/>
  <c r="CO49" i="32" s="1"/>
  <c r="CG49" i="32"/>
  <c r="CH49" i="32" s="1"/>
  <c r="H31" i="32"/>
  <c r="I31" i="32" s="1"/>
  <c r="K31" i="32"/>
  <c r="L31" i="32" s="1"/>
  <c r="AR31" i="32"/>
  <c r="AS31" i="32" s="1"/>
  <c r="AX31" i="32"/>
  <c r="AY31" i="32" s="1"/>
  <c r="BM31" i="32"/>
  <c r="BN31" i="32" s="1"/>
  <c r="BJ31" i="32"/>
  <c r="BK31" i="32" s="1"/>
  <c r="CG31" i="32"/>
  <c r="CH31" i="32" s="1"/>
  <c r="H26" i="32"/>
  <c r="I26" i="32" s="1"/>
  <c r="Z26" i="32"/>
  <c r="AA26" i="32" s="1"/>
  <c r="W26" i="32"/>
  <c r="X26" i="32" s="1"/>
  <c r="T26" i="32"/>
  <c r="U26" i="32" s="1"/>
  <c r="CG26" i="32"/>
  <c r="CH26" i="32" s="1"/>
  <c r="AL26" i="32"/>
  <c r="AM26" i="32" s="1"/>
  <c r="K26" i="32"/>
  <c r="L26" i="32" s="1"/>
  <c r="CG19" i="32"/>
  <c r="CH19" i="32" s="1"/>
  <c r="K19" i="32"/>
  <c r="H19" i="32"/>
  <c r="I19" i="32" s="1"/>
  <c r="CL19" i="32" s="1"/>
  <c r="CM19" i="32" s="1"/>
  <c r="CN19" i="32" s="1"/>
  <c r="CO19" i="32" s="1"/>
  <c r="BS82" i="32"/>
  <c r="BT82" i="32" s="1"/>
  <c r="CG82" i="32"/>
  <c r="CH82" i="32" s="1"/>
  <c r="CG73" i="32"/>
  <c r="CH73" i="32" s="1"/>
  <c r="H73" i="32"/>
  <c r="I73" i="32" s="1"/>
  <c r="CL73" i="32" s="1"/>
  <c r="CM73" i="32" s="1"/>
  <c r="CN73" i="32" s="1"/>
  <c r="CO73" i="32" s="1"/>
  <c r="H68" i="32"/>
  <c r="I68" i="32" s="1"/>
  <c r="CL68" i="32" s="1"/>
  <c r="CG68" i="32"/>
  <c r="CH68" i="32" s="1"/>
  <c r="K68" i="32"/>
  <c r="K48" i="32"/>
  <c r="H48" i="32"/>
  <c r="I48" i="32" s="1"/>
  <c r="CL48" i="32" s="1"/>
  <c r="CM48" i="32" s="1"/>
  <c r="CN48" i="32" s="1"/>
  <c r="CO48" i="32" s="1"/>
  <c r="CG48" i="32"/>
  <c r="CH48" i="32" s="1"/>
  <c r="K42" i="32"/>
  <c r="L42" i="32" s="1"/>
  <c r="H42" i="32"/>
  <c r="I42" i="32" s="1"/>
  <c r="CG42" i="32"/>
  <c r="CH42" i="32" s="1"/>
  <c r="AO37" i="32"/>
  <c r="AP37" i="32" s="1"/>
  <c r="H37" i="32"/>
  <c r="I37" i="32" s="1"/>
  <c r="K37" i="32"/>
  <c r="L37" i="32" s="1"/>
  <c r="CG37" i="32"/>
  <c r="CH37" i="32" s="1"/>
  <c r="AL37" i="32"/>
  <c r="AM37" i="32" s="1"/>
  <c r="BD33" i="32"/>
  <c r="BE33" i="32" s="1"/>
  <c r="W33" i="32"/>
  <c r="X33" i="32" s="1"/>
  <c r="CG33" i="32"/>
  <c r="CH33" i="32" s="1"/>
  <c r="AX33" i="32"/>
  <c r="AY33" i="32" s="1"/>
  <c r="AO33" i="32"/>
  <c r="AP33" i="32" s="1"/>
  <c r="AO17" i="32"/>
  <c r="AP17" i="32" s="1"/>
  <c r="N17" i="32"/>
  <c r="O17" i="32" s="1"/>
  <c r="AL17" i="32"/>
  <c r="AM17" i="32" s="1"/>
  <c r="K17" i="32"/>
  <c r="L17" i="32" s="1"/>
  <c r="H17" i="32"/>
  <c r="I17" i="32" s="1"/>
  <c r="CG17" i="32"/>
  <c r="CH17" i="32" s="1"/>
  <c r="N12" i="32"/>
  <c r="O12" i="32" s="1"/>
  <c r="AL12" i="32"/>
  <c r="AM12" i="32" s="1"/>
  <c r="CG12" i="32"/>
  <c r="CH12" i="32" s="1"/>
  <c r="K12" i="32"/>
  <c r="H12" i="32"/>
  <c r="I12" i="32" s="1"/>
  <c r="N209" i="19"/>
  <c r="K91" i="15"/>
  <c r="O209" i="19"/>
  <c r="Q91" i="15" s="1"/>
  <c r="CH95" i="23" s="1"/>
  <c r="CI95" i="23" s="1"/>
  <c r="N172" i="19"/>
  <c r="K83" i="15"/>
  <c r="CG107" i="32"/>
  <c r="CH107" i="32" s="1"/>
  <c r="K107" i="32"/>
  <c r="H107" i="32"/>
  <c r="I107" i="32" s="1"/>
  <c r="CL107" i="32" s="1"/>
  <c r="CM107" i="32" s="1"/>
  <c r="CN107" i="32" s="1"/>
  <c r="CO107" i="32" s="1"/>
  <c r="W99" i="32"/>
  <c r="X99" i="32" s="1"/>
  <c r="CG99" i="32"/>
  <c r="CH99" i="32" s="1"/>
  <c r="BV75" i="32"/>
  <c r="BW75" i="32" s="1"/>
  <c r="Z75" i="32"/>
  <c r="AA75" i="32" s="1"/>
  <c r="BS75" i="32"/>
  <c r="BT75" i="32" s="1"/>
  <c r="AU75" i="32"/>
  <c r="AV75" i="32" s="1"/>
  <c r="BM75" i="32"/>
  <c r="BN75" i="32" s="1"/>
  <c r="AO75" i="32"/>
  <c r="AP75" i="32" s="1"/>
  <c r="CG75" i="32"/>
  <c r="CH75" i="32" s="1"/>
  <c r="BJ75" i="32"/>
  <c r="BK75" i="32" s="1"/>
  <c r="AL75" i="32"/>
  <c r="AM75" i="32" s="1"/>
  <c r="AF75" i="32"/>
  <c r="AG75" i="32" s="1"/>
  <c r="CB75" i="32"/>
  <c r="CC75" i="32" s="1"/>
  <c r="K75" i="32"/>
  <c r="L75" i="32" s="1"/>
  <c r="BG75" i="32"/>
  <c r="BH75" i="32" s="1"/>
  <c r="BD75" i="32"/>
  <c r="BE75" i="32" s="1"/>
  <c r="BP75" i="32"/>
  <c r="BQ75" i="32" s="1"/>
  <c r="AI75" i="32"/>
  <c r="AJ75" i="32" s="1"/>
  <c r="W29" i="32"/>
  <c r="X29" i="32" s="1"/>
  <c r="AL29" i="32"/>
  <c r="AM29" i="32" s="1"/>
  <c r="CG29" i="32"/>
  <c r="CH29" i="32" s="1"/>
  <c r="K29" i="32"/>
  <c r="L29" i="32" s="1"/>
  <c r="AF29" i="32"/>
  <c r="AG29" i="32" s="1"/>
  <c r="H29" i="32"/>
  <c r="I29" i="32" s="1"/>
  <c r="H9" i="32"/>
  <c r="I9" i="32" s="1"/>
  <c r="CL9" i="32" s="1"/>
  <c r="CM9" i="32" s="1"/>
  <c r="CN9" i="32" s="1"/>
  <c r="CO9" i="32" s="1"/>
  <c r="CG9" i="32"/>
  <c r="CH9" i="32" s="1"/>
  <c r="K9" i="32"/>
  <c r="K45" i="32"/>
  <c r="H45" i="32"/>
  <c r="I45" i="32" s="1"/>
  <c r="CL45" i="32" s="1"/>
  <c r="CG45" i="32"/>
  <c r="CH45" i="32" s="1"/>
  <c r="CG13" i="32"/>
  <c r="CH13" i="32" s="1"/>
  <c r="K13" i="32"/>
  <c r="H13" i="32"/>
  <c r="I13" i="32" s="1"/>
  <c r="CL13" i="32" s="1"/>
  <c r="BP72" i="32"/>
  <c r="BQ72" i="32" s="1"/>
  <c r="AR72" i="32"/>
  <c r="AS72" i="32" s="1"/>
  <c r="T72" i="32"/>
  <c r="U72" i="32" s="1"/>
  <c r="CG72" i="32"/>
  <c r="CH72" i="32" s="1"/>
  <c r="BM72" i="32"/>
  <c r="BN72" i="32" s="1"/>
  <c r="AO72" i="32"/>
  <c r="AP72" i="32" s="1"/>
  <c r="Q72" i="32"/>
  <c r="R72" i="32" s="1"/>
  <c r="AL72" i="32"/>
  <c r="AM72" i="32" s="1"/>
  <c r="N72" i="32"/>
  <c r="O72" i="32" s="1"/>
  <c r="CB72" i="32"/>
  <c r="CC72" i="32" s="1"/>
  <c r="BD72" i="32"/>
  <c r="BE72" i="32" s="1"/>
  <c r="AF72" i="32"/>
  <c r="AG72" i="32" s="1"/>
  <c r="H72" i="32"/>
  <c r="I72" i="32" s="1"/>
  <c r="BY72" i="32"/>
  <c r="BZ72" i="32" s="1"/>
  <c r="BA72" i="32"/>
  <c r="BB72" i="32" s="1"/>
  <c r="AC72" i="32"/>
  <c r="AD72" i="32" s="1"/>
  <c r="AI72" i="32"/>
  <c r="AJ72" i="32" s="1"/>
  <c r="Z72" i="32"/>
  <c r="AA72" i="32" s="1"/>
  <c r="W72" i="32"/>
  <c r="X72" i="32" s="1"/>
  <c r="BS72" i="32"/>
  <c r="BT72" i="32" s="1"/>
  <c r="AU72" i="32"/>
  <c r="AV72" i="32" s="1"/>
  <c r="K72" i="32"/>
  <c r="L72" i="32" s="1"/>
  <c r="BV72" i="32"/>
  <c r="BW72" i="32" s="1"/>
  <c r="AX72" i="32"/>
  <c r="AY72" i="32" s="1"/>
  <c r="K67" i="32"/>
  <c r="H67" i="32"/>
  <c r="I67" i="32" s="1"/>
  <c r="CL67" i="32" s="1"/>
  <c r="CM67" i="32" s="1"/>
  <c r="CN67" i="32" s="1"/>
  <c r="CO67" i="32" s="1"/>
  <c r="CG67" i="32"/>
  <c r="CH67" i="32" s="1"/>
  <c r="Q28" i="32"/>
  <c r="R28" i="32" s="1"/>
  <c r="AO28" i="32"/>
  <c r="AP28" i="32" s="1"/>
  <c r="BM28" i="32"/>
  <c r="BN28" i="32" s="1"/>
  <c r="T28" i="32"/>
  <c r="U28" i="32" s="1"/>
  <c r="AR28" i="32"/>
  <c r="AS28" i="32" s="1"/>
  <c r="BP28" i="32"/>
  <c r="BQ28" i="32" s="1"/>
  <c r="W28" i="32"/>
  <c r="X28" i="32" s="1"/>
  <c r="AU28" i="32"/>
  <c r="AV28" i="32" s="1"/>
  <c r="BS28" i="32"/>
  <c r="BT28" i="32" s="1"/>
  <c r="AC28" i="32"/>
  <c r="AD28" i="32" s="1"/>
  <c r="BA28" i="32"/>
  <c r="BB28" i="32" s="1"/>
  <c r="BY28" i="32"/>
  <c r="BZ28" i="32" s="1"/>
  <c r="AF28" i="32"/>
  <c r="AG28" i="32" s="1"/>
  <c r="BD28" i="32"/>
  <c r="BE28" i="32" s="1"/>
  <c r="CB28" i="32"/>
  <c r="CC28" i="32" s="1"/>
  <c r="H28" i="32"/>
  <c r="I28" i="32" s="1"/>
  <c r="BV28" i="32"/>
  <c r="BW28" i="32" s="1"/>
  <c r="N28" i="32"/>
  <c r="O28" i="32" s="1"/>
  <c r="Z28" i="32"/>
  <c r="AA28" i="32" s="1"/>
  <c r="AL28" i="32"/>
  <c r="AM28" i="32" s="1"/>
  <c r="AX28" i="32"/>
  <c r="AY28" i="32" s="1"/>
  <c r="AI28" i="32"/>
  <c r="AJ28" i="32" s="1"/>
  <c r="CG28" i="32"/>
  <c r="CH28" i="32" s="1"/>
  <c r="BG28" i="32"/>
  <c r="BH28" i="32" s="1"/>
  <c r="BJ28" i="32"/>
  <c r="BK28" i="32" s="1"/>
  <c r="K28" i="32"/>
  <c r="L28" i="32" s="1"/>
  <c r="N10" i="19"/>
  <c r="O10" i="19" s="1"/>
  <c r="Q4" i="15" s="1"/>
  <c r="K4" i="15"/>
  <c r="N293" i="19"/>
  <c r="K105" i="15"/>
  <c r="O74" i="19"/>
  <c r="Q30" i="15" s="1"/>
  <c r="AJ34" i="23" s="1"/>
  <c r="AK34" i="23" s="1"/>
  <c r="K73" i="15"/>
  <c r="K65" i="15"/>
  <c r="K57" i="15"/>
  <c r="K49" i="15"/>
  <c r="K41" i="15"/>
  <c r="K33" i="15"/>
  <c r="K25" i="15"/>
  <c r="K9" i="15"/>
  <c r="K104" i="15"/>
  <c r="K96" i="15"/>
  <c r="K80" i="15"/>
  <c r="K64" i="15"/>
  <c r="K56" i="15"/>
  <c r="K48" i="15"/>
  <c r="K24" i="15"/>
  <c r="K16" i="15"/>
  <c r="K8" i="15"/>
  <c r="K95" i="15"/>
  <c r="K87" i="15"/>
  <c r="K79" i="15"/>
  <c r="K71" i="15"/>
  <c r="K63" i="15"/>
  <c r="K55" i="15"/>
  <c r="K39" i="15"/>
  <c r="K31" i="15"/>
  <c r="K23" i="15"/>
  <c r="K15" i="15"/>
  <c r="K7" i="15"/>
  <c r="K70" i="15"/>
  <c r="K62" i="15"/>
  <c r="K54" i="15"/>
  <c r="K46" i="15"/>
  <c r="K38" i="15"/>
  <c r="K30" i="15"/>
  <c r="K22" i="15"/>
  <c r="K6" i="15"/>
  <c r="K85" i="15"/>
  <c r="K77" i="15"/>
  <c r="K69" i="15"/>
  <c r="K61" i="15"/>
  <c r="K53" i="15"/>
  <c r="K45" i="15"/>
  <c r="K37" i="15"/>
  <c r="K29" i="15"/>
  <c r="K13" i="15"/>
  <c r="K5" i="15"/>
  <c r="K92" i="15"/>
  <c r="K76" i="15"/>
  <c r="K68" i="15"/>
  <c r="K60" i="15"/>
  <c r="K44" i="15"/>
  <c r="K36" i="15"/>
  <c r="K28" i="15"/>
  <c r="K20" i="15"/>
  <c r="K12" i="15"/>
  <c r="O321" i="19"/>
  <c r="N5" i="19"/>
  <c r="K2" i="15"/>
  <c r="K99" i="15"/>
  <c r="K75" i="15"/>
  <c r="K67" i="15"/>
  <c r="K51" i="15"/>
  <c r="K43" i="15"/>
  <c r="K35" i="15"/>
  <c r="K27" i="15"/>
  <c r="K19" i="15"/>
  <c r="K11" i="15"/>
  <c r="K3" i="15"/>
  <c r="CH43" i="23"/>
  <c r="CI43" i="23" s="1"/>
  <c r="CG43" i="32"/>
  <c r="CH43" i="32" s="1"/>
  <c r="K82" i="15"/>
  <c r="K74" i="15"/>
  <c r="K58" i="15"/>
  <c r="K42" i="15"/>
  <c r="K26" i="15"/>
  <c r="K10" i="15"/>
  <c r="X60" i="23"/>
  <c r="Y60" i="23" s="1"/>
  <c r="CH60" i="23"/>
  <c r="CI60" i="23" s="1"/>
  <c r="AG60" i="23"/>
  <c r="AH60" i="23" s="1"/>
  <c r="I60" i="23"/>
  <c r="J60" i="23" s="1"/>
  <c r="AA35" i="23"/>
  <c r="AB35" i="23" s="1"/>
  <c r="CH35" i="23"/>
  <c r="CI35" i="23" s="1"/>
  <c r="L35" i="23"/>
  <c r="M35" i="23" s="1"/>
  <c r="I35" i="23"/>
  <c r="J35" i="23" s="1"/>
  <c r="I27" i="23"/>
  <c r="J27" i="23" s="1"/>
  <c r="CM27" i="23" s="1"/>
  <c r="CH27" i="23"/>
  <c r="CI27" i="23" s="1"/>
  <c r="L27" i="23"/>
  <c r="L19" i="23"/>
  <c r="I19" i="23"/>
  <c r="J19" i="23" s="1"/>
  <c r="CM19" i="23" s="1"/>
  <c r="CH19" i="23"/>
  <c r="CI19" i="23" s="1"/>
  <c r="L11" i="23"/>
  <c r="CH11" i="23"/>
  <c r="CI11" i="23" s="1"/>
  <c r="I11" i="23"/>
  <c r="J11" i="23" s="1"/>
  <c r="CM11" i="23" s="1"/>
  <c r="CH107" i="23"/>
  <c r="CI107" i="23" s="1"/>
  <c r="L107" i="23"/>
  <c r="I107" i="23"/>
  <c r="J107" i="23" s="1"/>
  <c r="CM107" i="23" s="1"/>
  <c r="X99" i="23"/>
  <c r="Y99" i="23" s="1"/>
  <c r="CH99" i="23"/>
  <c r="CI99" i="23" s="1"/>
  <c r="CH83" i="23"/>
  <c r="CI83" i="23" s="1"/>
  <c r="L83" i="23"/>
  <c r="I83" i="23"/>
  <c r="J83" i="23" s="1"/>
  <c r="CM83" i="23" s="1"/>
  <c r="BH75" i="23"/>
  <c r="BI75" i="23" s="1"/>
  <c r="CH75" i="23"/>
  <c r="CI75" i="23" s="1"/>
  <c r="CH67" i="23"/>
  <c r="CI67" i="23" s="1"/>
  <c r="L67" i="23"/>
  <c r="I67" i="23"/>
  <c r="J67" i="23" s="1"/>
  <c r="CM67" i="23" s="1"/>
  <c r="CH59" i="23"/>
  <c r="CI59" i="23" s="1"/>
  <c r="O59" i="23"/>
  <c r="P59" i="23" s="1"/>
  <c r="I59" i="23"/>
  <c r="J59" i="23" s="1"/>
  <c r="L59" i="23"/>
  <c r="M59" i="23" s="1"/>
  <c r="CH42" i="23"/>
  <c r="CI42" i="23" s="1"/>
  <c r="I42" i="23"/>
  <c r="J42" i="23" s="1"/>
  <c r="CH34" i="23"/>
  <c r="CI34" i="23" s="1"/>
  <c r="U26" i="23"/>
  <c r="V26" i="23" s="1"/>
  <c r="CH26" i="23"/>
  <c r="CI26" i="23" s="1"/>
  <c r="AM26" i="23"/>
  <c r="AN26" i="23" s="1"/>
  <c r="L26" i="23"/>
  <c r="M26" i="23" s="1"/>
  <c r="I26" i="23"/>
  <c r="J26" i="23" s="1"/>
  <c r="AA26" i="23"/>
  <c r="AB26" i="23" s="1"/>
  <c r="X26" i="23"/>
  <c r="Y26" i="23" s="1"/>
  <c r="L10" i="23"/>
  <c r="I10" i="23"/>
  <c r="J10" i="23" s="1"/>
  <c r="CM10" i="23" s="1"/>
  <c r="CH10" i="23"/>
  <c r="CI10" i="23" s="1"/>
  <c r="AV84" i="23"/>
  <c r="AW84" i="23" s="1"/>
  <c r="CH84" i="23"/>
  <c r="CI84" i="23" s="1"/>
  <c r="O84" i="23"/>
  <c r="P84" i="23" s="1"/>
  <c r="L84" i="23"/>
  <c r="M84" i="23" s="1"/>
  <c r="I84" i="23"/>
  <c r="J84" i="23" s="1"/>
  <c r="BT82" i="23"/>
  <c r="BU82" i="23" s="1"/>
  <c r="CH82" i="23"/>
  <c r="CI82" i="23" s="1"/>
  <c r="CH74" i="23"/>
  <c r="CI74" i="23" s="1"/>
  <c r="O74" i="23"/>
  <c r="P74" i="23" s="1"/>
  <c r="CC74" i="23"/>
  <c r="CD74" i="23" s="1"/>
  <c r="BZ74" i="23"/>
  <c r="CA74" i="23" s="1"/>
  <c r="CH66" i="23"/>
  <c r="CI66" i="23" s="1"/>
  <c r="BK66" i="23"/>
  <c r="BL66" i="23" s="1"/>
  <c r="AM66" i="23"/>
  <c r="AN66" i="23" s="1"/>
  <c r="O66" i="23"/>
  <c r="P66" i="23" s="1"/>
  <c r="BH66" i="23"/>
  <c r="BI66" i="23" s="1"/>
  <c r="AJ66" i="23"/>
  <c r="AK66" i="23" s="1"/>
  <c r="L66" i="23"/>
  <c r="M66" i="23" s="1"/>
  <c r="CC66" i="23"/>
  <c r="CD66" i="23" s="1"/>
  <c r="BE66" i="23"/>
  <c r="BF66" i="23" s="1"/>
  <c r="AG66" i="23"/>
  <c r="AH66" i="23" s="1"/>
  <c r="I66" i="23"/>
  <c r="J66" i="23" s="1"/>
  <c r="BZ66" i="23"/>
  <c r="CA66" i="23" s="1"/>
  <c r="BB66" i="23"/>
  <c r="BC66" i="23" s="1"/>
  <c r="AD66" i="23"/>
  <c r="AE66" i="23" s="1"/>
  <c r="BW66" i="23"/>
  <c r="BX66" i="23" s="1"/>
  <c r="AY66" i="23"/>
  <c r="AZ66" i="23" s="1"/>
  <c r="AA66" i="23"/>
  <c r="AB66" i="23" s="1"/>
  <c r="AV66" i="23"/>
  <c r="AW66" i="23" s="1"/>
  <c r="X66" i="23"/>
  <c r="Y66" i="23" s="1"/>
  <c r="BQ66" i="23"/>
  <c r="BR66" i="23" s="1"/>
  <c r="AS66" i="23"/>
  <c r="AT66" i="23" s="1"/>
  <c r="U66" i="23"/>
  <c r="V66" i="23" s="1"/>
  <c r="BN66" i="23"/>
  <c r="BO66" i="23" s="1"/>
  <c r="AP66" i="23"/>
  <c r="AQ66" i="23" s="1"/>
  <c r="R66" i="23"/>
  <c r="S66" i="23" s="1"/>
  <c r="CH58" i="23"/>
  <c r="CI58" i="23" s="1"/>
  <c r="I58" i="23"/>
  <c r="J58" i="23" s="1"/>
  <c r="CM58" i="23" s="1"/>
  <c r="L58" i="23"/>
  <c r="CH50" i="23"/>
  <c r="CI50" i="23" s="1"/>
  <c r="O50" i="23"/>
  <c r="P50" i="23" s="1"/>
  <c r="L50" i="23"/>
  <c r="M50" i="23" s="1"/>
  <c r="I50" i="23"/>
  <c r="J50" i="23" s="1"/>
  <c r="AV50" i="23"/>
  <c r="AW50" i="23" s="1"/>
  <c r="CH41" i="23"/>
  <c r="CI41" i="23" s="1"/>
  <c r="L41" i="23"/>
  <c r="I41" i="23"/>
  <c r="J41" i="23" s="1"/>
  <c r="CM41" i="23" s="1"/>
  <c r="BE33" i="23"/>
  <c r="BF33" i="23" s="1"/>
  <c r="AY33" i="23"/>
  <c r="AZ33" i="23" s="1"/>
  <c r="X33" i="23"/>
  <c r="Y33" i="23" s="1"/>
  <c r="CH33" i="23"/>
  <c r="CI33" i="23" s="1"/>
  <c r="AP33" i="23"/>
  <c r="AQ33" i="23" s="1"/>
  <c r="L17" i="23"/>
  <c r="I17" i="23"/>
  <c r="J17" i="23" s="1"/>
  <c r="CM17" i="23" s="1"/>
  <c r="CH17" i="23"/>
  <c r="CI17" i="23" s="1"/>
  <c r="L9" i="23"/>
  <c r="I9" i="23"/>
  <c r="J9" i="23" s="1"/>
  <c r="CM9" i="23" s="1"/>
  <c r="CH9" i="23"/>
  <c r="CI9" i="23" s="1"/>
  <c r="CH68" i="23"/>
  <c r="CI68" i="23" s="1"/>
  <c r="L68" i="23"/>
  <c r="I68" i="23"/>
  <c r="J68" i="23" s="1"/>
  <c r="CM68" i="23" s="1"/>
  <c r="CH73" i="23"/>
  <c r="CI73" i="23" s="1"/>
  <c r="I73" i="23"/>
  <c r="J73" i="23" s="1"/>
  <c r="CM73" i="23" s="1"/>
  <c r="L49" i="23"/>
  <c r="CH49" i="23"/>
  <c r="CI49" i="23" s="1"/>
  <c r="I49" i="23"/>
  <c r="J49" i="23" s="1"/>
  <c r="CM49" i="23" s="1"/>
  <c r="L24" i="23"/>
  <c r="I24" i="23"/>
  <c r="J24" i="23" s="1"/>
  <c r="CM24" i="23" s="1"/>
  <c r="CH24" i="23"/>
  <c r="CI24" i="23" s="1"/>
  <c r="L16" i="23"/>
  <c r="CH16" i="23"/>
  <c r="CI16" i="23" s="1"/>
  <c r="I16" i="23"/>
  <c r="J16" i="23" s="1"/>
  <c r="CM16" i="23" s="1"/>
  <c r="L8" i="23"/>
  <c r="CH8" i="23"/>
  <c r="CI8" i="23" s="1"/>
  <c r="I8" i="23"/>
  <c r="J8" i="23" s="1"/>
  <c r="CM8" i="23" s="1"/>
  <c r="AJ80" i="23"/>
  <c r="AK80" i="23" s="1"/>
  <c r="CH80" i="23"/>
  <c r="CI80" i="23" s="1"/>
  <c r="AS80" i="23"/>
  <c r="AT80" i="23" s="1"/>
  <c r="I80" i="23"/>
  <c r="J80" i="23" s="1"/>
  <c r="BN72" i="23"/>
  <c r="BO72" i="23" s="1"/>
  <c r="AP72" i="23"/>
  <c r="AQ72" i="23" s="1"/>
  <c r="R72" i="23"/>
  <c r="S72" i="23" s="1"/>
  <c r="CH72" i="23"/>
  <c r="CI72" i="23" s="1"/>
  <c r="AM72" i="23"/>
  <c r="AN72" i="23" s="1"/>
  <c r="O72" i="23"/>
  <c r="P72" i="23" s="1"/>
  <c r="AJ72" i="23"/>
  <c r="AK72" i="23" s="1"/>
  <c r="L72" i="23"/>
  <c r="M72" i="23" s="1"/>
  <c r="CC72" i="23"/>
  <c r="CD72" i="23" s="1"/>
  <c r="BE72" i="23"/>
  <c r="BF72" i="23" s="1"/>
  <c r="AG72" i="23"/>
  <c r="AH72" i="23" s="1"/>
  <c r="I72" i="23"/>
  <c r="J72" i="23" s="1"/>
  <c r="BZ72" i="23"/>
  <c r="CA72" i="23" s="1"/>
  <c r="BB72" i="23"/>
  <c r="BC72" i="23" s="1"/>
  <c r="AD72" i="23"/>
  <c r="AE72" i="23" s="1"/>
  <c r="BW72" i="23"/>
  <c r="BX72" i="23" s="1"/>
  <c r="AY72" i="23"/>
  <c r="AZ72" i="23" s="1"/>
  <c r="AA72" i="23"/>
  <c r="AB72" i="23" s="1"/>
  <c r="BT72" i="23"/>
  <c r="BU72" i="23" s="1"/>
  <c r="AV72" i="23"/>
  <c r="AW72" i="23" s="1"/>
  <c r="X72" i="23"/>
  <c r="Y72" i="23" s="1"/>
  <c r="BQ72" i="23"/>
  <c r="BR72" i="23" s="1"/>
  <c r="AS72" i="23"/>
  <c r="AT72" i="23" s="1"/>
  <c r="U72" i="23"/>
  <c r="V72" i="23" s="1"/>
  <c r="I64" i="23"/>
  <c r="J64" i="23" s="1"/>
  <c r="BN64" i="23"/>
  <c r="BO64" i="23" s="1"/>
  <c r="CH64" i="23"/>
  <c r="CI64" i="23" s="1"/>
  <c r="O64" i="23"/>
  <c r="P64" i="23" s="1"/>
  <c r="AV64" i="23"/>
  <c r="AW64" i="23" s="1"/>
  <c r="L48" i="23"/>
  <c r="CH48" i="23"/>
  <c r="CI48" i="23" s="1"/>
  <c r="I48" i="23"/>
  <c r="J48" i="23" s="1"/>
  <c r="CM48" i="23" s="1"/>
  <c r="AP39" i="23"/>
  <c r="AQ39" i="23" s="1"/>
  <c r="L39" i="23"/>
  <c r="M39" i="23" s="1"/>
  <c r="I39" i="23"/>
  <c r="J39" i="23" s="1"/>
  <c r="CH39" i="23"/>
  <c r="CI39" i="23" s="1"/>
  <c r="CH31" i="23"/>
  <c r="CI31" i="23" s="1"/>
  <c r="BK31" i="23"/>
  <c r="BL31" i="23" s="1"/>
  <c r="AY31" i="23"/>
  <c r="AZ31" i="23" s="1"/>
  <c r="AS31" i="23"/>
  <c r="AT31" i="23" s="1"/>
  <c r="BN31" i="23"/>
  <c r="BO31" i="23" s="1"/>
  <c r="L31" i="23"/>
  <c r="M31" i="23" s="1"/>
  <c r="I23" i="23"/>
  <c r="J23" i="23" s="1"/>
  <c r="CM23" i="23" s="1"/>
  <c r="L23" i="23"/>
  <c r="CH23" i="23"/>
  <c r="CI23" i="23" s="1"/>
  <c r="I15" i="23"/>
  <c r="J15" i="23" s="1"/>
  <c r="CM15" i="23" s="1"/>
  <c r="L15" i="23"/>
  <c r="CH15" i="23"/>
  <c r="CI15" i="23" s="1"/>
  <c r="L95" i="23"/>
  <c r="CH79" i="23"/>
  <c r="CI79" i="23" s="1"/>
  <c r="I79" i="23"/>
  <c r="J79" i="23" s="1"/>
  <c r="CH71" i="23"/>
  <c r="CI71" i="23" s="1"/>
  <c r="L71" i="23"/>
  <c r="I71" i="23"/>
  <c r="J71" i="23" s="1"/>
  <c r="CM71" i="23" s="1"/>
  <c r="CH55" i="23"/>
  <c r="CI55" i="23" s="1"/>
  <c r="I55" i="23"/>
  <c r="J55" i="23" s="1"/>
  <c r="CM55" i="23" s="1"/>
  <c r="L55" i="23"/>
  <c r="L22" i="23"/>
  <c r="L14" i="23"/>
  <c r="I14" i="23"/>
  <c r="J14" i="23" s="1"/>
  <c r="CM14" i="23" s="1"/>
  <c r="CH14" i="23"/>
  <c r="CI14" i="23" s="1"/>
  <c r="CH52" i="23"/>
  <c r="CI52" i="23" s="1"/>
  <c r="AM52" i="23"/>
  <c r="AN52" i="23" s="1"/>
  <c r="L52" i="23"/>
  <c r="M52" i="23" s="1"/>
  <c r="I52" i="23"/>
  <c r="J52" i="23" s="1"/>
  <c r="BQ78" i="23"/>
  <c r="BR78" i="23" s="1"/>
  <c r="CH78" i="23"/>
  <c r="CI78" i="23" s="1"/>
  <c r="CH54" i="23"/>
  <c r="CI54" i="23" s="1"/>
  <c r="I54" i="23"/>
  <c r="J54" i="23" s="1"/>
  <c r="CM54" i="23" s="1"/>
  <c r="L54" i="23"/>
  <c r="BE46" i="23"/>
  <c r="BF46" i="23" s="1"/>
  <c r="AG46" i="23"/>
  <c r="AH46" i="23" s="1"/>
  <c r="I46" i="23"/>
  <c r="J46" i="23" s="1"/>
  <c r="BZ46" i="23"/>
  <c r="CA46" i="23" s="1"/>
  <c r="BB46" i="23"/>
  <c r="BC46" i="23" s="1"/>
  <c r="AD46" i="23"/>
  <c r="AE46" i="23" s="1"/>
  <c r="AS46" i="23"/>
  <c r="AT46" i="23" s="1"/>
  <c r="U46" i="23"/>
  <c r="V46" i="23" s="1"/>
  <c r="CH46" i="23"/>
  <c r="CI46" i="23" s="1"/>
  <c r="BK46" i="23"/>
  <c r="BL46" i="23" s="1"/>
  <c r="AM46" i="23"/>
  <c r="AN46" i="23" s="1"/>
  <c r="O46" i="23"/>
  <c r="P46" i="23" s="1"/>
  <c r="BW46" i="23"/>
  <c r="BX46" i="23" s="1"/>
  <c r="AA46" i="23"/>
  <c r="AB46" i="23" s="1"/>
  <c r="BT46" i="23"/>
  <c r="BU46" i="23" s="1"/>
  <c r="X46" i="23"/>
  <c r="Y46" i="23" s="1"/>
  <c r="BN46" i="23"/>
  <c r="BO46" i="23" s="1"/>
  <c r="R46" i="23"/>
  <c r="S46" i="23" s="1"/>
  <c r="BH46" i="23"/>
  <c r="BI46" i="23" s="1"/>
  <c r="L46" i="23"/>
  <c r="M46" i="23" s="1"/>
  <c r="AY46" i="23"/>
  <c r="AZ46" i="23" s="1"/>
  <c r="AV46" i="23"/>
  <c r="AW46" i="23" s="1"/>
  <c r="AP46" i="23"/>
  <c r="AQ46" i="23" s="1"/>
  <c r="AJ46" i="23"/>
  <c r="AK46" i="23" s="1"/>
  <c r="CH37" i="23"/>
  <c r="CI37" i="23" s="1"/>
  <c r="O37" i="23"/>
  <c r="P37" i="23" s="1"/>
  <c r="I37" i="23"/>
  <c r="J37" i="23" s="1"/>
  <c r="X29" i="23"/>
  <c r="Y29" i="23" s="1"/>
  <c r="CH29" i="23"/>
  <c r="CI29" i="23" s="1"/>
  <c r="AG29" i="23"/>
  <c r="AH29" i="23" s="1"/>
  <c r="I29" i="23"/>
  <c r="J29" i="23" s="1"/>
  <c r="L13" i="23"/>
  <c r="CH13" i="23"/>
  <c r="CI13" i="23" s="1"/>
  <c r="I13" i="23"/>
  <c r="J13" i="23" s="1"/>
  <c r="CM13" i="23" s="1"/>
  <c r="CH69" i="23"/>
  <c r="CI69" i="23" s="1"/>
  <c r="L69" i="23"/>
  <c r="I69" i="23"/>
  <c r="J69" i="23" s="1"/>
  <c r="CM69" i="23" s="1"/>
  <c r="CH61" i="23"/>
  <c r="CI61" i="23" s="1"/>
  <c r="I61" i="23"/>
  <c r="J61" i="23" s="1"/>
  <c r="CH53" i="23"/>
  <c r="CI53" i="23" s="1"/>
  <c r="I53" i="23"/>
  <c r="J53" i="23" s="1"/>
  <c r="CM53" i="23" s="1"/>
  <c r="L53" i="23"/>
  <c r="I45" i="23"/>
  <c r="J45" i="23" s="1"/>
  <c r="CM45" i="23" s="1"/>
  <c r="L45" i="23"/>
  <c r="CH45" i="23"/>
  <c r="CI45" i="23" s="1"/>
  <c r="CH36" i="23"/>
  <c r="CI36" i="23" s="1"/>
  <c r="AG28" i="23"/>
  <c r="AH28" i="23" s="1"/>
  <c r="X28" i="23"/>
  <c r="Y28" i="23" s="1"/>
  <c r="CH28" i="23"/>
  <c r="CI28" i="23" s="1"/>
  <c r="L28" i="23"/>
  <c r="M28" i="23" s="1"/>
  <c r="L20" i="23"/>
  <c r="I20" i="23"/>
  <c r="J20" i="23" s="1"/>
  <c r="CM20" i="23" s="1"/>
  <c r="CH20" i="23"/>
  <c r="CI20" i="23" s="1"/>
  <c r="L12" i="23"/>
  <c r="I12" i="23"/>
  <c r="J12" i="23" s="1"/>
  <c r="CM12" i="23" s="1"/>
  <c r="CH12" i="23"/>
  <c r="CI12" i="23" s="1"/>
  <c r="AA3" i="10"/>
  <c r="D5" i="20"/>
  <c r="D4" i="20"/>
  <c r="N108" i="19"/>
  <c r="O108" i="19" s="1"/>
  <c r="Q52" i="15" s="1"/>
  <c r="O331" i="19"/>
  <c r="O391" i="19"/>
  <c r="N407" i="19"/>
  <c r="O407" i="19" s="1"/>
  <c r="O355" i="19"/>
  <c r="O329" i="19"/>
  <c r="O393" i="19"/>
  <c r="N4" i="19"/>
  <c r="O4" i="19" s="1"/>
  <c r="N275" i="19"/>
  <c r="O275" i="19" s="1"/>
  <c r="N311" i="19"/>
  <c r="O311" i="19" s="1"/>
  <c r="N289" i="19"/>
  <c r="O289" i="19" s="1"/>
  <c r="N307" i="19"/>
  <c r="O307" i="19" s="1"/>
  <c r="N291" i="19"/>
  <c r="O291" i="19" s="1"/>
  <c r="N222" i="19"/>
  <c r="O222" i="19" s="1"/>
  <c r="N305" i="19"/>
  <c r="O305" i="19" s="1"/>
  <c r="N350" i="19"/>
  <c r="O350" i="19" s="1"/>
  <c r="N295" i="19"/>
  <c r="O295" i="19" s="1"/>
  <c r="N267" i="19"/>
  <c r="O267" i="19"/>
  <c r="N206" i="19"/>
  <c r="O206" i="19" s="1"/>
  <c r="Q89" i="15" s="1"/>
  <c r="BE93" i="23" s="1"/>
  <c r="BF93" i="23" s="1"/>
  <c r="N386" i="19"/>
  <c r="O386" i="19" s="1"/>
  <c r="N402" i="19"/>
  <c r="O402" i="19" s="1"/>
  <c r="N303" i="19"/>
  <c r="O303" i="19" s="1"/>
  <c r="N279" i="19"/>
  <c r="O279" i="19" s="1"/>
  <c r="N334" i="19"/>
  <c r="O334" i="19" s="1"/>
  <c r="N287" i="19"/>
  <c r="O287" i="19" s="1"/>
  <c r="O170" i="19"/>
  <c r="N418" i="19"/>
  <c r="O418" i="19" s="1"/>
  <c r="O363" i="19"/>
  <c r="O353" i="19"/>
  <c r="O339" i="19"/>
  <c r="O325" i="19"/>
  <c r="O230" i="19"/>
  <c r="O202" i="19"/>
  <c r="O174" i="19"/>
  <c r="O297" i="19"/>
  <c r="O251" i="19"/>
  <c r="O245" i="19"/>
  <c r="O214" i="19"/>
  <c r="Q96" i="15" s="1"/>
  <c r="I100" i="23" s="1"/>
  <c r="J100" i="23" s="1"/>
  <c r="CM100" i="23" s="1"/>
  <c r="O190" i="19"/>
  <c r="O315" i="19"/>
  <c r="O299" i="19"/>
  <c r="O283" i="19"/>
  <c r="O281" i="19"/>
  <c r="O277" i="19"/>
  <c r="O375" i="19"/>
  <c r="O313" i="19"/>
  <c r="O377" i="19"/>
  <c r="O309" i="19"/>
  <c r="O293" i="19"/>
  <c r="Q105" i="15" s="1"/>
  <c r="CH109" i="23" s="1"/>
  <c r="CI109" i="23" s="1"/>
  <c r="O409" i="19"/>
  <c r="N370" i="19"/>
  <c r="O370" i="19" s="1"/>
  <c r="N317" i="19"/>
  <c r="O317" i="19" s="1"/>
  <c r="N285" i="19"/>
  <c r="O285" i="19" s="1"/>
  <c r="N86" i="19"/>
  <c r="O86" i="19" s="1"/>
  <c r="O301" i="19"/>
  <c r="N400" i="19"/>
  <c r="O400" i="19"/>
  <c r="N124" i="19"/>
  <c r="O124" i="19" s="1"/>
  <c r="Q59" i="15" s="1"/>
  <c r="CH63" i="23" s="1"/>
  <c r="CI63" i="23" s="1"/>
  <c r="N48" i="19"/>
  <c r="O48" i="19" s="1"/>
  <c r="Q17" i="15" s="1"/>
  <c r="I21" i="23" s="1"/>
  <c r="J21" i="23" s="1"/>
  <c r="CM21" i="23" s="1"/>
  <c r="N217" i="19"/>
  <c r="O217" i="19" s="1"/>
  <c r="Q98" i="15" s="1"/>
  <c r="L102" i="23" s="1"/>
  <c r="N384" i="19"/>
  <c r="O384" i="19" s="1"/>
  <c r="N225" i="19"/>
  <c r="O225" i="19" s="1"/>
  <c r="N416" i="19"/>
  <c r="O416" i="19" s="1"/>
  <c r="N233" i="19"/>
  <c r="O233" i="19" s="1"/>
  <c r="N36" i="19"/>
  <c r="O36" i="19" s="1"/>
  <c r="N326" i="19"/>
  <c r="O326" i="19" s="1"/>
  <c r="N258" i="19"/>
  <c r="O258" i="19" s="1"/>
  <c r="N257" i="19"/>
  <c r="O257" i="19" s="1"/>
  <c r="Q102" i="15" s="1"/>
  <c r="BK106" i="23" s="1"/>
  <c r="BL106" i="23" s="1"/>
  <c r="N265" i="19"/>
  <c r="O265" i="19" s="1"/>
  <c r="N249" i="19"/>
  <c r="O249" i="19" s="1"/>
  <c r="N182" i="19"/>
  <c r="O182" i="19" s="1"/>
  <c r="N368" i="19"/>
  <c r="O368" i="19" s="1"/>
  <c r="N200" i="19"/>
  <c r="O200" i="19" s="1"/>
  <c r="N178" i="19"/>
  <c r="O178" i="19" s="1"/>
  <c r="Q86" i="15" s="1"/>
  <c r="O358" i="19"/>
  <c r="O2" i="19"/>
  <c r="O347" i="19"/>
  <c r="O273" i="19"/>
  <c r="O256" i="19"/>
  <c r="O94" i="19"/>
  <c r="Q43" i="15" s="1"/>
  <c r="BE47" i="23" s="1"/>
  <c r="BF47" i="23" s="1"/>
  <c r="O132" i="19"/>
  <c r="O349" i="19"/>
  <c r="O345" i="19"/>
  <c r="O318" i="19"/>
  <c r="O316" i="19"/>
  <c r="O314" i="19"/>
  <c r="O312" i="19"/>
  <c r="O310" i="19"/>
  <c r="O308" i="19"/>
  <c r="O306" i="19"/>
  <c r="O304" i="19"/>
  <c r="O302" i="19"/>
  <c r="O300" i="19"/>
  <c r="O298" i="19"/>
  <c r="O296" i="19"/>
  <c r="O294" i="19"/>
  <c r="O292" i="19"/>
  <c r="O290" i="19"/>
  <c r="O288" i="19"/>
  <c r="O286" i="19"/>
  <c r="O284" i="19"/>
  <c r="O282" i="19"/>
  <c r="O280" i="19"/>
  <c r="O278" i="19"/>
  <c r="O276" i="19"/>
  <c r="O274" i="19"/>
  <c r="O68" i="19"/>
  <c r="Q28" i="15" s="1"/>
  <c r="CH32" i="23" s="1"/>
  <c r="CI32" i="23" s="1"/>
  <c r="O341" i="19"/>
  <c r="O337" i="19"/>
  <c r="O241" i="19"/>
  <c r="O237" i="19"/>
  <c r="O229" i="19"/>
  <c r="O221" i="19"/>
  <c r="O186" i="19"/>
  <c r="O20" i="19"/>
  <c r="N254" i="19"/>
  <c r="O254" i="19" s="1"/>
  <c r="N244" i="19"/>
  <c r="O244" i="19" s="1"/>
  <c r="N412" i="19"/>
  <c r="O412" i="19" s="1"/>
  <c r="N403" i="19"/>
  <c r="O403" i="19" s="1"/>
  <c r="N396" i="19"/>
  <c r="O396" i="19" s="1"/>
  <c r="N387" i="19"/>
  <c r="O387" i="19" s="1"/>
  <c r="N380" i="19"/>
  <c r="O380" i="19" s="1"/>
  <c r="N371" i="19"/>
  <c r="O371" i="19" s="1"/>
  <c r="N364" i="19"/>
  <c r="O364" i="19" s="1"/>
  <c r="N356" i="19"/>
  <c r="O356" i="19" s="1"/>
  <c r="N348" i="19"/>
  <c r="O348" i="19" s="1"/>
  <c r="N340" i="19"/>
  <c r="O340" i="19" s="1"/>
  <c r="N332" i="19"/>
  <c r="O332" i="19" s="1"/>
  <c r="N324" i="19"/>
  <c r="O324" i="19" s="1"/>
  <c r="N270" i="19"/>
  <c r="O270" i="19" s="1"/>
  <c r="O238" i="19"/>
  <c r="O194" i="19"/>
  <c r="Q87" i="15" s="1"/>
  <c r="BT91" i="23" s="1"/>
  <c r="BU91" i="23" s="1"/>
  <c r="N181" i="19"/>
  <c r="O181" i="19" s="1"/>
  <c r="N82" i="19"/>
  <c r="O82" i="19" s="1"/>
  <c r="Q34" i="15" s="1"/>
  <c r="CH38" i="23" s="1"/>
  <c r="CI38" i="23" s="1"/>
  <c r="N198" i="19"/>
  <c r="O198" i="19" s="1"/>
  <c r="N197" i="19"/>
  <c r="O197" i="19" s="1"/>
  <c r="Q88" i="15" s="1"/>
  <c r="CH92" i="23" s="1"/>
  <c r="CI92" i="23" s="1"/>
  <c r="O411" i="19"/>
  <c r="O404" i="19"/>
  <c r="O395" i="19"/>
  <c r="O388" i="19"/>
  <c r="O379" i="19"/>
  <c r="O372" i="19"/>
  <c r="O360" i="19"/>
  <c r="O352" i="19"/>
  <c r="O344" i="19"/>
  <c r="O336" i="19"/>
  <c r="O328" i="19"/>
  <c r="O320" i="19"/>
  <c r="O262" i="19"/>
  <c r="Q104" i="15" s="1"/>
  <c r="CH108" i="23" s="1"/>
  <c r="CI108" i="23" s="1"/>
  <c r="N252" i="19"/>
  <c r="O252" i="19" s="1"/>
  <c r="O205" i="19"/>
  <c r="N201" i="19"/>
  <c r="O201" i="19" s="1"/>
  <c r="N193" i="19"/>
  <c r="O193" i="19" s="1"/>
  <c r="N52" i="19"/>
  <c r="O52" i="19" s="1"/>
  <c r="Q18" i="15" s="1"/>
  <c r="I22" i="23" s="1"/>
  <c r="J22" i="23" s="1"/>
  <c r="CM22" i="23" s="1"/>
  <c r="N253" i="19"/>
  <c r="O253" i="19" s="1"/>
  <c r="Q101" i="15" s="1"/>
  <c r="CH105" i="23" s="1"/>
  <c r="CI105" i="23" s="1"/>
  <c r="N134" i="19"/>
  <c r="O134" i="19" s="1"/>
  <c r="Q66" i="15" s="1"/>
  <c r="CH70" i="23" s="1"/>
  <c r="CI70" i="23" s="1"/>
  <c r="N189" i="19"/>
  <c r="O189" i="19" s="1"/>
  <c r="O255" i="19"/>
  <c r="N248" i="19"/>
  <c r="O248" i="19" s="1"/>
  <c r="N196" i="19"/>
  <c r="O196" i="19" s="1"/>
  <c r="N183" i="19"/>
  <c r="O183" i="19" s="1"/>
  <c r="N146" i="19"/>
  <c r="O146" i="19" s="1"/>
  <c r="N185" i="19"/>
  <c r="O185" i="19" s="1"/>
  <c r="O392" i="19"/>
  <c r="O383" i="19"/>
  <c r="N240" i="19"/>
  <c r="O240" i="19" s="1"/>
  <c r="N232" i="19"/>
  <c r="O232" i="19" s="1"/>
  <c r="N228" i="19"/>
  <c r="O228" i="19" s="1"/>
  <c r="N220" i="19"/>
  <c r="O220" i="19" s="1"/>
  <c r="Q100" i="15" s="1"/>
  <c r="BH104" i="23" s="1"/>
  <c r="BI104" i="23" s="1"/>
  <c r="N208" i="19"/>
  <c r="O208" i="19" s="1"/>
  <c r="N154" i="19"/>
  <c r="O154" i="19" s="1"/>
  <c r="Q72" i="15" s="1"/>
  <c r="O415" i="19"/>
  <c r="O408" i="19"/>
  <c r="O399" i="19"/>
  <c r="O266" i="19"/>
  <c r="N236" i="19"/>
  <c r="O236" i="19" s="1"/>
  <c r="N224" i="19"/>
  <c r="O224" i="19" s="1"/>
  <c r="N216" i="19"/>
  <c r="O216" i="19" s="1"/>
  <c r="N212" i="19"/>
  <c r="O212" i="19" s="1"/>
  <c r="Q94" i="15" s="1"/>
  <c r="X98" i="23" s="1"/>
  <c r="Y98" i="23" s="1"/>
  <c r="N204" i="19"/>
  <c r="O204" i="19" s="1"/>
  <c r="N187" i="19"/>
  <c r="O187" i="19" s="1"/>
  <c r="O417" i="19"/>
  <c r="O410" i="19"/>
  <c r="O401" i="19"/>
  <c r="O394" i="19"/>
  <c r="O385" i="19"/>
  <c r="O378" i="19"/>
  <c r="O369" i="19"/>
  <c r="O268" i="19"/>
  <c r="N247" i="19"/>
  <c r="O247" i="19" s="1"/>
  <c r="O243" i="19"/>
  <c r="N191" i="19"/>
  <c r="O191" i="19" s="1"/>
  <c r="N173" i="19"/>
  <c r="O173" i="19" s="1"/>
  <c r="O359" i="19"/>
  <c r="O351" i="19"/>
  <c r="O343" i="19"/>
  <c r="O335" i="19"/>
  <c r="O327" i="19"/>
  <c r="O319" i="19"/>
  <c r="O246" i="19"/>
  <c r="N239" i="19"/>
  <c r="O239" i="19" s="1"/>
  <c r="N235" i="19"/>
  <c r="O235" i="19" s="1"/>
  <c r="N231" i="19"/>
  <c r="O231" i="19" s="1"/>
  <c r="N227" i="19"/>
  <c r="O227" i="19" s="1"/>
  <c r="N223" i="19"/>
  <c r="O223" i="19" s="1"/>
  <c r="N219" i="19"/>
  <c r="O219" i="19" s="1"/>
  <c r="N215" i="19"/>
  <c r="O215" i="19" s="1"/>
  <c r="Q97" i="15" s="1"/>
  <c r="L101" i="23" s="1"/>
  <c r="N211" i="19"/>
  <c r="O211" i="19" s="1"/>
  <c r="Q93" i="15" s="1"/>
  <c r="AV97" i="23" s="1"/>
  <c r="AW97" i="23" s="1"/>
  <c r="N207" i="19"/>
  <c r="O207" i="19" s="1"/>
  <c r="Q90" i="15" s="1"/>
  <c r="N199" i="19"/>
  <c r="O199" i="19" s="1"/>
  <c r="N177" i="19"/>
  <c r="O177" i="19" s="1"/>
  <c r="N116" i="19"/>
  <c r="O116" i="19" s="1"/>
  <c r="N78" i="19"/>
  <c r="O78" i="19" s="1"/>
  <c r="N40" i="19"/>
  <c r="O40" i="19" s="1"/>
  <c r="Q14" i="15" s="1"/>
  <c r="I18" i="23" s="1"/>
  <c r="J18" i="23" s="1"/>
  <c r="CM18" i="23" s="1"/>
  <c r="N203" i="19"/>
  <c r="O203" i="19" s="1"/>
  <c r="N56" i="19"/>
  <c r="O56" i="19" s="1"/>
  <c r="Q21" i="15" s="1"/>
  <c r="I25" i="23" s="1"/>
  <c r="J25" i="23" s="1"/>
  <c r="CM25" i="23" s="1"/>
  <c r="N166" i="19"/>
  <c r="O166" i="19" s="1"/>
  <c r="Q81" i="15" s="1"/>
  <c r="L85" i="23" s="1"/>
  <c r="O156" i="19"/>
  <c r="Q73" i="15" s="1"/>
  <c r="CH77" i="23" s="1"/>
  <c r="CI77" i="23" s="1"/>
  <c r="O138" i="19"/>
  <c r="O122" i="19"/>
  <c r="Q58" i="15" s="1"/>
  <c r="CH62" i="23" s="1"/>
  <c r="CI62" i="23" s="1"/>
  <c r="O84" i="19"/>
  <c r="Q36" i="15" s="1"/>
  <c r="AY40" i="23" s="1"/>
  <c r="AZ40" i="23" s="1"/>
  <c r="O60" i="19"/>
  <c r="N142" i="19"/>
  <c r="O142" i="19" s="1"/>
  <c r="O118" i="19"/>
  <c r="N90" i="19"/>
  <c r="O90" i="19" s="1"/>
  <c r="Q40" i="15" s="1"/>
  <c r="N76" i="19"/>
  <c r="O76" i="19" s="1"/>
  <c r="Q32" i="15" s="1"/>
  <c r="X36" i="23" s="1"/>
  <c r="Y36" i="23" s="1"/>
  <c r="N8" i="19"/>
  <c r="O8" i="19" s="1"/>
  <c r="O250" i="19"/>
  <c r="O242" i="19"/>
  <c r="O234" i="19"/>
  <c r="O226" i="19"/>
  <c r="O218" i="19"/>
  <c r="Q99" i="15" s="1"/>
  <c r="AG103" i="23" s="1"/>
  <c r="AH103" i="23" s="1"/>
  <c r="O210" i="19"/>
  <c r="Q92" i="15" s="1"/>
  <c r="O192" i="19"/>
  <c r="O188" i="19"/>
  <c r="O184" i="19"/>
  <c r="O180" i="19"/>
  <c r="O176" i="19"/>
  <c r="Q85" i="15" s="1"/>
  <c r="BN89" i="23" s="1"/>
  <c r="BO89" i="23" s="1"/>
  <c r="O172" i="19"/>
  <c r="Q83" i="15" s="1"/>
  <c r="L87" i="23" s="1"/>
  <c r="M87" i="23" s="1"/>
  <c r="N114" i="19"/>
  <c r="O114" i="19" s="1"/>
  <c r="N12" i="19"/>
  <c r="O12" i="19" s="1"/>
  <c r="N195" i="19"/>
  <c r="O195" i="19" s="1"/>
  <c r="O110" i="19"/>
  <c r="Q53" i="15" s="1"/>
  <c r="CH57" i="23" s="1"/>
  <c r="CI57" i="23" s="1"/>
  <c r="N70" i="19"/>
  <c r="O70" i="19" s="1"/>
  <c r="N44" i="19"/>
  <c r="O44" i="19" s="1"/>
  <c r="O148" i="19"/>
  <c r="O130" i="19"/>
  <c r="O126" i="19"/>
  <c r="Q61" i="15" s="1"/>
  <c r="N102" i="19"/>
  <c r="O102" i="19" s="1"/>
  <c r="Q47" i="15" s="1"/>
  <c r="CH51" i="23" s="1"/>
  <c r="CI51" i="23" s="1"/>
  <c r="O92" i="19"/>
  <c r="O66" i="19"/>
  <c r="Q26" i="15" s="1"/>
  <c r="I30" i="23" s="1"/>
  <c r="J30" i="23" s="1"/>
  <c r="CM30" i="23" s="1"/>
  <c r="O32" i="19"/>
  <c r="N179" i="19"/>
  <c r="O179" i="19" s="1"/>
  <c r="N175" i="19"/>
  <c r="O175" i="19" s="1"/>
  <c r="Q84" i="15" s="1"/>
  <c r="N140" i="19"/>
  <c r="O140" i="19" s="1"/>
  <c r="O28" i="19"/>
  <c r="N24" i="19"/>
  <c r="O24" i="19" s="1"/>
  <c r="O7" i="19"/>
  <c r="Q3" i="15" s="1"/>
  <c r="L7" i="23" s="1"/>
  <c r="O5" i="19"/>
  <c r="Q2" i="15" s="1"/>
  <c r="O3" i="19"/>
  <c r="I36" i="23" l="1"/>
  <c r="J36" i="23" s="1"/>
  <c r="I95" i="23"/>
  <c r="J95" i="23" s="1"/>
  <c r="CM95" i="23" s="1"/>
  <c r="X34" i="23"/>
  <c r="Y34" i="23" s="1"/>
  <c r="AG62" i="23"/>
  <c r="AH62" i="23" s="1"/>
  <c r="AP34" i="23"/>
  <c r="AQ34" i="23" s="1"/>
  <c r="U93" i="23"/>
  <c r="V93" i="23" s="1"/>
  <c r="BE34" i="23"/>
  <c r="BF34" i="23" s="1"/>
  <c r="CH93" i="23"/>
  <c r="CI93" i="23" s="1"/>
  <c r="CH22" i="23"/>
  <c r="CI22" i="23" s="1"/>
  <c r="CL11" i="32"/>
  <c r="CM11" i="32" s="1"/>
  <c r="CN11" i="32" s="1"/>
  <c r="CO11" i="32" s="1"/>
  <c r="CG56" i="32"/>
  <c r="CH56" i="32" s="1"/>
  <c r="K56" i="32"/>
  <c r="H56" i="32"/>
  <c r="I56" i="32" s="1"/>
  <c r="CL56" i="32" s="1"/>
  <c r="CM56" i="32" s="1"/>
  <c r="CN56" i="32" s="1"/>
  <c r="CO56" i="32" s="1"/>
  <c r="CH56" i="23"/>
  <c r="CI56" i="23" s="1"/>
  <c r="I56" i="23"/>
  <c r="J56" i="23" s="1"/>
  <c r="CM56" i="23" s="1"/>
  <c r="L56" i="23"/>
  <c r="K44" i="32"/>
  <c r="H44" i="32"/>
  <c r="I44" i="32" s="1"/>
  <c r="CL44" i="32" s="1"/>
  <c r="CG44" i="32"/>
  <c r="CH44" i="32" s="1"/>
  <c r="I44" i="23"/>
  <c r="J44" i="23" s="1"/>
  <c r="CM44" i="23" s="1"/>
  <c r="CH44" i="23"/>
  <c r="CI44" i="23" s="1"/>
  <c r="L44" i="23"/>
  <c r="CH88" i="23"/>
  <c r="CI88" i="23" s="1"/>
  <c r="CG88" i="32"/>
  <c r="CH88" i="32" s="1"/>
  <c r="H65" i="32"/>
  <c r="I65" i="32" s="1"/>
  <c r="T65" i="32"/>
  <c r="U65" i="32" s="1"/>
  <c r="CG65" i="32"/>
  <c r="CH65" i="32" s="1"/>
  <c r="BJ96" i="32"/>
  <c r="BK96" i="32" s="1"/>
  <c r="AL96" i="32"/>
  <c r="AM96" i="32" s="1"/>
  <c r="N96" i="32"/>
  <c r="O96" i="32" s="1"/>
  <c r="BG96" i="32"/>
  <c r="BH96" i="32" s="1"/>
  <c r="AI96" i="32"/>
  <c r="AJ96" i="32" s="1"/>
  <c r="K96" i="32"/>
  <c r="L96" i="32" s="1"/>
  <c r="CB96" i="32"/>
  <c r="CC96" i="32" s="1"/>
  <c r="BD96" i="32"/>
  <c r="BE96" i="32" s="1"/>
  <c r="AF96" i="32"/>
  <c r="AG96" i="32" s="1"/>
  <c r="H96" i="32"/>
  <c r="I96" i="32" s="1"/>
  <c r="BV96" i="32"/>
  <c r="BW96" i="32" s="1"/>
  <c r="AX96" i="32"/>
  <c r="AY96" i="32" s="1"/>
  <c r="Z96" i="32"/>
  <c r="AA96" i="32" s="1"/>
  <c r="BS96" i="32"/>
  <c r="BT96" i="32" s="1"/>
  <c r="AU96" i="32"/>
  <c r="AV96" i="32" s="1"/>
  <c r="BY96" i="32"/>
  <c r="BZ96" i="32" s="1"/>
  <c r="Q96" i="32"/>
  <c r="R96" i="32" s="1"/>
  <c r="BP96" i="32"/>
  <c r="BQ96" i="32" s="1"/>
  <c r="BM96" i="32"/>
  <c r="BN96" i="32" s="1"/>
  <c r="AR96" i="32"/>
  <c r="AS96" i="32" s="1"/>
  <c r="CG96" i="32"/>
  <c r="CH96" i="32" s="1"/>
  <c r="AO96" i="32"/>
  <c r="AP96" i="32" s="1"/>
  <c r="AC96" i="32"/>
  <c r="AD96" i="32" s="1"/>
  <c r="T96" i="32"/>
  <c r="U96" i="32" s="1"/>
  <c r="BA96" i="32"/>
  <c r="BB96" i="32" s="1"/>
  <c r="AF90" i="32"/>
  <c r="AG90" i="32" s="1"/>
  <c r="CG90" i="32"/>
  <c r="CH90" i="32" s="1"/>
  <c r="BB93" i="23"/>
  <c r="BC93" i="23" s="1"/>
  <c r="U109" i="23"/>
  <c r="V109" i="23" s="1"/>
  <c r="AD109" i="23"/>
  <c r="AE109" i="23" s="1"/>
  <c r="AJ109" i="23"/>
  <c r="AK109" i="23" s="1"/>
  <c r="L70" i="23"/>
  <c r="L38" i="23"/>
  <c r="M38" i="23" s="1"/>
  <c r="AY47" i="23"/>
  <c r="AZ47" i="23" s="1"/>
  <c r="AD47" i="23"/>
  <c r="AE47" i="23" s="1"/>
  <c r="AG47" i="23"/>
  <c r="AH47" i="23" s="1"/>
  <c r="CH103" i="23"/>
  <c r="CI103" i="23" s="1"/>
  <c r="BT103" i="23"/>
  <c r="BU103" i="23" s="1"/>
  <c r="AY96" i="23"/>
  <c r="AZ96" i="23" s="1"/>
  <c r="CC96" i="23"/>
  <c r="CD96" i="23" s="1"/>
  <c r="R96" i="23"/>
  <c r="S96" i="23" s="1"/>
  <c r="BK104" i="23"/>
  <c r="BL104" i="23" s="1"/>
  <c r="BT104" i="23"/>
  <c r="BU104" i="23" s="1"/>
  <c r="AG104" i="23"/>
  <c r="AH104" i="23" s="1"/>
  <c r="O32" i="23"/>
  <c r="P32" i="23" s="1"/>
  <c r="BZ40" i="23"/>
  <c r="CA40" i="23" s="1"/>
  <c r="BE40" i="23"/>
  <c r="BF40" i="23" s="1"/>
  <c r="BH40" i="23"/>
  <c r="BI40" i="23" s="1"/>
  <c r="I57" i="23"/>
  <c r="J57" i="23" s="1"/>
  <c r="CM57" i="23" s="1"/>
  <c r="CH89" i="23"/>
  <c r="CI89" i="23" s="1"/>
  <c r="BB98" i="23"/>
  <c r="BC98" i="23" s="1"/>
  <c r="O98" i="23"/>
  <c r="P98" i="23" s="1"/>
  <c r="AS98" i="23"/>
  <c r="AT98" i="23" s="1"/>
  <c r="R106" i="23"/>
  <c r="S106" i="23" s="1"/>
  <c r="AY106" i="23"/>
  <c r="AZ106" i="23" s="1"/>
  <c r="CC106" i="23"/>
  <c r="CD106" i="23" s="1"/>
  <c r="CH18" i="23"/>
  <c r="CI18" i="23" s="1"/>
  <c r="BK91" i="23"/>
  <c r="BL91" i="23" s="1"/>
  <c r="CL28" i="32"/>
  <c r="CM53" i="32"/>
  <c r="CN53" i="32" s="1"/>
  <c r="CL15" i="32"/>
  <c r="CM15" i="32" s="1"/>
  <c r="CN15" i="32" s="1"/>
  <c r="CO15" i="32" s="1"/>
  <c r="CM54" i="32"/>
  <c r="CN54" i="32" s="1"/>
  <c r="BY103" i="32"/>
  <c r="BZ103" i="32" s="1"/>
  <c r="BA103" i="32"/>
  <c r="BB103" i="32" s="1"/>
  <c r="AC103" i="32"/>
  <c r="AD103" i="32" s="1"/>
  <c r="BV103" i="32"/>
  <c r="BW103" i="32" s="1"/>
  <c r="AX103" i="32"/>
  <c r="AY103" i="32" s="1"/>
  <c r="Z103" i="32"/>
  <c r="AA103" i="32" s="1"/>
  <c r="BS103" i="32"/>
  <c r="BT103" i="32" s="1"/>
  <c r="AU103" i="32"/>
  <c r="AV103" i="32" s="1"/>
  <c r="W103" i="32"/>
  <c r="X103" i="32" s="1"/>
  <c r="CG103" i="32"/>
  <c r="CH103" i="32" s="1"/>
  <c r="BM103" i="32"/>
  <c r="BN103" i="32" s="1"/>
  <c r="AO103" i="32"/>
  <c r="AP103" i="32" s="1"/>
  <c r="Q103" i="32"/>
  <c r="R103" i="32" s="1"/>
  <c r="BJ103" i="32"/>
  <c r="BK103" i="32" s="1"/>
  <c r="AL103" i="32"/>
  <c r="AM103" i="32" s="1"/>
  <c r="N103" i="32"/>
  <c r="O103" i="32" s="1"/>
  <c r="T103" i="32"/>
  <c r="U103" i="32" s="1"/>
  <c r="CB103" i="32"/>
  <c r="CC103" i="32" s="1"/>
  <c r="K103" i="32"/>
  <c r="L103" i="32" s="1"/>
  <c r="H103" i="32"/>
  <c r="I103" i="32" s="1"/>
  <c r="BD103" i="32"/>
  <c r="BE103" i="32" s="1"/>
  <c r="AR103" i="32"/>
  <c r="AS103" i="32" s="1"/>
  <c r="BG103" i="32"/>
  <c r="BH103" i="32" s="1"/>
  <c r="AI103" i="32"/>
  <c r="AJ103" i="32" s="1"/>
  <c r="AF103" i="32"/>
  <c r="AG103" i="32" s="1"/>
  <c r="BV92" i="32"/>
  <c r="BW92" i="32" s="1"/>
  <c r="AX92" i="32"/>
  <c r="AY92" i="32" s="1"/>
  <c r="BS92" i="32"/>
  <c r="BT92" i="32" s="1"/>
  <c r="AU92" i="32"/>
  <c r="AV92" i="32" s="1"/>
  <c r="Z92" i="32"/>
  <c r="AA92" i="32" s="1"/>
  <c r="BP92" i="32"/>
  <c r="BQ92" i="32" s="1"/>
  <c r="AR92" i="32"/>
  <c r="AS92" i="32" s="1"/>
  <c r="BJ92" i="32"/>
  <c r="BK92" i="32" s="1"/>
  <c r="AL92" i="32"/>
  <c r="AM92" i="32" s="1"/>
  <c r="T92" i="32"/>
  <c r="U92" i="32" s="1"/>
  <c r="BG92" i="32"/>
  <c r="BH92" i="32" s="1"/>
  <c r="AI92" i="32"/>
  <c r="AJ92" i="32" s="1"/>
  <c r="N92" i="32"/>
  <c r="O92" i="32" s="1"/>
  <c r="W92" i="32"/>
  <c r="X92" i="32" s="1"/>
  <c r="BY92" i="32"/>
  <c r="BZ92" i="32" s="1"/>
  <c r="K92" i="32"/>
  <c r="L92" i="32" s="1"/>
  <c r="BM92" i="32"/>
  <c r="BN92" i="32" s="1"/>
  <c r="BA92" i="32"/>
  <c r="BB92" i="32" s="1"/>
  <c r="AO92" i="32"/>
  <c r="AP92" i="32" s="1"/>
  <c r="CG92" i="32"/>
  <c r="CH92" i="32" s="1"/>
  <c r="BD92" i="32"/>
  <c r="BE92" i="32" s="1"/>
  <c r="AC92" i="32"/>
  <c r="AD92" i="32" s="1"/>
  <c r="H102" i="32"/>
  <c r="I102" i="32" s="1"/>
  <c r="CL102" i="32" s="1"/>
  <c r="CG102" i="32"/>
  <c r="CH102" i="32" s="1"/>
  <c r="K102" i="32"/>
  <c r="U36" i="23"/>
  <c r="V36" i="23" s="1"/>
  <c r="I85" i="23"/>
  <c r="J85" i="23" s="1"/>
  <c r="CM85" i="23" s="1"/>
  <c r="I93" i="23"/>
  <c r="J93" i="23" s="1"/>
  <c r="AS109" i="23"/>
  <c r="AT109" i="23" s="1"/>
  <c r="BB109" i="23"/>
  <c r="BC109" i="23" s="1"/>
  <c r="BH109" i="23"/>
  <c r="BI109" i="23" s="1"/>
  <c r="BT92" i="23"/>
  <c r="BU92" i="23" s="1"/>
  <c r="CH102" i="23"/>
  <c r="CI102" i="23" s="1"/>
  <c r="BH38" i="23"/>
  <c r="BI38" i="23" s="1"/>
  <c r="BB47" i="23"/>
  <c r="BC47" i="23" s="1"/>
  <c r="BZ47" i="23"/>
  <c r="CA47" i="23" s="1"/>
  <c r="I63" i="23"/>
  <c r="J63" i="23" s="1"/>
  <c r="R103" i="23"/>
  <c r="S103" i="23" s="1"/>
  <c r="AA103" i="23"/>
  <c r="AB103" i="23" s="1"/>
  <c r="BE103" i="23"/>
  <c r="BF103" i="23" s="1"/>
  <c r="BW96" i="23"/>
  <c r="BX96" i="23" s="1"/>
  <c r="L96" i="23"/>
  <c r="M96" i="23" s="1"/>
  <c r="AP96" i="23"/>
  <c r="AQ96" i="23" s="1"/>
  <c r="CH104" i="23"/>
  <c r="CI104" i="23" s="1"/>
  <c r="AA104" i="23"/>
  <c r="AB104" i="23" s="1"/>
  <c r="BE104" i="23"/>
  <c r="BF104" i="23" s="1"/>
  <c r="U32" i="23"/>
  <c r="V32" i="23" s="1"/>
  <c r="AG40" i="23"/>
  <c r="AH40" i="23" s="1"/>
  <c r="U40" i="23"/>
  <c r="V40" i="23" s="1"/>
  <c r="AM40" i="23"/>
  <c r="AN40" i="23" s="1"/>
  <c r="BZ98" i="23"/>
  <c r="CA98" i="23" s="1"/>
  <c r="AM98" i="23"/>
  <c r="AN98" i="23" s="1"/>
  <c r="BQ98" i="23"/>
  <c r="BR98" i="23" s="1"/>
  <c r="AP106" i="23"/>
  <c r="AQ106" i="23" s="1"/>
  <c r="BW106" i="23"/>
  <c r="BX106" i="23" s="1"/>
  <c r="L106" i="23"/>
  <c r="M106" i="23" s="1"/>
  <c r="L18" i="23"/>
  <c r="I51" i="23"/>
  <c r="J51" i="23" s="1"/>
  <c r="CM51" i="23" s="1"/>
  <c r="CH91" i="23"/>
  <c r="CI91" i="23" s="1"/>
  <c r="M2" i="15"/>
  <c r="N2" i="15" s="1"/>
  <c r="L2" i="15"/>
  <c r="CM45" i="32"/>
  <c r="CN45" i="32" s="1"/>
  <c r="CM86" i="32"/>
  <c r="CN86" i="32" s="1"/>
  <c r="CL14" i="32"/>
  <c r="AF87" i="32"/>
  <c r="AG87" i="32" s="1"/>
  <c r="H87" i="32"/>
  <c r="I87" i="32" s="1"/>
  <c r="BY87" i="32"/>
  <c r="BZ87" i="32" s="1"/>
  <c r="T87" i="32"/>
  <c r="U87" i="32" s="1"/>
  <c r="CG87" i="32"/>
  <c r="CH87" i="32" s="1"/>
  <c r="K87" i="32"/>
  <c r="L87" i="32" s="1"/>
  <c r="CG94" i="32"/>
  <c r="CH94" i="32" s="1"/>
  <c r="BM94" i="32"/>
  <c r="BN94" i="32" s="1"/>
  <c r="BJ94" i="32"/>
  <c r="BK94" i="32" s="1"/>
  <c r="BS94" i="32"/>
  <c r="BT94" i="32" s="1"/>
  <c r="AO47" i="32"/>
  <c r="AP47" i="32" s="1"/>
  <c r="BJ47" i="32"/>
  <c r="BK47" i="32" s="1"/>
  <c r="AI47" i="32"/>
  <c r="AJ47" i="32" s="1"/>
  <c r="K47" i="32"/>
  <c r="L47" i="32" s="1"/>
  <c r="BG47" i="32"/>
  <c r="BH47" i="32" s="1"/>
  <c r="AF47" i="32"/>
  <c r="AG47" i="32" s="1"/>
  <c r="CB47" i="32"/>
  <c r="CC47" i="32" s="1"/>
  <c r="BD47" i="32"/>
  <c r="BE47" i="32" s="1"/>
  <c r="AC47" i="32"/>
  <c r="AD47" i="32" s="1"/>
  <c r="BV47" i="32"/>
  <c r="BW47" i="32" s="1"/>
  <c r="AX47" i="32"/>
  <c r="AY47" i="32" s="1"/>
  <c r="W47" i="32"/>
  <c r="X47" i="32" s="1"/>
  <c r="BS47" i="32"/>
  <c r="BT47" i="32" s="1"/>
  <c r="AU47" i="32"/>
  <c r="AV47" i="32" s="1"/>
  <c r="T47" i="32"/>
  <c r="U47" i="32" s="1"/>
  <c r="AR47" i="32"/>
  <c r="AS47" i="32" s="1"/>
  <c r="CG47" i="32"/>
  <c r="CH47" i="32" s="1"/>
  <c r="AL47" i="32"/>
  <c r="AM47" i="32" s="1"/>
  <c r="Z47" i="32"/>
  <c r="AA47" i="32" s="1"/>
  <c r="Q47" i="32"/>
  <c r="R47" i="32" s="1"/>
  <c r="BY47" i="32"/>
  <c r="BZ47" i="32" s="1"/>
  <c r="N47" i="32"/>
  <c r="O47" i="32" s="1"/>
  <c r="BP47" i="32"/>
  <c r="BQ47" i="32" s="1"/>
  <c r="BM47" i="32"/>
  <c r="BN47" i="32" s="1"/>
  <c r="BA47" i="32"/>
  <c r="BB47" i="32" s="1"/>
  <c r="CG21" i="32"/>
  <c r="CH21" i="32" s="1"/>
  <c r="K21" i="32"/>
  <c r="H21" i="32"/>
  <c r="I21" i="32" s="1"/>
  <c r="CL21" i="32" s="1"/>
  <c r="BQ109" i="23"/>
  <c r="BR109" i="23" s="1"/>
  <c r="BZ109" i="23"/>
  <c r="CA109" i="23" s="1"/>
  <c r="O109" i="23"/>
  <c r="P109" i="23" s="1"/>
  <c r="BZ92" i="23"/>
  <c r="CA92" i="23" s="1"/>
  <c r="I102" i="23"/>
  <c r="J102" i="23" s="1"/>
  <c r="CM102" i="23" s="1"/>
  <c r="O47" i="23"/>
  <c r="P47" i="23" s="1"/>
  <c r="R47" i="23"/>
  <c r="S47" i="23" s="1"/>
  <c r="CC47" i="23"/>
  <c r="CD47" i="23" s="1"/>
  <c r="O87" i="23"/>
  <c r="P87" i="23" s="1"/>
  <c r="L103" i="23"/>
  <c r="M103" i="23" s="1"/>
  <c r="AP103" i="23"/>
  <c r="AQ103" i="23" s="1"/>
  <c r="AY103" i="23"/>
  <c r="AZ103" i="23" s="1"/>
  <c r="CC103" i="23"/>
  <c r="CD103" i="23" s="1"/>
  <c r="AD96" i="23"/>
  <c r="AE96" i="23" s="1"/>
  <c r="AJ96" i="23"/>
  <c r="AK96" i="23" s="1"/>
  <c r="BN96" i="23"/>
  <c r="BO96" i="23" s="1"/>
  <c r="R104" i="23"/>
  <c r="S104" i="23" s="1"/>
  <c r="AY104" i="23"/>
  <c r="AZ104" i="23" s="1"/>
  <c r="CC104" i="23"/>
  <c r="CD104" i="23" s="1"/>
  <c r="AP32" i="23"/>
  <c r="AQ32" i="23" s="1"/>
  <c r="CC40" i="23"/>
  <c r="CD40" i="23" s="1"/>
  <c r="AS40" i="23"/>
  <c r="AT40" i="23" s="1"/>
  <c r="BK40" i="23"/>
  <c r="BL40" i="23" s="1"/>
  <c r="CH65" i="23"/>
  <c r="CI65" i="23" s="1"/>
  <c r="CH97" i="23"/>
  <c r="CI97" i="23" s="1"/>
  <c r="I108" i="23"/>
  <c r="J108" i="23" s="1"/>
  <c r="CM108" i="23" s="1"/>
  <c r="I98" i="23"/>
  <c r="J98" i="23" s="1"/>
  <c r="BK98" i="23"/>
  <c r="BL98" i="23" s="1"/>
  <c r="BN106" i="23"/>
  <c r="BO106" i="23" s="1"/>
  <c r="AD106" i="23"/>
  <c r="AE106" i="23" s="1"/>
  <c r="AJ106" i="23"/>
  <c r="AK106" i="23" s="1"/>
  <c r="L51" i="23"/>
  <c r="CG85" i="32"/>
  <c r="CH85" i="32" s="1"/>
  <c r="K85" i="32"/>
  <c r="L85" i="32" s="1"/>
  <c r="H85" i="32"/>
  <c r="I85" i="32" s="1"/>
  <c r="BJ98" i="32"/>
  <c r="BK98" i="32" s="1"/>
  <c r="AL98" i="32"/>
  <c r="AM98" i="32" s="1"/>
  <c r="N98" i="32"/>
  <c r="O98" i="32" s="1"/>
  <c r="BG98" i="32"/>
  <c r="BH98" i="32" s="1"/>
  <c r="AI98" i="32"/>
  <c r="AJ98" i="32" s="1"/>
  <c r="CB98" i="32"/>
  <c r="CC98" i="32" s="1"/>
  <c r="BD98" i="32"/>
  <c r="BE98" i="32" s="1"/>
  <c r="AF98" i="32"/>
  <c r="AG98" i="32" s="1"/>
  <c r="H98" i="32"/>
  <c r="I98" i="32" s="1"/>
  <c r="BV98" i="32"/>
  <c r="BW98" i="32" s="1"/>
  <c r="AX98" i="32"/>
  <c r="AY98" i="32" s="1"/>
  <c r="Z98" i="32"/>
  <c r="AA98" i="32" s="1"/>
  <c r="BS98" i="32"/>
  <c r="BT98" i="32" s="1"/>
  <c r="AU98" i="32"/>
  <c r="AV98" i="32" s="1"/>
  <c r="W98" i="32"/>
  <c r="X98" i="32" s="1"/>
  <c r="AC98" i="32"/>
  <c r="AD98" i="32" s="1"/>
  <c r="T98" i="32"/>
  <c r="U98" i="32" s="1"/>
  <c r="BY98" i="32"/>
  <c r="BZ98" i="32" s="1"/>
  <c r="Q98" i="32"/>
  <c r="R98" i="32" s="1"/>
  <c r="BM98" i="32"/>
  <c r="BN98" i="32" s="1"/>
  <c r="BA98" i="32"/>
  <c r="BB98" i="32" s="1"/>
  <c r="AO98" i="32"/>
  <c r="AP98" i="32" s="1"/>
  <c r="BP98" i="32"/>
  <c r="BQ98" i="32" s="1"/>
  <c r="AR98" i="32"/>
  <c r="AS98" i="32" s="1"/>
  <c r="CG98" i="32"/>
  <c r="CH98" i="32" s="1"/>
  <c r="BP38" i="32"/>
  <c r="BQ38" i="32" s="1"/>
  <c r="BS38" i="32"/>
  <c r="BT38" i="32" s="1"/>
  <c r="K38" i="32"/>
  <c r="L38" i="32" s="1"/>
  <c r="BG38" i="32"/>
  <c r="BH38" i="32" s="1"/>
  <c r="H38" i="32"/>
  <c r="I38" i="32" s="1"/>
  <c r="CG38" i="32"/>
  <c r="CH38" i="32" s="1"/>
  <c r="Z63" i="32"/>
  <c r="AA63" i="32" s="1"/>
  <c r="CG63" i="32"/>
  <c r="CH63" i="32" s="1"/>
  <c r="H63" i="32"/>
  <c r="I63" i="32" s="1"/>
  <c r="AF63" i="32"/>
  <c r="AG63" i="32" s="1"/>
  <c r="BP93" i="32"/>
  <c r="BQ93" i="32" s="1"/>
  <c r="Z93" i="32"/>
  <c r="AA93" i="32" s="1"/>
  <c r="T93" i="32"/>
  <c r="U93" i="32" s="1"/>
  <c r="N93" i="32"/>
  <c r="O93" i="32" s="1"/>
  <c r="W93" i="32"/>
  <c r="X93" i="32" s="1"/>
  <c r="H93" i="32"/>
  <c r="I93" i="32" s="1"/>
  <c r="CG93" i="32"/>
  <c r="CH93" i="32" s="1"/>
  <c r="AC93" i="32"/>
  <c r="AD93" i="32" s="1"/>
  <c r="K93" i="32"/>
  <c r="L93" i="32" s="1"/>
  <c r="L36" i="23"/>
  <c r="M36" i="23" s="1"/>
  <c r="CH85" i="23"/>
  <c r="CI85" i="23" s="1"/>
  <c r="L93" i="23"/>
  <c r="M93" i="23" s="1"/>
  <c r="X109" i="23"/>
  <c r="Y109" i="23" s="1"/>
  <c r="I109" i="23"/>
  <c r="J109" i="23" s="1"/>
  <c r="AM109" i="23"/>
  <c r="AN109" i="23" s="1"/>
  <c r="I62" i="23"/>
  <c r="J62" i="23" s="1"/>
  <c r="BQ38" i="23"/>
  <c r="BR38" i="23" s="1"/>
  <c r="BK47" i="23"/>
  <c r="BL47" i="23" s="1"/>
  <c r="AP47" i="23"/>
  <c r="AQ47" i="23" s="1"/>
  <c r="L47" i="23"/>
  <c r="M47" i="23" s="1"/>
  <c r="AA63" i="23"/>
  <c r="AB63" i="23" s="1"/>
  <c r="CH87" i="23"/>
  <c r="CI87" i="23" s="1"/>
  <c r="AJ103" i="23"/>
  <c r="AK103" i="23" s="1"/>
  <c r="BN103" i="23"/>
  <c r="BO103" i="23" s="1"/>
  <c r="BW103" i="23"/>
  <c r="BX103" i="23" s="1"/>
  <c r="I7" i="23"/>
  <c r="J7" i="23" s="1"/>
  <c r="CM7" i="23" s="1"/>
  <c r="BB96" i="23"/>
  <c r="BC96" i="23" s="1"/>
  <c r="BH96" i="23"/>
  <c r="BI96" i="23" s="1"/>
  <c r="U96" i="23"/>
  <c r="V96" i="23" s="1"/>
  <c r="AP104" i="23"/>
  <c r="AQ104" i="23" s="1"/>
  <c r="BW104" i="23"/>
  <c r="BX104" i="23" s="1"/>
  <c r="L104" i="23"/>
  <c r="M104" i="23" s="1"/>
  <c r="R40" i="23"/>
  <c r="S40" i="23" s="1"/>
  <c r="AP40" i="23"/>
  <c r="AQ40" i="23" s="1"/>
  <c r="BQ40" i="23"/>
  <c r="BR40" i="23" s="1"/>
  <c r="CH40" i="23"/>
  <c r="CI40" i="23" s="1"/>
  <c r="U65" i="23"/>
  <c r="V65" i="23" s="1"/>
  <c r="L108" i="23"/>
  <c r="CH25" i="23"/>
  <c r="CI25" i="23" s="1"/>
  <c r="AG98" i="23"/>
  <c r="AH98" i="23" s="1"/>
  <c r="CH98" i="23"/>
  <c r="CI98" i="23" s="1"/>
  <c r="AV98" i="23"/>
  <c r="AW98" i="23" s="1"/>
  <c r="U106" i="23"/>
  <c r="V106" i="23" s="1"/>
  <c r="BB106" i="23"/>
  <c r="BC106" i="23" s="1"/>
  <c r="BH106" i="23"/>
  <c r="BI106" i="23" s="1"/>
  <c r="AI34" i="32"/>
  <c r="AJ34" i="32" s="1"/>
  <c r="BD34" i="32"/>
  <c r="BE34" i="32" s="1"/>
  <c r="W34" i="32"/>
  <c r="X34" i="32" s="1"/>
  <c r="CG34" i="32"/>
  <c r="CH34" i="32" s="1"/>
  <c r="AO34" i="32"/>
  <c r="AP34" i="32" s="1"/>
  <c r="K95" i="32"/>
  <c r="CG95" i="32"/>
  <c r="CH95" i="32" s="1"/>
  <c r="H95" i="32"/>
  <c r="I95" i="32" s="1"/>
  <c r="CL95" i="32" s="1"/>
  <c r="CM95" i="32" s="1"/>
  <c r="CN95" i="32" s="1"/>
  <c r="CO95" i="32" s="1"/>
  <c r="CM68" i="32"/>
  <c r="CN68" i="32" s="1"/>
  <c r="K89" i="32"/>
  <c r="L89" i="32" s="1"/>
  <c r="H89" i="32"/>
  <c r="I89" i="32" s="1"/>
  <c r="BG89" i="32"/>
  <c r="BH89" i="32" s="1"/>
  <c r="CG89" i="32"/>
  <c r="CH89" i="32" s="1"/>
  <c r="N89" i="32"/>
  <c r="O89" i="32" s="1"/>
  <c r="BM89" i="32"/>
  <c r="BN89" i="32" s="1"/>
  <c r="CG70" i="32"/>
  <c r="CH70" i="32" s="1"/>
  <c r="K70" i="32"/>
  <c r="H70" i="32"/>
  <c r="I70" i="32" s="1"/>
  <c r="CL70" i="32" s="1"/>
  <c r="AV109" i="23"/>
  <c r="AW109" i="23" s="1"/>
  <c r="AG109" i="23"/>
  <c r="AH109" i="23" s="1"/>
  <c r="BK109" i="23"/>
  <c r="BL109" i="23" s="1"/>
  <c r="BT94" i="23"/>
  <c r="BU94" i="23" s="1"/>
  <c r="BT38" i="23"/>
  <c r="BU38" i="23" s="1"/>
  <c r="U47" i="23"/>
  <c r="V47" i="23" s="1"/>
  <c r="BN47" i="23"/>
  <c r="BO47" i="23" s="1"/>
  <c r="AJ47" i="23"/>
  <c r="AK47" i="23" s="1"/>
  <c r="U87" i="23"/>
  <c r="V87" i="23" s="1"/>
  <c r="BH103" i="23"/>
  <c r="BI103" i="23" s="1"/>
  <c r="U103" i="23"/>
  <c r="V103" i="23" s="1"/>
  <c r="AD103" i="23"/>
  <c r="AE103" i="23" s="1"/>
  <c r="CH7" i="23"/>
  <c r="CI7" i="23" s="1"/>
  <c r="BZ96" i="23"/>
  <c r="CA96" i="23" s="1"/>
  <c r="O96" i="23"/>
  <c r="P96" i="23" s="1"/>
  <c r="AS96" i="23"/>
  <c r="AT96" i="23" s="1"/>
  <c r="BN104" i="23"/>
  <c r="BO104" i="23" s="1"/>
  <c r="AD104" i="23"/>
  <c r="AE104" i="23" s="1"/>
  <c r="BN40" i="23"/>
  <c r="BO40" i="23" s="1"/>
  <c r="AV40" i="23"/>
  <c r="AW40" i="23" s="1"/>
  <c r="AA40" i="23"/>
  <c r="AB40" i="23" s="1"/>
  <c r="I65" i="23"/>
  <c r="J65" i="23" s="1"/>
  <c r="BE98" i="23"/>
  <c r="BF98" i="23" s="1"/>
  <c r="R98" i="23"/>
  <c r="S98" i="23" s="1"/>
  <c r="BT98" i="23"/>
  <c r="BU98" i="23" s="1"/>
  <c r="AS106" i="23"/>
  <c r="AT106" i="23" s="1"/>
  <c r="BZ106" i="23"/>
  <c r="CA106" i="23" s="1"/>
  <c r="O106" i="23"/>
  <c r="P106" i="23" s="1"/>
  <c r="L100" i="23"/>
  <c r="CM69" i="32"/>
  <c r="CN69" i="32" s="1"/>
  <c r="K25" i="32"/>
  <c r="H25" i="32"/>
  <c r="I25" i="32" s="1"/>
  <c r="CL25" i="32" s="1"/>
  <c r="CM25" i="32" s="1"/>
  <c r="CN25" i="32" s="1"/>
  <c r="CO25" i="32" s="1"/>
  <c r="CG25" i="32"/>
  <c r="CH25" i="32" s="1"/>
  <c r="CH76" i="23"/>
  <c r="CI76" i="23" s="1"/>
  <c r="CG76" i="32"/>
  <c r="CH76" i="32" s="1"/>
  <c r="H57" i="32"/>
  <c r="I57" i="32" s="1"/>
  <c r="CL57" i="32" s="1"/>
  <c r="CM57" i="32" s="1"/>
  <c r="CN57" i="32" s="1"/>
  <c r="CO57" i="32" s="1"/>
  <c r="CG57" i="32"/>
  <c r="CH57" i="32" s="1"/>
  <c r="K57" i="32"/>
  <c r="BY104" i="32"/>
  <c r="BZ104" i="32" s="1"/>
  <c r="BA104" i="32"/>
  <c r="BB104" i="32" s="1"/>
  <c r="AC104" i="32"/>
  <c r="AD104" i="32" s="1"/>
  <c r="BV104" i="32"/>
  <c r="BW104" i="32" s="1"/>
  <c r="AX104" i="32"/>
  <c r="AY104" i="32" s="1"/>
  <c r="Z104" i="32"/>
  <c r="AA104" i="32" s="1"/>
  <c r="BS104" i="32"/>
  <c r="BT104" i="32" s="1"/>
  <c r="AU104" i="32"/>
  <c r="AV104" i="32" s="1"/>
  <c r="CG104" i="32"/>
  <c r="CH104" i="32" s="1"/>
  <c r="BM104" i="32"/>
  <c r="BN104" i="32" s="1"/>
  <c r="AO104" i="32"/>
  <c r="AP104" i="32" s="1"/>
  <c r="Q104" i="32"/>
  <c r="R104" i="32" s="1"/>
  <c r="BJ104" i="32"/>
  <c r="BK104" i="32" s="1"/>
  <c r="AL104" i="32"/>
  <c r="AM104" i="32" s="1"/>
  <c r="N104" i="32"/>
  <c r="O104" i="32" s="1"/>
  <c r="AF104" i="32"/>
  <c r="AG104" i="32" s="1"/>
  <c r="CB104" i="32"/>
  <c r="CC104" i="32" s="1"/>
  <c r="K104" i="32"/>
  <c r="L104" i="32" s="1"/>
  <c r="BG104" i="32"/>
  <c r="BH104" i="32" s="1"/>
  <c r="BD104" i="32"/>
  <c r="BE104" i="32" s="1"/>
  <c r="AR104" i="32"/>
  <c r="AS104" i="32" s="1"/>
  <c r="BP104" i="32"/>
  <c r="BQ104" i="32" s="1"/>
  <c r="H104" i="32"/>
  <c r="I104" i="32" s="1"/>
  <c r="CG105" i="32"/>
  <c r="CH105" i="32" s="1"/>
  <c r="H105" i="32"/>
  <c r="I105" i="32" s="1"/>
  <c r="CL105" i="32" s="1"/>
  <c r="CM105" i="32" s="1"/>
  <c r="CN105" i="32" s="1"/>
  <c r="CO105" i="32" s="1"/>
  <c r="K105" i="32"/>
  <c r="BS91" i="32"/>
  <c r="BT91" i="32" s="1"/>
  <c r="CG91" i="32"/>
  <c r="CH91" i="32" s="1"/>
  <c r="BJ91" i="32"/>
  <c r="BK91" i="32" s="1"/>
  <c r="N91" i="32"/>
  <c r="O91" i="32" s="1"/>
  <c r="K91" i="32"/>
  <c r="L91" i="32" s="1"/>
  <c r="X93" i="23"/>
  <c r="Y93" i="23" s="1"/>
  <c r="AA109" i="23"/>
  <c r="AB109" i="23" s="1"/>
  <c r="BE109" i="23"/>
  <c r="BF109" i="23" s="1"/>
  <c r="BK94" i="23"/>
  <c r="BL94" i="23" s="1"/>
  <c r="L30" i="23"/>
  <c r="AM47" i="23"/>
  <c r="AN47" i="23" s="1"/>
  <c r="BQ47" i="23"/>
  <c r="BR47" i="23" s="1"/>
  <c r="X47" i="23"/>
  <c r="Y47" i="23" s="1"/>
  <c r="BH47" i="23"/>
  <c r="BI47" i="23" s="1"/>
  <c r="BZ87" i="23"/>
  <c r="CA87" i="23" s="1"/>
  <c r="O103" i="23"/>
  <c r="P103" i="23" s="1"/>
  <c r="AS103" i="23"/>
  <c r="AT103" i="23" s="1"/>
  <c r="BB103" i="23"/>
  <c r="BC103" i="23" s="1"/>
  <c r="AV96" i="23"/>
  <c r="AW96" i="23" s="1"/>
  <c r="I96" i="23"/>
  <c r="J96" i="23" s="1"/>
  <c r="AM96" i="23"/>
  <c r="AN96" i="23" s="1"/>
  <c r="BQ96" i="23"/>
  <c r="BR96" i="23" s="1"/>
  <c r="AS104" i="23"/>
  <c r="AT104" i="23" s="1"/>
  <c r="BB104" i="23"/>
  <c r="BC104" i="23" s="1"/>
  <c r="X40" i="23"/>
  <c r="Y40" i="23" s="1"/>
  <c r="I40" i="23"/>
  <c r="J40" i="23" s="1"/>
  <c r="I105" i="23"/>
  <c r="J105" i="23" s="1"/>
  <c r="CM105" i="23" s="1"/>
  <c r="L25" i="23"/>
  <c r="AG90" i="23"/>
  <c r="AH90" i="23" s="1"/>
  <c r="CC98" i="23"/>
  <c r="CD98" i="23" s="1"/>
  <c r="AP98" i="23"/>
  <c r="AQ98" i="23" s="1"/>
  <c r="AA98" i="23"/>
  <c r="AB98" i="23" s="1"/>
  <c r="X106" i="23"/>
  <c r="Y106" i="23" s="1"/>
  <c r="I106" i="23"/>
  <c r="J106" i="23" s="1"/>
  <c r="AM106" i="23"/>
  <c r="AN106" i="23" s="1"/>
  <c r="CH100" i="23"/>
  <c r="CI100" i="23" s="1"/>
  <c r="CM13" i="32"/>
  <c r="CN13" i="32" s="1"/>
  <c r="CL17" i="32"/>
  <c r="CM17" i="32" s="1"/>
  <c r="CN17" i="32" s="1"/>
  <c r="CO17" i="32" s="1"/>
  <c r="CL20" i="32"/>
  <c r="AU97" i="32"/>
  <c r="AV97" i="32" s="1"/>
  <c r="CG97" i="32"/>
  <c r="CH97" i="32" s="1"/>
  <c r="BP109" i="32"/>
  <c r="BQ109" i="32" s="1"/>
  <c r="AR109" i="32"/>
  <c r="AS109" i="32" s="1"/>
  <c r="T109" i="32"/>
  <c r="U109" i="32" s="1"/>
  <c r="CG109" i="32"/>
  <c r="CH109" i="32" s="1"/>
  <c r="AO109" i="32"/>
  <c r="AP109" i="32" s="1"/>
  <c r="Q109" i="32"/>
  <c r="R109" i="32" s="1"/>
  <c r="BJ109" i="32"/>
  <c r="BK109" i="32" s="1"/>
  <c r="AL109" i="32"/>
  <c r="AM109" i="32" s="1"/>
  <c r="N109" i="32"/>
  <c r="O109" i="32" s="1"/>
  <c r="CB109" i="32"/>
  <c r="CC109" i="32" s="1"/>
  <c r="BD109" i="32"/>
  <c r="BE109" i="32" s="1"/>
  <c r="AF109" i="32"/>
  <c r="AG109" i="32" s="1"/>
  <c r="H109" i="32"/>
  <c r="I109" i="32" s="1"/>
  <c r="BY109" i="32"/>
  <c r="BZ109" i="32" s="1"/>
  <c r="BA109" i="32"/>
  <c r="BB109" i="32" s="1"/>
  <c r="AC109" i="32"/>
  <c r="AD109" i="32" s="1"/>
  <c r="BV109" i="32"/>
  <c r="BW109" i="32" s="1"/>
  <c r="K109" i="32"/>
  <c r="L109" i="32" s="1"/>
  <c r="BG109" i="32"/>
  <c r="BH109" i="32" s="1"/>
  <c r="AU109" i="32"/>
  <c r="AV109" i="32" s="1"/>
  <c r="AI109" i="32"/>
  <c r="AJ109" i="32" s="1"/>
  <c r="AX109" i="32"/>
  <c r="AY109" i="32" s="1"/>
  <c r="Z109" i="32"/>
  <c r="AA109" i="32" s="1"/>
  <c r="W109" i="32"/>
  <c r="X109" i="32" s="1"/>
  <c r="AL6" i="32"/>
  <c r="AM6" i="32" s="1"/>
  <c r="BG6" i="32"/>
  <c r="BH6" i="32" s="1"/>
  <c r="CB6" i="32"/>
  <c r="CC6" i="32" s="1"/>
  <c r="BD6" i="32"/>
  <c r="BE6" i="32" s="1"/>
  <c r="BY6" i="32"/>
  <c r="BZ6" i="32" s="1"/>
  <c r="BV6" i="32"/>
  <c r="BW6" i="32" s="1"/>
  <c r="BS6" i="32"/>
  <c r="BT6" i="32" s="1"/>
  <c r="CG6" i="32"/>
  <c r="CH6" i="32" s="1"/>
  <c r="K6" i="32"/>
  <c r="L6" i="32" s="1"/>
  <c r="BZ6" i="23"/>
  <c r="CA6" i="23" s="1"/>
  <c r="CC6" i="23"/>
  <c r="CD6" i="23" s="1"/>
  <c r="BW6" i="23"/>
  <c r="BX6" i="23" s="1"/>
  <c r="CH6" i="23"/>
  <c r="CI6" i="23" s="1"/>
  <c r="R2" i="15"/>
  <c r="BT6" i="23"/>
  <c r="BU6" i="23" s="1"/>
  <c r="L6" i="23"/>
  <c r="M6" i="23" s="1"/>
  <c r="BH6" i="23"/>
  <c r="BI6" i="23" s="1"/>
  <c r="BE6" i="23"/>
  <c r="BF6" i="23" s="1"/>
  <c r="AL40" i="32"/>
  <c r="AM40" i="32" s="1"/>
  <c r="AO40" i="32"/>
  <c r="AP40" i="32" s="1"/>
  <c r="K40" i="32"/>
  <c r="L40" i="32" s="1"/>
  <c r="CB40" i="32"/>
  <c r="CC40" i="32" s="1"/>
  <c r="BD40" i="32"/>
  <c r="BE40" i="32" s="1"/>
  <c r="Z40" i="32"/>
  <c r="AA40" i="32" s="1"/>
  <c r="BY40" i="32"/>
  <c r="BZ40" i="32" s="1"/>
  <c r="BA40" i="32"/>
  <c r="BB40" i="32" s="1"/>
  <c r="W40" i="32"/>
  <c r="X40" i="32" s="1"/>
  <c r="BP40" i="32"/>
  <c r="BQ40" i="32" s="1"/>
  <c r="AR40" i="32"/>
  <c r="AS40" i="32" s="1"/>
  <c r="N40" i="32"/>
  <c r="O40" i="32" s="1"/>
  <c r="CG40" i="32"/>
  <c r="CH40" i="32" s="1"/>
  <c r="BM40" i="32"/>
  <c r="BN40" i="32" s="1"/>
  <c r="AI40" i="32"/>
  <c r="AJ40" i="32" s="1"/>
  <c r="H40" i="32"/>
  <c r="I40" i="32" s="1"/>
  <c r="BV40" i="32"/>
  <c r="BW40" i="32" s="1"/>
  <c r="T40" i="32"/>
  <c r="U40" i="32" s="1"/>
  <c r="BS40" i="32"/>
  <c r="BT40" i="32" s="1"/>
  <c r="Q40" i="32"/>
  <c r="R40" i="32" s="1"/>
  <c r="BJ40" i="32"/>
  <c r="BK40" i="32" s="1"/>
  <c r="BG40" i="32"/>
  <c r="BH40" i="32" s="1"/>
  <c r="AX40" i="32"/>
  <c r="AY40" i="32" s="1"/>
  <c r="AU40" i="32"/>
  <c r="AV40" i="32" s="1"/>
  <c r="AF40" i="32"/>
  <c r="AG40" i="32" s="1"/>
  <c r="AC40" i="32"/>
  <c r="AD40" i="32" s="1"/>
  <c r="H18" i="32"/>
  <c r="I18" i="32" s="1"/>
  <c r="CL18" i="32" s="1"/>
  <c r="CM18" i="32" s="1"/>
  <c r="CN18" i="32" s="1"/>
  <c r="CO18" i="32" s="1"/>
  <c r="CG18" i="32"/>
  <c r="CH18" i="32" s="1"/>
  <c r="K18" i="32"/>
  <c r="K101" i="32"/>
  <c r="H101" i="32"/>
  <c r="I101" i="32" s="1"/>
  <c r="CL101" i="32" s="1"/>
  <c r="CG101" i="32"/>
  <c r="CH101" i="32" s="1"/>
  <c r="AO7" i="32"/>
  <c r="AP7" i="32" s="1"/>
  <c r="K7" i="32"/>
  <c r="H7" i="32"/>
  <c r="I7" i="32" s="1"/>
  <c r="CL7" i="32" s="1"/>
  <c r="CM7" i="32" s="1"/>
  <c r="CN7" i="32" s="1"/>
  <c r="CO7" i="32" s="1"/>
  <c r="CG7" i="32"/>
  <c r="CH7" i="32" s="1"/>
  <c r="Z62" i="32"/>
  <c r="AA62" i="32" s="1"/>
  <c r="CG62" i="32"/>
  <c r="CH62" i="32" s="1"/>
  <c r="W62" i="32"/>
  <c r="X62" i="32" s="1"/>
  <c r="T62" i="32"/>
  <c r="U62" i="32" s="1"/>
  <c r="K62" i="32"/>
  <c r="L62" i="32" s="1"/>
  <c r="AI62" i="32"/>
  <c r="AJ62" i="32" s="1"/>
  <c r="AF62" i="32"/>
  <c r="AG62" i="32" s="1"/>
  <c r="N62" i="32"/>
  <c r="O62" i="32" s="1"/>
  <c r="CG22" i="32"/>
  <c r="CH22" i="32" s="1"/>
  <c r="K22" i="32"/>
  <c r="H22" i="32"/>
  <c r="I22" i="32" s="1"/>
  <c r="CL22" i="32" s="1"/>
  <c r="I26" i="29"/>
  <c r="H11" i="28"/>
  <c r="H30" i="13"/>
  <c r="AA93" i="23"/>
  <c r="AB93" i="23" s="1"/>
  <c r="CH101" i="23"/>
  <c r="CI101" i="23" s="1"/>
  <c r="AY109" i="23"/>
  <c r="AZ109" i="23" s="1"/>
  <c r="CC109" i="23"/>
  <c r="CD109" i="23" s="1"/>
  <c r="R109" i="23"/>
  <c r="S109" i="23" s="1"/>
  <c r="CH21" i="23"/>
  <c r="CI21" i="23" s="1"/>
  <c r="X62" i="23"/>
  <c r="Y62" i="23" s="1"/>
  <c r="CH94" i="23"/>
  <c r="CI94" i="23" s="1"/>
  <c r="AS47" i="23"/>
  <c r="AT47" i="23" s="1"/>
  <c r="AA47" i="23"/>
  <c r="AB47" i="23" s="1"/>
  <c r="AV47" i="23"/>
  <c r="AW47" i="23" s="1"/>
  <c r="AG87" i="23"/>
  <c r="AH87" i="23" s="1"/>
  <c r="AM103" i="23"/>
  <c r="AN103" i="23" s="1"/>
  <c r="X103" i="23"/>
  <c r="Y103" i="23" s="1"/>
  <c r="BZ103" i="23"/>
  <c r="CA103" i="23" s="1"/>
  <c r="BT96" i="23"/>
  <c r="BU96" i="23" s="1"/>
  <c r="AG96" i="23"/>
  <c r="AH96" i="23" s="1"/>
  <c r="BK96" i="23"/>
  <c r="BL96" i="23" s="1"/>
  <c r="O104" i="23"/>
  <c r="P104" i="23" s="1"/>
  <c r="BQ104" i="23"/>
  <c r="BR104" i="23" s="1"/>
  <c r="BZ104" i="23"/>
  <c r="CA104" i="23" s="1"/>
  <c r="BT40" i="23"/>
  <c r="BU40" i="23" s="1"/>
  <c r="BB40" i="23"/>
  <c r="BC40" i="23" s="1"/>
  <c r="BW40" i="23"/>
  <c r="BX40" i="23" s="1"/>
  <c r="L105" i="23"/>
  <c r="CH90" i="23"/>
  <c r="CI90" i="23" s="1"/>
  <c r="AJ98" i="23"/>
  <c r="AK98" i="23" s="1"/>
  <c r="BN98" i="23"/>
  <c r="BO98" i="23" s="1"/>
  <c r="AY98" i="23"/>
  <c r="AZ98" i="23" s="1"/>
  <c r="BT106" i="23"/>
  <c r="BU106" i="23" s="1"/>
  <c r="AG106" i="23"/>
  <c r="AH106" i="23" s="1"/>
  <c r="CL12" i="32"/>
  <c r="CG108" i="32"/>
  <c r="CH108" i="32" s="1"/>
  <c r="K108" i="32"/>
  <c r="H108" i="32"/>
  <c r="I108" i="32" s="1"/>
  <c r="CL108" i="32" s="1"/>
  <c r="K30" i="32"/>
  <c r="L30" i="32" s="1"/>
  <c r="AL30" i="32"/>
  <c r="AM30" i="32" s="1"/>
  <c r="CG30" i="32"/>
  <c r="CH30" i="32" s="1"/>
  <c r="H30" i="32"/>
  <c r="I30" i="32" s="1"/>
  <c r="N51" i="32"/>
  <c r="O51" i="32" s="1"/>
  <c r="K51" i="32"/>
  <c r="H51" i="32"/>
  <c r="I51" i="32" s="1"/>
  <c r="CG51" i="32"/>
  <c r="CH51" i="32" s="1"/>
  <c r="K36" i="32"/>
  <c r="L36" i="32" s="1"/>
  <c r="H36" i="32"/>
  <c r="I36" i="32" s="1"/>
  <c r="CG36" i="32"/>
  <c r="CH36" i="32" s="1"/>
  <c r="AO36" i="32"/>
  <c r="AP36" i="32" s="1"/>
  <c r="W36" i="32"/>
  <c r="X36" i="32" s="1"/>
  <c r="T36" i="32"/>
  <c r="U36" i="32" s="1"/>
  <c r="T32" i="32"/>
  <c r="U32" i="32" s="1"/>
  <c r="N32" i="32"/>
  <c r="O32" i="32" s="1"/>
  <c r="AO32" i="32"/>
  <c r="AP32" i="32" s="1"/>
  <c r="K32" i="32"/>
  <c r="L32" i="32" s="1"/>
  <c r="CG32" i="32"/>
  <c r="CH32" i="32" s="1"/>
  <c r="BV106" i="32"/>
  <c r="BW106" i="32" s="1"/>
  <c r="AX106" i="32"/>
  <c r="AY106" i="32" s="1"/>
  <c r="Z106" i="32"/>
  <c r="AA106" i="32" s="1"/>
  <c r="BS106" i="32"/>
  <c r="BT106" i="32" s="1"/>
  <c r="W106" i="32"/>
  <c r="X106" i="32" s="1"/>
  <c r="AR106" i="32"/>
  <c r="AS106" i="32" s="1"/>
  <c r="T106" i="32"/>
  <c r="U106" i="32" s="1"/>
  <c r="BJ106" i="32"/>
  <c r="BK106" i="32" s="1"/>
  <c r="AL106" i="32"/>
  <c r="AM106" i="32" s="1"/>
  <c r="N106" i="32"/>
  <c r="O106" i="32" s="1"/>
  <c r="BG106" i="32"/>
  <c r="BH106" i="32" s="1"/>
  <c r="AI106" i="32"/>
  <c r="AJ106" i="32" s="1"/>
  <c r="K106" i="32"/>
  <c r="L106" i="32" s="1"/>
  <c r="CG106" i="32"/>
  <c r="CH106" i="32" s="1"/>
  <c r="AO106" i="32"/>
  <c r="AP106" i="32" s="1"/>
  <c r="AF106" i="32"/>
  <c r="AG106" i="32" s="1"/>
  <c r="AC106" i="32"/>
  <c r="AD106" i="32" s="1"/>
  <c r="BY106" i="32"/>
  <c r="BZ106" i="32" s="1"/>
  <c r="H106" i="32"/>
  <c r="I106" i="32" s="1"/>
  <c r="BM106" i="32"/>
  <c r="BN106" i="32" s="1"/>
  <c r="CB106" i="32"/>
  <c r="CC106" i="32" s="1"/>
  <c r="BD106" i="32"/>
  <c r="BE106" i="32" s="1"/>
  <c r="Q106" i="32"/>
  <c r="R106" i="32" s="1"/>
  <c r="BA106" i="32"/>
  <c r="BB106" i="32" s="1"/>
  <c r="K100" i="32"/>
  <c r="H100" i="32"/>
  <c r="I100" i="32" s="1"/>
  <c r="CL100" i="32" s="1"/>
  <c r="CG100" i="32"/>
  <c r="CH100" i="32" s="1"/>
  <c r="AD93" i="23"/>
  <c r="AE93" i="23" s="1"/>
  <c r="I101" i="23"/>
  <c r="J101" i="23" s="1"/>
  <c r="CM101" i="23" s="1"/>
  <c r="BW109" i="23"/>
  <c r="BX109" i="23" s="1"/>
  <c r="L109" i="23"/>
  <c r="M109" i="23" s="1"/>
  <c r="AP109" i="23"/>
  <c r="AQ109" i="23" s="1"/>
  <c r="L21" i="23"/>
  <c r="I70" i="23"/>
  <c r="J70" i="23" s="1"/>
  <c r="CM70" i="23" s="1"/>
  <c r="BN94" i="23"/>
  <c r="BO94" i="23" s="1"/>
  <c r="CH30" i="23"/>
  <c r="CI30" i="23" s="1"/>
  <c r="CH47" i="23"/>
  <c r="CI47" i="23" s="1"/>
  <c r="BW47" i="23"/>
  <c r="BX47" i="23" s="1"/>
  <c r="BT47" i="23"/>
  <c r="BU47" i="23" s="1"/>
  <c r="BK103" i="23"/>
  <c r="BL103" i="23" s="1"/>
  <c r="AV103" i="23"/>
  <c r="AW103" i="23" s="1"/>
  <c r="I103" i="23"/>
  <c r="J103" i="23" s="1"/>
  <c r="AA96" i="23"/>
  <c r="AB96" i="23" s="1"/>
  <c r="BE96" i="23"/>
  <c r="BF96" i="23" s="1"/>
  <c r="CH96" i="23"/>
  <c r="CI96" i="23" s="1"/>
  <c r="AM104" i="23"/>
  <c r="AN104" i="23" s="1"/>
  <c r="AV104" i="23"/>
  <c r="AW104" i="23" s="1"/>
  <c r="I104" i="23"/>
  <c r="J104" i="23" s="1"/>
  <c r="L32" i="23"/>
  <c r="M32" i="23" s="1"/>
  <c r="AD40" i="23"/>
  <c r="AE40" i="23" s="1"/>
  <c r="O40" i="23"/>
  <c r="P40" i="23" s="1"/>
  <c r="AJ40" i="23"/>
  <c r="AK40" i="23" s="1"/>
  <c r="L57" i="23"/>
  <c r="BH89" i="23"/>
  <c r="BI89" i="23" s="1"/>
  <c r="AD98" i="23"/>
  <c r="AE98" i="23" s="1"/>
  <c r="BH98" i="23"/>
  <c r="BI98" i="23" s="1"/>
  <c r="U98" i="23"/>
  <c r="V98" i="23" s="1"/>
  <c r="BW98" i="23"/>
  <c r="BX98" i="23" s="1"/>
  <c r="AA106" i="23"/>
  <c r="AB106" i="23" s="1"/>
  <c r="BE106" i="23"/>
  <c r="BF106" i="23" s="1"/>
  <c r="CH106" i="23"/>
  <c r="CI106" i="23" s="1"/>
  <c r="K8" i="32"/>
  <c r="L8" i="32" s="1"/>
  <c r="AO8" i="32"/>
  <c r="AP8" i="32" s="1"/>
  <c r="H8" i="32"/>
  <c r="I8" i="32" s="1"/>
  <c r="CG8" i="32"/>
  <c r="CH8" i="32" s="1"/>
  <c r="CL41" i="32"/>
  <c r="CM41" i="32" s="1"/>
  <c r="CN41" i="32" s="1"/>
  <c r="CO41" i="32" s="1"/>
  <c r="CL16" i="32"/>
  <c r="CM16" i="32" s="1"/>
  <c r="CN16" i="32" s="1"/>
  <c r="CO16" i="32" s="1"/>
  <c r="J30" i="13"/>
  <c r="P3" i="15"/>
  <c r="P4" i="15"/>
  <c r="R4" i="15" s="1"/>
  <c r="P5" i="15"/>
  <c r="R5" i="15" s="1"/>
  <c r="P6" i="15"/>
  <c r="R6" i="15" s="1"/>
  <c r="P7" i="15"/>
  <c r="R7" i="15" s="1"/>
  <c r="P8" i="15"/>
  <c r="R8" i="15" s="1"/>
  <c r="P9" i="15"/>
  <c r="R9" i="15" s="1"/>
  <c r="P10" i="15"/>
  <c r="R10" i="15" s="1"/>
  <c r="P11" i="15"/>
  <c r="R11" i="15" s="1"/>
  <c r="P12" i="15"/>
  <c r="R12" i="15" s="1"/>
  <c r="P13" i="15"/>
  <c r="R13" i="15" s="1"/>
  <c r="P14" i="15"/>
  <c r="R14" i="15" s="1"/>
  <c r="P15" i="15"/>
  <c r="R15" i="15" s="1"/>
  <c r="P16" i="15"/>
  <c r="R16" i="15" s="1"/>
  <c r="P17" i="15"/>
  <c r="R17" i="15" s="1"/>
  <c r="P18" i="15"/>
  <c r="R18" i="15" s="1"/>
  <c r="P19" i="15"/>
  <c r="R19" i="15" s="1"/>
  <c r="P20" i="15"/>
  <c r="R20" i="15" s="1"/>
  <c r="P21" i="15"/>
  <c r="R21" i="15" s="1"/>
  <c r="P23" i="15"/>
  <c r="R23" i="15" s="1"/>
  <c r="P26" i="15"/>
  <c r="R26" i="15" s="1"/>
  <c r="P37" i="15"/>
  <c r="R37" i="15" s="1"/>
  <c r="P40" i="15"/>
  <c r="R40" i="15" s="1"/>
  <c r="P41" i="15"/>
  <c r="R41" i="15" s="1"/>
  <c r="P44" i="15"/>
  <c r="R44" i="15" s="1"/>
  <c r="P45" i="15"/>
  <c r="R45" i="15" s="1"/>
  <c r="P47" i="15"/>
  <c r="R47" i="15" s="1"/>
  <c r="P49" i="15"/>
  <c r="R49" i="15" s="1"/>
  <c r="P50" i="15"/>
  <c r="R50" i="15" s="1"/>
  <c r="P51" i="15"/>
  <c r="R51" i="15" s="1"/>
  <c r="P52" i="15"/>
  <c r="R52" i="15" s="1"/>
  <c r="P53" i="15"/>
  <c r="R53" i="15" s="1"/>
  <c r="P54" i="15"/>
  <c r="R54" i="15" s="1"/>
  <c r="P63" i="15"/>
  <c r="R63" i="15" s="1"/>
  <c r="P64" i="15"/>
  <c r="R64" i="15" s="1"/>
  <c r="P65" i="15"/>
  <c r="R65" i="15" s="1"/>
  <c r="P66" i="15"/>
  <c r="R66" i="15" s="1"/>
  <c r="P67" i="15"/>
  <c r="R67" i="15" s="1"/>
  <c r="P79" i="15"/>
  <c r="R79" i="15" s="1"/>
  <c r="P81" i="15"/>
  <c r="R81" i="15" s="1"/>
  <c r="P91" i="15"/>
  <c r="R91" i="15" s="1"/>
  <c r="P96" i="15"/>
  <c r="R96" i="15" s="1"/>
  <c r="P97" i="15"/>
  <c r="R97" i="15" s="1"/>
  <c r="P98" i="15"/>
  <c r="R98" i="15" s="1"/>
  <c r="P101" i="15"/>
  <c r="R101" i="15" s="1"/>
  <c r="P103" i="15"/>
  <c r="R103" i="15" s="1"/>
  <c r="P104" i="15"/>
  <c r="R104" i="15" s="1"/>
  <c r="M9" i="15"/>
  <c r="N9" i="15" s="1"/>
  <c r="CJ13" i="32" s="1"/>
  <c r="CK13" i="32" s="1"/>
  <c r="M17" i="15"/>
  <c r="N17" i="15" s="1"/>
  <c r="CJ21" i="32" s="1"/>
  <c r="CK21" i="32" s="1"/>
  <c r="M25" i="15"/>
  <c r="N25" i="15" s="1"/>
  <c r="M41" i="15"/>
  <c r="N41" i="15" s="1"/>
  <c r="CJ45" i="32" s="1"/>
  <c r="CK45" i="32" s="1"/>
  <c r="M49" i="15"/>
  <c r="N49" i="15" s="1"/>
  <c r="CJ53" i="32" s="1"/>
  <c r="CK53" i="32" s="1"/>
  <c r="M57" i="15"/>
  <c r="N57" i="15" s="1"/>
  <c r="M65" i="15"/>
  <c r="N65" i="15" s="1"/>
  <c r="CJ69" i="32" s="1"/>
  <c r="CK69" i="32" s="1"/>
  <c r="M73" i="15"/>
  <c r="N73" i="15" s="1"/>
  <c r="M81" i="15"/>
  <c r="N81" i="15" s="1"/>
  <c r="CJ85" i="32" s="1"/>
  <c r="CK85" i="32" s="1"/>
  <c r="M89" i="15"/>
  <c r="N89" i="15" s="1"/>
  <c r="M97" i="15"/>
  <c r="N97" i="15" s="1"/>
  <c r="CJ101" i="32" s="1"/>
  <c r="CK101" i="32" s="1"/>
  <c r="M105" i="15"/>
  <c r="N105" i="15" s="1"/>
  <c r="CO68" i="32" l="1"/>
  <c r="CI111" i="23"/>
  <c r="CO86" i="32"/>
  <c r="CO45" i="32"/>
  <c r="CO69" i="32"/>
  <c r="CL8" i="32"/>
  <c r="CM8" i="32" s="1"/>
  <c r="CN8" i="32" s="1"/>
  <c r="CO8" i="32" s="1"/>
  <c r="CL30" i="32"/>
  <c r="CM100" i="32"/>
  <c r="CN100" i="32" s="1"/>
  <c r="CM20" i="32"/>
  <c r="CN20" i="32" s="1"/>
  <c r="CM21" i="32"/>
  <c r="CN21" i="32" s="1"/>
  <c r="CM12" i="32"/>
  <c r="CN12" i="32" s="1"/>
  <c r="I30" i="13"/>
  <c r="N30" i="13"/>
  <c r="CL40" i="32"/>
  <c r="CM40" i="32" s="1"/>
  <c r="CN40" i="32" s="1"/>
  <c r="CO40" i="32" s="1"/>
  <c r="CM102" i="32"/>
  <c r="CN102" i="32" s="1"/>
  <c r="BG29" i="32"/>
  <c r="BH29" i="32" s="1"/>
  <c r="BY29" i="32"/>
  <c r="BZ29" i="32" s="1"/>
  <c r="AX29" i="32"/>
  <c r="AY29" i="32" s="1"/>
  <c r="Z29" i="32"/>
  <c r="AA29" i="32" s="1"/>
  <c r="BV29" i="32"/>
  <c r="BW29" i="32" s="1"/>
  <c r="AU29" i="32"/>
  <c r="AV29" i="32" s="1"/>
  <c r="BS29" i="32"/>
  <c r="BT29" i="32" s="1"/>
  <c r="AR29" i="32"/>
  <c r="AS29" i="32" s="1"/>
  <c r="T29" i="32"/>
  <c r="U29" i="32" s="1"/>
  <c r="BP29" i="32"/>
  <c r="BQ29" i="32" s="1"/>
  <c r="AO29" i="32"/>
  <c r="AP29" i="32" s="1"/>
  <c r="Q29" i="32"/>
  <c r="R29" i="32" s="1"/>
  <c r="CJ29" i="32"/>
  <c r="CK29" i="32" s="1"/>
  <c r="BM29" i="32"/>
  <c r="BN29" i="32" s="1"/>
  <c r="N29" i="32"/>
  <c r="O29" i="32" s="1"/>
  <c r="BJ29" i="32"/>
  <c r="BK29" i="32" s="1"/>
  <c r="AI29" i="32"/>
  <c r="AJ29" i="32" s="1"/>
  <c r="BD29" i="32"/>
  <c r="BE29" i="32" s="1"/>
  <c r="CB29" i="32"/>
  <c r="CC29" i="32" s="1"/>
  <c r="BA29" i="32"/>
  <c r="BB29" i="32" s="1"/>
  <c r="AC29" i="32"/>
  <c r="AD29" i="32" s="1"/>
  <c r="CG77" i="32"/>
  <c r="CH77" i="32" s="1"/>
  <c r="H77" i="32"/>
  <c r="I77" i="32" s="1"/>
  <c r="CL77" i="32" s="1"/>
  <c r="CJ77" i="32"/>
  <c r="CK77" i="32" s="1"/>
  <c r="N11" i="28"/>
  <c r="J11" i="28"/>
  <c r="K11" i="28"/>
  <c r="I11" i="28"/>
  <c r="CM44" i="32"/>
  <c r="CN44" i="32" s="1"/>
  <c r="O26" i="29"/>
  <c r="K26" i="29"/>
  <c r="J26" i="29"/>
  <c r="L26" i="29"/>
  <c r="CO13" i="32"/>
  <c r="CO54" i="32"/>
  <c r="CM28" i="32"/>
  <c r="CN28" i="32" s="1"/>
  <c r="AX61" i="32"/>
  <c r="AY61" i="32" s="1"/>
  <c r="BM61" i="32"/>
  <c r="BN61" i="32" s="1"/>
  <c r="AO61" i="32"/>
  <c r="AP61" i="32" s="1"/>
  <c r="Q61" i="32"/>
  <c r="R61" i="32" s="1"/>
  <c r="CJ61" i="32"/>
  <c r="CK61" i="32" s="1"/>
  <c r="AF61" i="32"/>
  <c r="AG61" i="32" s="1"/>
  <c r="BG61" i="32"/>
  <c r="BH61" i="32" s="1"/>
  <c r="AC61" i="32"/>
  <c r="AD61" i="32" s="1"/>
  <c r="W61" i="32"/>
  <c r="X61" i="32" s="1"/>
  <c r="N61" i="32"/>
  <c r="O61" i="32" s="1"/>
  <c r="BY61" i="32"/>
  <c r="BZ61" i="32" s="1"/>
  <c r="AR61" i="32"/>
  <c r="AS61" i="32" s="1"/>
  <c r="AL61" i="32"/>
  <c r="AM61" i="32" s="1"/>
  <c r="AI61" i="32"/>
  <c r="AJ61" i="32" s="1"/>
  <c r="H61" i="32"/>
  <c r="I61" i="32" s="1"/>
  <c r="BA61" i="32"/>
  <c r="BB61" i="32" s="1"/>
  <c r="AF6" i="32"/>
  <c r="AG6" i="32" s="1"/>
  <c r="H6" i="32"/>
  <c r="I6" i="32" s="1"/>
  <c r="AC6" i="32"/>
  <c r="AD6" i="32" s="1"/>
  <c r="BA6" i="32"/>
  <c r="BB6" i="32" s="1"/>
  <c r="Z6" i="32"/>
  <c r="AA6" i="32" s="1"/>
  <c r="AX6" i="32"/>
  <c r="AY6" i="32" s="1"/>
  <c r="W6" i="32"/>
  <c r="X6" i="32" s="1"/>
  <c r="CJ6" i="32"/>
  <c r="CK6" i="32" s="1"/>
  <c r="AU6" i="32"/>
  <c r="AV6" i="32" s="1"/>
  <c r="T6" i="32"/>
  <c r="U6" i="32" s="1"/>
  <c r="BP6" i="32"/>
  <c r="BQ6" i="32" s="1"/>
  <c r="AR6" i="32"/>
  <c r="AS6" i="32" s="1"/>
  <c r="Q6" i="32"/>
  <c r="R6" i="32" s="1"/>
  <c r="BM6" i="32"/>
  <c r="BN6" i="32" s="1"/>
  <c r="AO6" i="32"/>
  <c r="AP6" i="32" s="1"/>
  <c r="N6" i="32"/>
  <c r="O6" i="32" s="1"/>
  <c r="BJ6" i="32"/>
  <c r="BK6" i="32" s="1"/>
  <c r="AI6" i="32"/>
  <c r="AJ6" i="32" s="1"/>
  <c r="O2" i="15"/>
  <c r="S2" i="15" s="1"/>
  <c r="BB6" i="23"/>
  <c r="BC6" i="23" s="1"/>
  <c r="AS6" i="23"/>
  <c r="AT6" i="23" s="1"/>
  <c r="R6" i="23"/>
  <c r="S6" i="23" s="1"/>
  <c r="AJ6" i="23"/>
  <c r="AK6" i="23" s="1"/>
  <c r="AV6" i="23"/>
  <c r="AW6" i="23" s="1"/>
  <c r="O6" i="23"/>
  <c r="P6" i="23" s="1"/>
  <c r="AP6" i="23"/>
  <c r="AQ6" i="23" s="1"/>
  <c r="BQ6" i="23"/>
  <c r="BR6" i="23" s="1"/>
  <c r="CK6" i="23"/>
  <c r="CL6" i="23" s="1"/>
  <c r="CN6" i="23" s="1"/>
  <c r="I6" i="23"/>
  <c r="J6" i="23" s="1"/>
  <c r="AA6" i="23"/>
  <c r="AB6" i="23" s="1"/>
  <c r="AM6" i="23"/>
  <c r="AN6" i="23" s="1"/>
  <c r="BK6" i="23"/>
  <c r="BL6" i="23" s="1"/>
  <c r="AG6" i="23"/>
  <c r="AH6" i="23" s="1"/>
  <c r="AY6" i="23"/>
  <c r="AZ6" i="23" s="1"/>
  <c r="BN6" i="23"/>
  <c r="BO6" i="23" s="1"/>
  <c r="X6" i="23"/>
  <c r="Y6" i="23" s="1"/>
  <c r="U6" i="23"/>
  <c r="V6" i="23" s="1"/>
  <c r="AD6" i="23"/>
  <c r="AE6" i="23" s="1"/>
  <c r="BG93" i="32"/>
  <c r="BH93" i="32" s="1"/>
  <c r="AI93" i="32"/>
  <c r="AJ93" i="32" s="1"/>
  <c r="BD93" i="32"/>
  <c r="BE93" i="32" s="1"/>
  <c r="AF93" i="32"/>
  <c r="AG93" i="32" s="1"/>
  <c r="CB93" i="32"/>
  <c r="CC93" i="32" s="1"/>
  <c r="BA93" i="32"/>
  <c r="BB93" i="32" s="1"/>
  <c r="Q93" i="32"/>
  <c r="R93" i="32" s="1"/>
  <c r="BV93" i="32"/>
  <c r="BW93" i="32" s="1"/>
  <c r="AU93" i="32"/>
  <c r="AV93" i="32" s="1"/>
  <c r="BS93" i="32"/>
  <c r="BT93" i="32" s="1"/>
  <c r="AR93" i="32"/>
  <c r="AS93" i="32" s="1"/>
  <c r="BY93" i="32"/>
  <c r="BZ93" i="32" s="1"/>
  <c r="BM93" i="32"/>
  <c r="BN93" i="32" s="1"/>
  <c r="CJ93" i="32"/>
  <c r="CK93" i="32" s="1"/>
  <c r="AX93" i="32"/>
  <c r="AY93" i="32" s="1"/>
  <c r="AO93" i="32"/>
  <c r="AP93" i="32" s="1"/>
  <c r="BJ93" i="32"/>
  <c r="BK93" i="32" s="1"/>
  <c r="AL93" i="32"/>
  <c r="AM93" i="32" s="1"/>
  <c r="CM30" i="32"/>
  <c r="CN30" i="32" s="1"/>
  <c r="CM108" i="32"/>
  <c r="CN108" i="32" s="1"/>
  <c r="CM22" i="32"/>
  <c r="CN22" i="32" s="1"/>
  <c r="CM101" i="32"/>
  <c r="CN101" i="32" s="1"/>
  <c r="CL85" i="32"/>
  <c r="BM109" i="32"/>
  <c r="BN109" i="32" s="1"/>
  <c r="BS109" i="32"/>
  <c r="BT109" i="32" s="1"/>
  <c r="CJ109" i="32"/>
  <c r="CK109" i="32" s="1"/>
  <c r="CL51" i="32"/>
  <c r="CM51" i="32" s="1"/>
  <c r="CN51" i="32" s="1"/>
  <c r="CO51" i="32" s="1"/>
  <c r="CM70" i="32"/>
  <c r="CN70" i="32" s="1"/>
  <c r="CM14" i="32"/>
  <c r="CN14" i="32" s="1"/>
  <c r="CO53" i="32"/>
  <c r="O17" i="15"/>
  <c r="CK21" i="23"/>
  <c r="CL21" i="23" s="1"/>
  <c r="CN21" i="23" s="1"/>
  <c r="O65" i="15"/>
  <c r="CK69" i="23"/>
  <c r="CL69" i="23" s="1"/>
  <c r="CN69" i="23" s="1"/>
  <c r="BK93" i="23"/>
  <c r="BL93" i="23" s="1"/>
  <c r="AM93" i="23"/>
  <c r="AN93" i="23" s="1"/>
  <c r="O93" i="23"/>
  <c r="P93" i="23" s="1"/>
  <c r="BH93" i="23"/>
  <c r="BI93" i="23" s="1"/>
  <c r="AJ93" i="23"/>
  <c r="AK93" i="23" s="1"/>
  <c r="CC93" i="23"/>
  <c r="CD93" i="23" s="1"/>
  <c r="AG93" i="23"/>
  <c r="AH93" i="23" s="1"/>
  <c r="BZ93" i="23"/>
  <c r="CA93" i="23" s="1"/>
  <c r="BW93" i="23"/>
  <c r="BX93" i="23" s="1"/>
  <c r="AY93" i="23"/>
  <c r="AZ93" i="23" s="1"/>
  <c r="BT93" i="23"/>
  <c r="BU93" i="23" s="1"/>
  <c r="AV93" i="23"/>
  <c r="AW93" i="23" s="1"/>
  <c r="BQ93" i="23"/>
  <c r="BR93" i="23" s="1"/>
  <c r="AS93" i="23"/>
  <c r="AT93" i="23" s="1"/>
  <c r="CK93" i="23"/>
  <c r="CL93" i="23" s="1"/>
  <c r="CN93" i="23" s="1"/>
  <c r="BN93" i="23"/>
  <c r="BO93" i="23" s="1"/>
  <c r="AP93" i="23"/>
  <c r="AQ93" i="23" s="1"/>
  <c r="R93" i="23"/>
  <c r="S93" i="23" s="1"/>
  <c r="CK77" i="23"/>
  <c r="CL77" i="23" s="1"/>
  <c r="CN77" i="23" s="1"/>
  <c r="I77" i="23"/>
  <c r="J77" i="23" s="1"/>
  <c r="CM77" i="23" s="1"/>
  <c r="BW61" i="23"/>
  <c r="BX61" i="23" s="1"/>
  <c r="AY61" i="23"/>
  <c r="AZ61" i="23" s="1"/>
  <c r="AA61" i="23"/>
  <c r="AB61" i="23" s="1"/>
  <c r="BT61" i="23"/>
  <c r="BU61" i="23" s="1"/>
  <c r="AV61" i="23"/>
  <c r="AW61" i="23" s="1"/>
  <c r="X61" i="23"/>
  <c r="Y61" i="23" s="1"/>
  <c r="CK61" i="23"/>
  <c r="CL61" i="23" s="1"/>
  <c r="CN61" i="23" s="1"/>
  <c r="BQ61" i="23"/>
  <c r="BR61" i="23" s="1"/>
  <c r="AS61" i="23"/>
  <c r="AT61" i="23" s="1"/>
  <c r="U61" i="23"/>
  <c r="V61" i="23" s="1"/>
  <c r="BK61" i="23"/>
  <c r="BL61" i="23" s="1"/>
  <c r="AM61" i="23"/>
  <c r="AN61" i="23" s="1"/>
  <c r="O61" i="23"/>
  <c r="P61" i="23" s="1"/>
  <c r="CC61" i="23"/>
  <c r="CD61" i="23" s="1"/>
  <c r="BE61" i="23"/>
  <c r="BF61" i="23" s="1"/>
  <c r="AG61" i="23"/>
  <c r="AH61" i="23" s="1"/>
  <c r="BH61" i="23"/>
  <c r="BI61" i="23" s="1"/>
  <c r="BB61" i="23"/>
  <c r="BC61" i="23" s="1"/>
  <c r="AP61" i="23"/>
  <c r="AQ61" i="23" s="1"/>
  <c r="AJ61" i="23"/>
  <c r="AK61" i="23" s="1"/>
  <c r="AD61" i="23"/>
  <c r="AE61" i="23" s="1"/>
  <c r="R61" i="23"/>
  <c r="S61" i="23" s="1"/>
  <c r="BZ61" i="23"/>
  <c r="CA61" i="23" s="1"/>
  <c r="L61" i="23"/>
  <c r="M61" i="23" s="1"/>
  <c r="BN61" i="23"/>
  <c r="BO61" i="23" s="1"/>
  <c r="O49" i="15"/>
  <c r="CK53" i="23"/>
  <c r="CL53" i="23" s="1"/>
  <c r="CN53" i="23" s="1"/>
  <c r="CK109" i="23"/>
  <c r="CL109" i="23" s="1"/>
  <c r="CN109" i="23" s="1"/>
  <c r="BN109" i="23"/>
  <c r="BO109" i="23" s="1"/>
  <c r="BT109" i="23"/>
  <c r="BU109" i="23" s="1"/>
  <c r="O41" i="15"/>
  <c r="S41" i="15" s="1"/>
  <c r="CK45" i="23"/>
  <c r="CL45" i="23" s="1"/>
  <c r="CN45" i="23" s="1"/>
  <c r="O97" i="15"/>
  <c r="S97" i="15" s="1"/>
  <c r="CK101" i="23"/>
  <c r="CL101" i="23" s="1"/>
  <c r="CN101" i="23" s="1"/>
  <c r="BH29" i="23"/>
  <c r="BI29" i="23" s="1"/>
  <c r="AJ29" i="23"/>
  <c r="AK29" i="23" s="1"/>
  <c r="L29" i="23"/>
  <c r="M29" i="23" s="1"/>
  <c r="BW29" i="23"/>
  <c r="BX29" i="23" s="1"/>
  <c r="AY29" i="23"/>
  <c r="AZ29" i="23" s="1"/>
  <c r="AA29" i="23"/>
  <c r="AB29" i="23" s="1"/>
  <c r="BT29" i="23"/>
  <c r="BU29" i="23" s="1"/>
  <c r="AV29" i="23"/>
  <c r="AW29" i="23" s="1"/>
  <c r="BQ29" i="23"/>
  <c r="BR29" i="23" s="1"/>
  <c r="AS29" i="23"/>
  <c r="AT29" i="23" s="1"/>
  <c r="U29" i="23"/>
  <c r="V29" i="23" s="1"/>
  <c r="CK29" i="23"/>
  <c r="CL29" i="23" s="1"/>
  <c r="CN29" i="23" s="1"/>
  <c r="BN29" i="23"/>
  <c r="BO29" i="23" s="1"/>
  <c r="AP29" i="23"/>
  <c r="AQ29" i="23" s="1"/>
  <c r="R29" i="23"/>
  <c r="S29" i="23" s="1"/>
  <c r="BK29" i="23"/>
  <c r="BL29" i="23" s="1"/>
  <c r="AM29" i="23"/>
  <c r="AN29" i="23" s="1"/>
  <c r="O29" i="23"/>
  <c r="P29" i="23" s="1"/>
  <c r="AD29" i="23"/>
  <c r="AE29" i="23" s="1"/>
  <c r="CC29" i="23"/>
  <c r="CD29" i="23" s="1"/>
  <c r="BZ29" i="23"/>
  <c r="CA29" i="23" s="1"/>
  <c r="BE29" i="23"/>
  <c r="BF29" i="23" s="1"/>
  <c r="BB29" i="23"/>
  <c r="BC29" i="23" s="1"/>
  <c r="O81" i="15"/>
  <c r="S81" i="15" s="1"/>
  <c r="CK85" i="23"/>
  <c r="CL85" i="23" s="1"/>
  <c r="CN85" i="23" s="1"/>
  <c r="O9" i="15"/>
  <c r="S9" i="15" s="1"/>
  <c r="CK13" i="23"/>
  <c r="CL13" i="23" s="1"/>
  <c r="CN13" i="23" s="1"/>
  <c r="R3" i="15"/>
  <c r="S65" i="15"/>
  <c r="S49" i="15"/>
  <c r="S17" i="15"/>
  <c r="M33" i="15"/>
  <c r="N33" i="15" s="1"/>
  <c r="M98" i="15"/>
  <c r="N98" i="15" s="1"/>
  <c r="CJ102" i="32" s="1"/>
  <c r="CK102" i="32" s="1"/>
  <c r="M90" i="15"/>
  <c r="N90" i="15" s="1"/>
  <c r="M82" i="15"/>
  <c r="N82" i="15" s="1"/>
  <c r="M74" i="15"/>
  <c r="N74" i="15" s="1"/>
  <c r="M66" i="15"/>
  <c r="N66" i="15" s="1"/>
  <c r="CJ70" i="32" s="1"/>
  <c r="CK70" i="32" s="1"/>
  <c r="M58" i="15"/>
  <c r="N58" i="15" s="1"/>
  <c r="M50" i="15"/>
  <c r="N50" i="15" s="1"/>
  <c r="CJ54" i="32" s="1"/>
  <c r="CK54" i="32" s="1"/>
  <c r="M42" i="15"/>
  <c r="N42" i="15" s="1"/>
  <c r="M34" i="15"/>
  <c r="N34" i="15" s="1"/>
  <c r="M26" i="15"/>
  <c r="N26" i="15" s="1"/>
  <c r="CJ30" i="32" s="1"/>
  <c r="CK30" i="32" s="1"/>
  <c r="M18" i="15"/>
  <c r="N18" i="15" s="1"/>
  <c r="CJ22" i="32" s="1"/>
  <c r="CK22" i="32" s="1"/>
  <c r="M10" i="15"/>
  <c r="N10" i="15" s="1"/>
  <c r="CJ14" i="32" s="1"/>
  <c r="CK14" i="32" s="1"/>
  <c r="M104" i="15"/>
  <c r="N104" i="15" s="1"/>
  <c r="CJ108" i="32" s="1"/>
  <c r="CK108" i="32" s="1"/>
  <c r="M96" i="15"/>
  <c r="N96" i="15" s="1"/>
  <c r="CJ100" i="32" s="1"/>
  <c r="CK100" i="32" s="1"/>
  <c r="M88" i="15"/>
  <c r="N88" i="15" s="1"/>
  <c r="M80" i="15"/>
  <c r="N80" i="15" s="1"/>
  <c r="M72" i="15"/>
  <c r="N72" i="15" s="1"/>
  <c r="M64" i="15"/>
  <c r="N64" i="15" s="1"/>
  <c r="CJ68" i="32" s="1"/>
  <c r="CK68" i="32" s="1"/>
  <c r="M56" i="15"/>
  <c r="N56" i="15" s="1"/>
  <c r="M48" i="15"/>
  <c r="N48" i="15" s="1"/>
  <c r="M40" i="15"/>
  <c r="N40" i="15" s="1"/>
  <c r="CJ44" i="32" s="1"/>
  <c r="CK44" i="32" s="1"/>
  <c r="M32" i="15"/>
  <c r="N32" i="15" s="1"/>
  <c r="M24" i="15"/>
  <c r="N24" i="15" s="1"/>
  <c r="CJ28" i="32" s="1"/>
  <c r="CK28" i="32" s="1"/>
  <c r="M16" i="15"/>
  <c r="N16" i="15" s="1"/>
  <c r="CJ20" i="32" s="1"/>
  <c r="CK20" i="32" s="1"/>
  <c r="M8" i="15"/>
  <c r="N8" i="15" s="1"/>
  <c r="CJ12" i="32" s="1"/>
  <c r="CK12" i="32" s="1"/>
  <c r="M103" i="15"/>
  <c r="N103" i="15" s="1"/>
  <c r="CJ107" i="32" s="1"/>
  <c r="CK107" i="32" s="1"/>
  <c r="M95" i="15"/>
  <c r="N95" i="15" s="1"/>
  <c r="M87" i="15"/>
  <c r="N87" i="15" s="1"/>
  <c r="M79" i="15"/>
  <c r="N79" i="15" s="1"/>
  <c r="CJ83" i="32" s="1"/>
  <c r="CK83" i="32" s="1"/>
  <c r="M71" i="15"/>
  <c r="N71" i="15" s="1"/>
  <c r="M63" i="15"/>
  <c r="N63" i="15" s="1"/>
  <c r="CJ67" i="32" s="1"/>
  <c r="CK67" i="32" s="1"/>
  <c r="M55" i="15"/>
  <c r="N55" i="15" s="1"/>
  <c r="M47" i="15"/>
  <c r="N47" i="15" s="1"/>
  <c r="CJ51" i="32" s="1"/>
  <c r="CK51" i="32" s="1"/>
  <c r="M39" i="15"/>
  <c r="N39" i="15" s="1"/>
  <c r="M31" i="15"/>
  <c r="N31" i="15" s="1"/>
  <c r="M23" i="15"/>
  <c r="N23" i="15" s="1"/>
  <c r="CJ27" i="32" s="1"/>
  <c r="CK27" i="32" s="1"/>
  <c r="M15" i="15"/>
  <c r="N15" i="15" s="1"/>
  <c r="CJ19" i="32" s="1"/>
  <c r="CK19" i="32" s="1"/>
  <c r="M7" i="15"/>
  <c r="N7" i="15" s="1"/>
  <c r="CJ11" i="32" s="1"/>
  <c r="CK11" i="32" s="1"/>
  <c r="M102" i="15"/>
  <c r="N102" i="15" s="1"/>
  <c r="M94" i="15"/>
  <c r="N94" i="15" s="1"/>
  <c r="M86" i="15"/>
  <c r="N86" i="15" s="1"/>
  <c r="M78" i="15"/>
  <c r="N78" i="15" s="1"/>
  <c r="M70" i="15"/>
  <c r="N70" i="15" s="1"/>
  <c r="M62" i="15"/>
  <c r="N62" i="15" s="1"/>
  <c r="M54" i="15"/>
  <c r="N54" i="15" s="1"/>
  <c r="CJ58" i="32" s="1"/>
  <c r="CK58" i="32" s="1"/>
  <c r="M46" i="15"/>
  <c r="N46" i="15" s="1"/>
  <c r="M38" i="15"/>
  <c r="N38" i="15" s="1"/>
  <c r="M30" i="15"/>
  <c r="N30" i="15" s="1"/>
  <c r="M22" i="15"/>
  <c r="N22" i="15" s="1"/>
  <c r="M14" i="15"/>
  <c r="N14" i="15" s="1"/>
  <c r="CJ18" i="32" s="1"/>
  <c r="CK18" i="32" s="1"/>
  <c r="M6" i="15"/>
  <c r="N6" i="15" s="1"/>
  <c r="CJ10" i="32" s="1"/>
  <c r="CK10" i="32" s="1"/>
  <c r="M101" i="15"/>
  <c r="N101" i="15" s="1"/>
  <c r="CJ105" i="32" s="1"/>
  <c r="CK105" i="32" s="1"/>
  <c r="M93" i="15"/>
  <c r="N93" i="15" s="1"/>
  <c r="M85" i="15"/>
  <c r="N85" i="15" s="1"/>
  <c r="M77" i="15"/>
  <c r="N77" i="15" s="1"/>
  <c r="M69" i="15"/>
  <c r="N69" i="15" s="1"/>
  <c r="M61" i="15"/>
  <c r="N61" i="15" s="1"/>
  <c r="M53" i="15"/>
  <c r="N53" i="15" s="1"/>
  <c r="CJ57" i="32" s="1"/>
  <c r="CK57" i="32" s="1"/>
  <c r="M45" i="15"/>
  <c r="N45" i="15" s="1"/>
  <c r="CJ49" i="32" s="1"/>
  <c r="CK49" i="32" s="1"/>
  <c r="M37" i="15"/>
  <c r="N37" i="15" s="1"/>
  <c r="CJ41" i="32" s="1"/>
  <c r="CK41" i="32" s="1"/>
  <c r="M29" i="15"/>
  <c r="N29" i="15" s="1"/>
  <c r="M21" i="15"/>
  <c r="N21" i="15" s="1"/>
  <c r="CJ25" i="32" s="1"/>
  <c r="CK25" i="32" s="1"/>
  <c r="M13" i="15"/>
  <c r="N13" i="15" s="1"/>
  <c r="CJ17" i="32" s="1"/>
  <c r="CK17" i="32" s="1"/>
  <c r="M5" i="15"/>
  <c r="N5" i="15" s="1"/>
  <c r="CJ9" i="32" s="1"/>
  <c r="CK9" i="32" s="1"/>
  <c r="M100" i="15"/>
  <c r="N100" i="15" s="1"/>
  <c r="M92" i="15"/>
  <c r="N92" i="15" s="1"/>
  <c r="M84" i="15"/>
  <c r="N84" i="15" s="1"/>
  <c r="M76" i="15"/>
  <c r="N76" i="15" s="1"/>
  <c r="M68" i="15"/>
  <c r="N68" i="15" s="1"/>
  <c r="M60" i="15"/>
  <c r="N60" i="15" s="1"/>
  <c r="M52" i="15"/>
  <c r="N52" i="15" s="1"/>
  <c r="CJ56" i="32" s="1"/>
  <c r="CK56" i="32" s="1"/>
  <c r="M44" i="15"/>
  <c r="N44" i="15" s="1"/>
  <c r="CJ48" i="32" s="1"/>
  <c r="CK48" i="32" s="1"/>
  <c r="M36" i="15"/>
  <c r="N36" i="15" s="1"/>
  <c r="CJ40" i="32" s="1"/>
  <c r="CK40" i="32" s="1"/>
  <c r="M28" i="15"/>
  <c r="N28" i="15" s="1"/>
  <c r="M20" i="15"/>
  <c r="N20" i="15" s="1"/>
  <c r="CJ24" i="32" s="1"/>
  <c r="CK24" i="32" s="1"/>
  <c r="M12" i="15"/>
  <c r="N12" i="15" s="1"/>
  <c r="CJ16" i="32" s="1"/>
  <c r="CK16" i="32" s="1"/>
  <c r="M4" i="15"/>
  <c r="N4" i="15" s="1"/>
  <c r="CJ8" i="32" s="1"/>
  <c r="CK8" i="32" s="1"/>
  <c r="M99" i="15"/>
  <c r="N99" i="15" s="1"/>
  <c r="M91" i="15"/>
  <c r="N91" i="15" s="1"/>
  <c r="CJ95" i="32" s="1"/>
  <c r="CK95" i="32" s="1"/>
  <c r="M83" i="15"/>
  <c r="N83" i="15" s="1"/>
  <c r="M75" i="15"/>
  <c r="N75" i="15" s="1"/>
  <c r="M67" i="15"/>
  <c r="N67" i="15" s="1"/>
  <c r="CJ71" i="32" s="1"/>
  <c r="CK71" i="32" s="1"/>
  <c r="M59" i="15"/>
  <c r="N59" i="15" s="1"/>
  <c r="M51" i="15"/>
  <c r="N51" i="15" s="1"/>
  <c r="CJ55" i="32" s="1"/>
  <c r="CK55" i="32" s="1"/>
  <c r="M43" i="15"/>
  <c r="N43" i="15" s="1"/>
  <c r="M35" i="15"/>
  <c r="N35" i="15" s="1"/>
  <c r="M27" i="15"/>
  <c r="N27" i="15" s="1"/>
  <c r="M19" i="15"/>
  <c r="N19" i="15" s="1"/>
  <c r="CJ23" i="32" s="1"/>
  <c r="CK23" i="32" s="1"/>
  <c r="M11" i="15"/>
  <c r="N11" i="15" s="1"/>
  <c r="CJ15" i="32" s="1"/>
  <c r="CK15" i="32" s="1"/>
  <c r="M3" i="15"/>
  <c r="N3" i="15" s="1"/>
  <c r="CL93" i="32" l="1"/>
  <c r="CO44" i="32"/>
  <c r="CL6" i="32"/>
  <c r="CO21" i="32"/>
  <c r="CM6" i="23"/>
  <c r="CO100" i="32"/>
  <c r="CO102" i="32"/>
  <c r="CL109" i="32"/>
  <c r="CO30" i="32"/>
  <c r="CO20" i="32"/>
  <c r="CO12" i="32"/>
  <c r="CO22" i="32"/>
  <c r="CM109" i="32"/>
  <c r="CN109" i="32" s="1"/>
  <c r="CM93" i="32"/>
  <c r="CN93" i="32" s="1"/>
  <c r="H47" i="32"/>
  <c r="I47" i="32" s="1"/>
  <c r="CL47" i="32" s="1"/>
  <c r="CM47" i="32" s="1"/>
  <c r="CN47" i="32" s="1"/>
  <c r="CO47" i="32" s="1"/>
  <c r="CJ47" i="32"/>
  <c r="CK47" i="32" s="1"/>
  <c r="BJ72" i="32"/>
  <c r="BK72" i="32" s="1"/>
  <c r="BG72" i="32"/>
  <c r="BH72" i="32" s="1"/>
  <c r="CL72" i="32" s="1"/>
  <c r="CM72" i="32" s="1"/>
  <c r="CN72" i="32" s="1"/>
  <c r="CO72" i="32" s="1"/>
  <c r="CJ72" i="32"/>
  <c r="CK72" i="32" s="1"/>
  <c r="BJ97" i="32"/>
  <c r="BK97" i="32" s="1"/>
  <c r="AL97" i="32"/>
  <c r="AM97" i="32" s="1"/>
  <c r="N97" i="32"/>
  <c r="O97" i="32" s="1"/>
  <c r="BG97" i="32"/>
  <c r="BH97" i="32" s="1"/>
  <c r="AI97" i="32"/>
  <c r="AJ97" i="32" s="1"/>
  <c r="K97" i="32"/>
  <c r="L97" i="32" s="1"/>
  <c r="CB97" i="32"/>
  <c r="CC97" i="32" s="1"/>
  <c r="BD97" i="32"/>
  <c r="BE97" i="32" s="1"/>
  <c r="AF97" i="32"/>
  <c r="AG97" i="32" s="1"/>
  <c r="H97" i="32"/>
  <c r="I97" i="32" s="1"/>
  <c r="BV97" i="32"/>
  <c r="BW97" i="32" s="1"/>
  <c r="AX97" i="32"/>
  <c r="AY97" i="32" s="1"/>
  <c r="Z97" i="32"/>
  <c r="AA97" i="32" s="1"/>
  <c r="CJ97" i="32"/>
  <c r="CK97" i="32" s="1"/>
  <c r="BS97" i="32"/>
  <c r="BT97" i="32" s="1"/>
  <c r="W97" i="32"/>
  <c r="X97" i="32" s="1"/>
  <c r="T97" i="32"/>
  <c r="U97" i="32" s="1"/>
  <c r="BY97" i="32"/>
  <c r="BZ97" i="32" s="1"/>
  <c r="Q97" i="32"/>
  <c r="R97" i="32" s="1"/>
  <c r="BP97" i="32"/>
  <c r="BQ97" i="32" s="1"/>
  <c r="BA97" i="32"/>
  <c r="BB97" i="32" s="1"/>
  <c r="AR97" i="32"/>
  <c r="AS97" i="32" s="1"/>
  <c r="AO97" i="32"/>
  <c r="AP97" i="32" s="1"/>
  <c r="AC97" i="32"/>
  <c r="AD97" i="32" s="1"/>
  <c r="BM97" i="32"/>
  <c r="BN97" i="32" s="1"/>
  <c r="BM80" i="32"/>
  <c r="BN80" i="32" s="1"/>
  <c r="CB80" i="32"/>
  <c r="CC80" i="32" s="1"/>
  <c r="BD80" i="32"/>
  <c r="BE80" i="32" s="1"/>
  <c r="AC80" i="32"/>
  <c r="AD80" i="32" s="1"/>
  <c r="BY80" i="32"/>
  <c r="BZ80" i="32" s="1"/>
  <c r="BA80" i="32"/>
  <c r="BB80" i="32" s="1"/>
  <c r="Z80" i="32"/>
  <c r="AA80" i="32" s="1"/>
  <c r="BV80" i="32"/>
  <c r="BW80" i="32" s="1"/>
  <c r="AO80" i="32"/>
  <c r="AP80" i="32" s="1"/>
  <c r="BS80" i="32"/>
  <c r="BT80" i="32" s="1"/>
  <c r="BP80" i="32"/>
  <c r="BQ80" i="32" s="1"/>
  <c r="AF80" i="32"/>
  <c r="AG80" i="32" s="1"/>
  <c r="CJ80" i="32"/>
  <c r="CK80" i="32" s="1"/>
  <c r="BG80" i="32"/>
  <c r="BH80" i="32" s="1"/>
  <c r="T80" i="32"/>
  <c r="U80" i="32" s="1"/>
  <c r="AX80" i="32"/>
  <c r="AY80" i="32" s="1"/>
  <c r="Q80" i="32"/>
  <c r="R80" i="32" s="1"/>
  <c r="W80" i="32"/>
  <c r="X80" i="32" s="1"/>
  <c r="N80" i="32"/>
  <c r="O80" i="32" s="1"/>
  <c r="K80" i="32"/>
  <c r="L80" i="32" s="1"/>
  <c r="BJ80" i="32"/>
  <c r="BK80" i="32" s="1"/>
  <c r="AU80" i="32"/>
  <c r="AV80" i="32" s="1"/>
  <c r="CJ66" i="32"/>
  <c r="CK66" i="32" s="1"/>
  <c r="BS66" i="32"/>
  <c r="BT66" i="32" s="1"/>
  <c r="CL66" i="32" s="1"/>
  <c r="CM66" i="32" s="1"/>
  <c r="CN66" i="32" s="1"/>
  <c r="CO66" i="32" s="1"/>
  <c r="BY91" i="32"/>
  <c r="BZ91" i="32" s="1"/>
  <c r="BA91" i="32"/>
  <c r="BB91" i="32" s="1"/>
  <c r="AC91" i="32"/>
  <c r="AD91" i="32" s="1"/>
  <c r="BV91" i="32"/>
  <c r="BW91" i="32" s="1"/>
  <c r="AX91" i="32"/>
  <c r="AY91" i="32" s="1"/>
  <c r="Z91" i="32"/>
  <c r="AA91" i="32" s="1"/>
  <c r="CJ91" i="32"/>
  <c r="CK91" i="32" s="1"/>
  <c r="BM91" i="32"/>
  <c r="BN91" i="32" s="1"/>
  <c r="AO91" i="32"/>
  <c r="AP91" i="32" s="1"/>
  <c r="Q91" i="32"/>
  <c r="R91" i="32" s="1"/>
  <c r="AL91" i="32"/>
  <c r="AM91" i="32" s="1"/>
  <c r="AU91" i="32"/>
  <c r="AV91" i="32" s="1"/>
  <c r="AR91" i="32"/>
  <c r="AS91" i="32" s="1"/>
  <c r="AI91" i="32"/>
  <c r="AJ91" i="32" s="1"/>
  <c r="CB91" i="32"/>
  <c r="CC91" i="32" s="1"/>
  <c r="W91" i="32"/>
  <c r="X91" i="32" s="1"/>
  <c r="BP91" i="32"/>
  <c r="BQ91" i="32" s="1"/>
  <c r="T91" i="32"/>
  <c r="U91" i="32" s="1"/>
  <c r="H91" i="32"/>
  <c r="I91" i="32" s="1"/>
  <c r="BG91" i="32"/>
  <c r="BH91" i="32" s="1"/>
  <c r="BD91" i="32"/>
  <c r="BE91" i="32" s="1"/>
  <c r="AF91" i="32"/>
  <c r="AG91" i="32" s="1"/>
  <c r="CB52" i="32"/>
  <c r="CC52" i="32" s="1"/>
  <c r="BD52" i="32"/>
  <c r="BE52" i="32" s="1"/>
  <c r="AF52" i="32"/>
  <c r="AG52" i="32" s="1"/>
  <c r="BY52" i="32"/>
  <c r="BZ52" i="32" s="1"/>
  <c r="BA52" i="32"/>
  <c r="BB52" i="32" s="1"/>
  <c r="AC52" i="32"/>
  <c r="AD52" i="32" s="1"/>
  <c r="BV52" i="32"/>
  <c r="BW52" i="32" s="1"/>
  <c r="AX52" i="32"/>
  <c r="AY52" i="32" s="1"/>
  <c r="Z52" i="32"/>
  <c r="AA52" i="32" s="1"/>
  <c r="BP52" i="32"/>
  <c r="BQ52" i="32" s="1"/>
  <c r="AR52" i="32"/>
  <c r="AS52" i="32" s="1"/>
  <c r="T52" i="32"/>
  <c r="U52" i="32" s="1"/>
  <c r="BM52" i="32"/>
  <c r="BN52" i="32" s="1"/>
  <c r="AO52" i="32"/>
  <c r="AP52" i="32" s="1"/>
  <c r="Q52" i="32"/>
  <c r="R52" i="32" s="1"/>
  <c r="CJ52" i="32"/>
  <c r="CK52" i="32" s="1"/>
  <c r="AI52" i="32"/>
  <c r="AJ52" i="32" s="1"/>
  <c r="W52" i="32"/>
  <c r="X52" i="32" s="1"/>
  <c r="N52" i="32"/>
  <c r="O52" i="32" s="1"/>
  <c r="BS52" i="32"/>
  <c r="BT52" i="32" s="1"/>
  <c r="BJ52" i="32"/>
  <c r="BK52" i="32" s="1"/>
  <c r="BG52" i="32"/>
  <c r="BH52" i="32" s="1"/>
  <c r="AU52" i="32"/>
  <c r="AV52" i="32" s="1"/>
  <c r="BV78" i="32"/>
  <c r="BW78" i="32" s="1"/>
  <c r="AX78" i="32"/>
  <c r="AY78" i="32" s="1"/>
  <c r="Z78" i="32"/>
  <c r="AA78" i="32" s="1"/>
  <c r="CJ78" i="32"/>
  <c r="CK78" i="32" s="1"/>
  <c r="BS78" i="32"/>
  <c r="BT78" i="32" s="1"/>
  <c r="AU78" i="32"/>
  <c r="AV78" i="32" s="1"/>
  <c r="CB78" i="32"/>
  <c r="CC78" i="32" s="1"/>
  <c r="AR78" i="32"/>
  <c r="AS78" i="32" s="1"/>
  <c r="Q78" i="32"/>
  <c r="R78" i="32" s="1"/>
  <c r="BY78" i="32"/>
  <c r="BZ78" i="32" s="1"/>
  <c r="AO78" i="32"/>
  <c r="AP78" i="32" s="1"/>
  <c r="N78" i="32"/>
  <c r="O78" i="32" s="1"/>
  <c r="K78" i="32"/>
  <c r="L78" i="32" s="1"/>
  <c r="BJ78" i="32"/>
  <c r="BK78" i="32" s="1"/>
  <c r="AF78" i="32"/>
  <c r="AG78" i="32" s="1"/>
  <c r="BG78" i="32"/>
  <c r="BH78" i="32" s="1"/>
  <c r="AC78" i="32"/>
  <c r="AD78" i="32" s="1"/>
  <c r="W78" i="32"/>
  <c r="X78" i="32" s="1"/>
  <c r="T78" i="32"/>
  <c r="U78" i="32" s="1"/>
  <c r="H78" i="32"/>
  <c r="I78" i="32" s="1"/>
  <c r="BM78" i="32"/>
  <c r="BN78" i="32" s="1"/>
  <c r="BD78" i="32"/>
  <c r="BE78" i="32" s="1"/>
  <c r="BA78" i="32"/>
  <c r="BB78" i="32" s="1"/>
  <c r="AI78" i="32"/>
  <c r="AJ78" i="32" s="1"/>
  <c r="CO14" i="32"/>
  <c r="CO101" i="32"/>
  <c r="CO28" i="32"/>
  <c r="W74" i="32"/>
  <c r="X74" i="32" s="1"/>
  <c r="AR74" i="32"/>
  <c r="AS74" i="32" s="1"/>
  <c r="T74" i="32"/>
  <c r="U74" i="32" s="1"/>
  <c r="CJ74" i="32"/>
  <c r="CK74" i="32" s="1"/>
  <c r="BM74" i="32"/>
  <c r="BN74" i="32" s="1"/>
  <c r="AO74" i="32"/>
  <c r="AP74" i="32" s="1"/>
  <c r="Q74" i="32"/>
  <c r="R74" i="32" s="1"/>
  <c r="AI74" i="32"/>
  <c r="AJ74" i="32" s="1"/>
  <c r="AF74" i="32"/>
  <c r="AG74" i="32" s="1"/>
  <c r="H74" i="32"/>
  <c r="I74" i="32" s="1"/>
  <c r="N74" i="32"/>
  <c r="O74" i="32" s="1"/>
  <c r="BJ74" i="32"/>
  <c r="BK74" i="32" s="1"/>
  <c r="AX74" i="32"/>
  <c r="AY74" i="32" s="1"/>
  <c r="AL74" i="32"/>
  <c r="AM74" i="32" s="1"/>
  <c r="BA74" i="32"/>
  <c r="BB74" i="32" s="1"/>
  <c r="AC74" i="32"/>
  <c r="AD74" i="32" s="1"/>
  <c r="Z74" i="32"/>
  <c r="AA74" i="32" s="1"/>
  <c r="BJ35" i="32"/>
  <c r="BK35" i="32" s="1"/>
  <c r="AL35" i="32"/>
  <c r="AM35" i="32" s="1"/>
  <c r="BG35" i="32"/>
  <c r="BH35" i="32" s="1"/>
  <c r="AI35" i="32"/>
  <c r="AJ35" i="32" s="1"/>
  <c r="BV35" i="32"/>
  <c r="BW35" i="32" s="1"/>
  <c r="AX35" i="32"/>
  <c r="AY35" i="32" s="1"/>
  <c r="CJ35" i="32"/>
  <c r="CK35" i="32" s="1"/>
  <c r="BS35" i="32"/>
  <c r="BT35" i="32" s="1"/>
  <c r="AU35" i="32"/>
  <c r="AV35" i="32" s="1"/>
  <c r="W35" i="32"/>
  <c r="X35" i="32" s="1"/>
  <c r="BA35" i="32"/>
  <c r="BB35" i="32" s="1"/>
  <c r="AR35" i="32"/>
  <c r="AS35" i="32" s="1"/>
  <c r="AO35" i="32"/>
  <c r="AP35" i="32" s="1"/>
  <c r="CB35" i="32"/>
  <c r="CC35" i="32" s="1"/>
  <c r="AF35" i="32"/>
  <c r="AG35" i="32" s="1"/>
  <c r="BY35" i="32"/>
  <c r="BZ35" i="32" s="1"/>
  <c r="AC35" i="32"/>
  <c r="AD35" i="32" s="1"/>
  <c r="BP35" i="32"/>
  <c r="BQ35" i="32" s="1"/>
  <c r="T35" i="32"/>
  <c r="U35" i="32" s="1"/>
  <c r="BM35" i="32"/>
  <c r="BN35" i="32" s="1"/>
  <c r="Q35" i="32"/>
  <c r="R35" i="32" s="1"/>
  <c r="BD35" i="32"/>
  <c r="BE35" i="32" s="1"/>
  <c r="BJ99" i="32"/>
  <c r="BK99" i="32" s="1"/>
  <c r="AL99" i="32"/>
  <c r="AM99" i="32" s="1"/>
  <c r="N99" i="32"/>
  <c r="O99" i="32" s="1"/>
  <c r="BG99" i="32"/>
  <c r="BH99" i="32" s="1"/>
  <c r="AI99" i="32"/>
  <c r="AJ99" i="32" s="1"/>
  <c r="K99" i="32"/>
  <c r="L99" i="32" s="1"/>
  <c r="CB99" i="32"/>
  <c r="CC99" i="32" s="1"/>
  <c r="BD99" i="32"/>
  <c r="BE99" i="32" s="1"/>
  <c r="AF99" i="32"/>
  <c r="AG99" i="32" s="1"/>
  <c r="H99" i="32"/>
  <c r="I99" i="32" s="1"/>
  <c r="BV99" i="32"/>
  <c r="BW99" i="32" s="1"/>
  <c r="AX99" i="32"/>
  <c r="AY99" i="32" s="1"/>
  <c r="Z99" i="32"/>
  <c r="AA99" i="32" s="1"/>
  <c r="CJ99" i="32"/>
  <c r="CK99" i="32" s="1"/>
  <c r="BS99" i="32"/>
  <c r="BT99" i="32" s="1"/>
  <c r="AU99" i="32"/>
  <c r="AV99" i="32" s="1"/>
  <c r="AO99" i="32"/>
  <c r="AP99" i="32" s="1"/>
  <c r="AC99" i="32"/>
  <c r="AD99" i="32" s="1"/>
  <c r="T99" i="32"/>
  <c r="U99" i="32" s="1"/>
  <c r="BP99" i="32"/>
  <c r="BQ99" i="32" s="1"/>
  <c r="BM99" i="32"/>
  <c r="BN99" i="32" s="1"/>
  <c r="BY99" i="32"/>
  <c r="BZ99" i="32" s="1"/>
  <c r="BA99" i="32"/>
  <c r="BB99" i="32" s="1"/>
  <c r="AR99" i="32"/>
  <c r="AS99" i="32" s="1"/>
  <c r="Q99" i="32"/>
  <c r="R99" i="32" s="1"/>
  <c r="BV60" i="32"/>
  <c r="BW60" i="32" s="1"/>
  <c r="AX60" i="32"/>
  <c r="AY60" i="32" s="1"/>
  <c r="Z60" i="32"/>
  <c r="AA60" i="32" s="1"/>
  <c r="BM60" i="32"/>
  <c r="BN60" i="32" s="1"/>
  <c r="Q60" i="32"/>
  <c r="R60" i="32" s="1"/>
  <c r="BP60" i="32"/>
  <c r="BQ60" i="32" s="1"/>
  <c r="CJ60" i="32"/>
  <c r="CK60" i="32" s="1"/>
  <c r="BJ60" i="32"/>
  <c r="BK60" i="32" s="1"/>
  <c r="BG60" i="32"/>
  <c r="BH60" i="32" s="1"/>
  <c r="AC60" i="32"/>
  <c r="AD60" i="32" s="1"/>
  <c r="BA60" i="32"/>
  <c r="BB60" i="32" s="1"/>
  <c r="T60" i="32"/>
  <c r="U60" i="32" s="1"/>
  <c r="CB60" i="32"/>
  <c r="CC60" i="32" s="1"/>
  <c r="N60" i="32"/>
  <c r="O60" i="32" s="1"/>
  <c r="H60" i="32"/>
  <c r="I60" i="32" s="1"/>
  <c r="BY60" i="32"/>
  <c r="BZ60" i="32" s="1"/>
  <c r="BS60" i="32"/>
  <c r="BT60" i="32" s="1"/>
  <c r="BD60" i="32"/>
  <c r="BE60" i="32" s="1"/>
  <c r="AR60" i="32"/>
  <c r="AS60" i="32" s="1"/>
  <c r="W60" i="32"/>
  <c r="X60" i="32" s="1"/>
  <c r="CK86" i="23"/>
  <c r="CL86" i="23" s="1"/>
  <c r="CN86" i="23" s="1"/>
  <c r="CJ86" i="32"/>
  <c r="CK86" i="32" s="1"/>
  <c r="BG82" i="32"/>
  <c r="BH82" i="32" s="1"/>
  <c r="AI82" i="32"/>
  <c r="AJ82" i="32" s="1"/>
  <c r="K82" i="32"/>
  <c r="L82" i="32" s="1"/>
  <c r="BV82" i="32"/>
  <c r="BW82" i="32" s="1"/>
  <c r="AX82" i="32"/>
  <c r="AY82" i="32" s="1"/>
  <c r="Z82" i="32"/>
  <c r="AA82" i="32" s="1"/>
  <c r="AU82" i="32"/>
  <c r="AV82" i="32" s="1"/>
  <c r="W82" i="32"/>
  <c r="X82" i="32" s="1"/>
  <c r="AR82" i="32"/>
  <c r="AS82" i="32" s="1"/>
  <c r="H82" i="32"/>
  <c r="I82" i="32" s="1"/>
  <c r="CB82" i="32"/>
  <c r="CC82" i="32" s="1"/>
  <c r="AO82" i="32"/>
  <c r="AP82" i="32" s="1"/>
  <c r="BY82" i="32"/>
  <c r="BZ82" i="32" s="1"/>
  <c r="AL82" i="32"/>
  <c r="AM82" i="32" s="1"/>
  <c r="BM82" i="32"/>
  <c r="BN82" i="32" s="1"/>
  <c r="AC82" i="32"/>
  <c r="AD82" i="32" s="1"/>
  <c r="BJ82" i="32"/>
  <c r="BK82" i="32" s="1"/>
  <c r="T82" i="32"/>
  <c r="U82" i="32" s="1"/>
  <c r="BP82" i="32"/>
  <c r="BQ82" i="32" s="1"/>
  <c r="BA82" i="32"/>
  <c r="BB82" i="32" s="1"/>
  <c r="AF82" i="32"/>
  <c r="AG82" i="32" s="1"/>
  <c r="CJ82" i="32"/>
  <c r="CK82" i="32" s="1"/>
  <c r="BD82" i="32"/>
  <c r="BE82" i="32" s="1"/>
  <c r="Q82" i="32"/>
  <c r="R82" i="32" s="1"/>
  <c r="N82" i="32"/>
  <c r="O82" i="32" s="1"/>
  <c r="CB43" i="32"/>
  <c r="CC43" i="32" s="1"/>
  <c r="AU43" i="32"/>
  <c r="AV43" i="32" s="1"/>
  <c r="CJ43" i="32"/>
  <c r="CK43" i="32" s="1"/>
  <c r="AX43" i="32"/>
  <c r="AY43" i="32" s="1"/>
  <c r="AO94" i="32"/>
  <c r="AP94" i="32" s="1"/>
  <c r="Q94" i="32"/>
  <c r="R94" i="32" s="1"/>
  <c r="AL94" i="32"/>
  <c r="AM94" i="32" s="1"/>
  <c r="N94" i="32"/>
  <c r="O94" i="32" s="1"/>
  <c r="BG94" i="32"/>
  <c r="BH94" i="32" s="1"/>
  <c r="AI94" i="32"/>
  <c r="AJ94" i="32" s="1"/>
  <c r="K94" i="32"/>
  <c r="L94" i="32" s="1"/>
  <c r="BY94" i="32"/>
  <c r="BZ94" i="32" s="1"/>
  <c r="BA94" i="32"/>
  <c r="BB94" i="32" s="1"/>
  <c r="AC94" i="32"/>
  <c r="AD94" i="32" s="1"/>
  <c r="BV94" i="32"/>
  <c r="BW94" i="32" s="1"/>
  <c r="AX94" i="32"/>
  <c r="AY94" i="32" s="1"/>
  <c r="Z94" i="32"/>
  <c r="AA94" i="32" s="1"/>
  <c r="BP94" i="32"/>
  <c r="BQ94" i="32" s="1"/>
  <c r="BD94" i="32"/>
  <c r="BE94" i="32" s="1"/>
  <c r="CJ94" i="32"/>
  <c r="CK94" i="32" s="1"/>
  <c r="AU94" i="32"/>
  <c r="AV94" i="32" s="1"/>
  <c r="AF94" i="32"/>
  <c r="AG94" i="32" s="1"/>
  <c r="W94" i="32"/>
  <c r="X94" i="32" s="1"/>
  <c r="T94" i="32"/>
  <c r="U94" i="32" s="1"/>
  <c r="H94" i="32"/>
  <c r="I94" i="32" s="1"/>
  <c r="CB94" i="32"/>
  <c r="CC94" i="32" s="1"/>
  <c r="AR94" i="32"/>
  <c r="AS94" i="32" s="1"/>
  <c r="CJ32" i="32"/>
  <c r="CK32" i="32" s="1"/>
  <c r="BS32" i="32"/>
  <c r="BT32" i="32" s="1"/>
  <c r="AU32" i="32"/>
  <c r="AV32" i="32" s="1"/>
  <c r="W32" i="32"/>
  <c r="X32" i="32" s="1"/>
  <c r="BP32" i="32"/>
  <c r="BQ32" i="32" s="1"/>
  <c r="AR32" i="32"/>
  <c r="AS32" i="32" s="1"/>
  <c r="BA32" i="32"/>
  <c r="BB32" i="32" s="1"/>
  <c r="Q32" i="32"/>
  <c r="R32" i="32" s="1"/>
  <c r="CB32" i="32"/>
  <c r="CC32" i="32" s="1"/>
  <c r="AX32" i="32"/>
  <c r="AY32" i="32" s="1"/>
  <c r="BY32" i="32"/>
  <c r="BZ32" i="32" s="1"/>
  <c r="BV32" i="32"/>
  <c r="BW32" i="32" s="1"/>
  <c r="AL32" i="32"/>
  <c r="AM32" i="32" s="1"/>
  <c r="H32" i="32"/>
  <c r="I32" i="32" s="1"/>
  <c r="BM32" i="32"/>
  <c r="BN32" i="32" s="1"/>
  <c r="AI32" i="32"/>
  <c r="AJ32" i="32" s="1"/>
  <c r="BJ32" i="32"/>
  <c r="BK32" i="32" s="1"/>
  <c r="AF32" i="32"/>
  <c r="AG32" i="32" s="1"/>
  <c r="BG32" i="32"/>
  <c r="BH32" i="32" s="1"/>
  <c r="AC32" i="32"/>
  <c r="AD32" i="32" s="1"/>
  <c r="BD32" i="32"/>
  <c r="BE32" i="32" s="1"/>
  <c r="Z32" i="32"/>
  <c r="AA32" i="32" s="1"/>
  <c r="CJ96" i="32"/>
  <c r="CK96" i="32" s="1"/>
  <c r="W96" i="32"/>
  <c r="X96" i="32" s="1"/>
  <c r="CL96" i="32" s="1"/>
  <c r="CM96" i="32" s="1"/>
  <c r="CN96" i="32" s="1"/>
  <c r="CO96" i="32" s="1"/>
  <c r="BY79" i="32"/>
  <c r="BZ79" i="32" s="1"/>
  <c r="BA79" i="32"/>
  <c r="BB79" i="32" s="1"/>
  <c r="Z79" i="32"/>
  <c r="AA79" i="32" s="1"/>
  <c r="BV79" i="32"/>
  <c r="BW79" i="32" s="1"/>
  <c r="AX79" i="32"/>
  <c r="AY79" i="32" s="1"/>
  <c r="W79" i="32"/>
  <c r="X79" i="32" s="1"/>
  <c r="CB79" i="32"/>
  <c r="CC79" i="32" s="1"/>
  <c r="AR79" i="32"/>
  <c r="AS79" i="32" s="1"/>
  <c r="K79" i="32"/>
  <c r="L79" i="32" s="1"/>
  <c r="BS79" i="32"/>
  <c r="BT79" i="32" s="1"/>
  <c r="AO79" i="32"/>
  <c r="AP79" i="32" s="1"/>
  <c r="BP79" i="32"/>
  <c r="BQ79" i="32" s="1"/>
  <c r="AI79" i="32"/>
  <c r="AJ79" i="32" s="1"/>
  <c r="BJ79" i="32"/>
  <c r="BK79" i="32" s="1"/>
  <c r="AC79" i="32"/>
  <c r="AD79" i="32" s="1"/>
  <c r="BG79" i="32"/>
  <c r="BH79" i="32" s="1"/>
  <c r="T79" i="32"/>
  <c r="U79" i="32" s="1"/>
  <c r="BM79" i="32"/>
  <c r="BN79" i="32" s="1"/>
  <c r="BD79" i="32"/>
  <c r="BE79" i="32" s="1"/>
  <c r="AF79" i="32"/>
  <c r="AG79" i="32" s="1"/>
  <c r="CJ79" i="32"/>
  <c r="CK79" i="32" s="1"/>
  <c r="Q79" i="32"/>
  <c r="R79" i="32" s="1"/>
  <c r="AU79" i="32"/>
  <c r="AV79" i="32" s="1"/>
  <c r="N79" i="32"/>
  <c r="O79" i="32" s="1"/>
  <c r="CJ104" i="32"/>
  <c r="CK104" i="32" s="1"/>
  <c r="W104" i="32"/>
  <c r="X104" i="32" s="1"/>
  <c r="T104" i="32"/>
  <c r="U104" i="32" s="1"/>
  <c r="AI104" i="32"/>
  <c r="AJ104" i="32" s="1"/>
  <c r="BG65" i="32"/>
  <c r="BH65" i="32" s="1"/>
  <c r="AI65" i="32"/>
  <c r="AJ65" i="32" s="1"/>
  <c r="K65" i="32"/>
  <c r="L65" i="32" s="1"/>
  <c r="CB65" i="32"/>
  <c r="CC65" i="32" s="1"/>
  <c r="BD65" i="32"/>
  <c r="BE65" i="32" s="1"/>
  <c r="AF65" i="32"/>
  <c r="AG65" i="32" s="1"/>
  <c r="CJ65" i="32"/>
  <c r="CK65" i="32" s="1"/>
  <c r="BS65" i="32"/>
  <c r="BT65" i="32" s="1"/>
  <c r="AU65" i="32"/>
  <c r="AV65" i="32" s="1"/>
  <c r="W65" i="32"/>
  <c r="X65" i="32" s="1"/>
  <c r="BP65" i="32"/>
  <c r="BQ65" i="32" s="1"/>
  <c r="AR65" i="32"/>
  <c r="AS65" i="32" s="1"/>
  <c r="BJ65" i="32"/>
  <c r="BK65" i="32" s="1"/>
  <c r="N65" i="32"/>
  <c r="O65" i="32" s="1"/>
  <c r="BA65" i="32"/>
  <c r="BB65" i="32" s="1"/>
  <c r="AX65" i="32"/>
  <c r="AY65" i="32" s="1"/>
  <c r="AL65" i="32"/>
  <c r="AM65" i="32" s="1"/>
  <c r="BY65" i="32"/>
  <c r="BZ65" i="32" s="1"/>
  <c r="AC65" i="32"/>
  <c r="AD65" i="32" s="1"/>
  <c r="BV65" i="32"/>
  <c r="BW65" i="32" s="1"/>
  <c r="BM65" i="32"/>
  <c r="BN65" i="32" s="1"/>
  <c r="AO65" i="32"/>
  <c r="AP65" i="32" s="1"/>
  <c r="Z65" i="32"/>
  <c r="AA65" i="32" s="1"/>
  <c r="Q65" i="32"/>
  <c r="R65" i="32" s="1"/>
  <c r="CB26" i="32"/>
  <c r="CC26" i="32" s="1"/>
  <c r="BD26" i="32"/>
  <c r="BE26" i="32" s="1"/>
  <c r="AF26" i="32"/>
  <c r="AG26" i="32" s="1"/>
  <c r="BY26" i="32"/>
  <c r="BZ26" i="32" s="1"/>
  <c r="BA26" i="32"/>
  <c r="BB26" i="32" s="1"/>
  <c r="AC26" i="32"/>
  <c r="AD26" i="32" s="1"/>
  <c r="BV26" i="32"/>
  <c r="BW26" i="32" s="1"/>
  <c r="AX26" i="32"/>
  <c r="AY26" i="32" s="1"/>
  <c r="CJ26" i="32"/>
  <c r="CK26" i="32" s="1"/>
  <c r="BS26" i="32"/>
  <c r="BT26" i="32" s="1"/>
  <c r="AU26" i="32"/>
  <c r="AV26" i="32" s="1"/>
  <c r="BP26" i="32"/>
  <c r="BQ26" i="32" s="1"/>
  <c r="AR26" i="32"/>
  <c r="AS26" i="32" s="1"/>
  <c r="BM26" i="32"/>
  <c r="BN26" i="32" s="1"/>
  <c r="AO26" i="32"/>
  <c r="AP26" i="32" s="1"/>
  <c r="Q26" i="32"/>
  <c r="R26" i="32" s="1"/>
  <c r="BJ26" i="32"/>
  <c r="BK26" i="32" s="1"/>
  <c r="N26" i="32"/>
  <c r="O26" i="32" s="1"/>
  <c r="BG26" i="32"/>
  <c r="BH26" i="32" s="1"/>
  <c r="AI26" i="32"/>
  <c r="AJ26" i="32" s="1"/>
  <c r="CJ90" i="32"/>
  <c r="CK90" i="32" s="1"/>
  <c r="H90" i="32"/>
  <c r="I90" i="32" s="1"/>
  <c r="CL90" i="32" s="1"/>
  <c r="CM90" i="32" s="1"/>
  <c r="CN90" i="32" s="1"/>
  <c r="CO90" i="32" s="1"/>
  <c r="CK76" i="23"/>
  <c r="CL76" i="23" s="1"/>
  <c r="CN76" i="23" s="1"/>
  <c r="CJ76" i="32"/>
  <c r="CK76" i="32" s="1"/>
  <c r="AO38" i="32"/>
  <c r="AP38" i="32" s="1"/>
  <c r="CB38" i="32"/>
  <c r="CC38" i="32" s="1"/>
  <c r="BD38" i="32"/>
  <c r="BE38" i="32" s="1"/>
  <c r="AC38" i="32"/>
  <c r="AD38" i="32" s="1"/>
  <c r="BY38" i="32"/>
  <c r="BZ38" i="32" s="1"/>
  <c r="BA38" i="32"/>
  <c r="BB38" i="32" s="1"/>
  <c r="Z38" i="32"/>
  <c r="AA38" i="32" s="1"/>
  <c r="AR38" i="32"/>
  <c r="AS38" i="32" s="1"/>
  <c r="Q38" i="32"/>
  <c r="R38" i="32" s="1"/>
  <c r="CJ38" i="32"/>
  <c r="CK38" i="32" s="1"/>
  <c r="BM38" i="32"/>
  <c r="BN38" i="32" s="1"/>
  <c r="AL38" i="32"/>
  <c r="AM38" i="32" s="1"/>
  <c r="N38" i="32"/>
  <c r="O38" i="32" s="1"/>
  <c r="T38" i="32"/>
  <c r="U38" i="32" s="1"/>
  <c r="BJ38" i="32"/>
  <c r="BK38" i="32" s="1"/>
  <c r="AX38" i="32"/>
  <c r="AY38" i="32" s="1"/>
  <c r="AU38" i="32"/>
  <c r="AV38" i="32" s="1"/>
  <c r="AI38" i="32"/>
  <c r="AJ38" i="32" s="1"/>
  <c r="AF38" i="32"/>
  <c r="AG38" i="32" s="1"/>
  <c r="BV38" i="32"/>
  <c r="BW38" i="32" s="1"/>
  <c r="W38" i="32"/>
  <c r="X38" i="32" s="1"/>
  <c r="CO70" i="32"/>
  <c r="CL29" i="32"/>
  <c r="BG33" i="32"/>
  <c r="BH33" i="32" s="1"/>
  <c r="AI33" i="32"/>
  <c r="AJ33" i="32" s="1"/>
  <c r="K33" i="32"/>
  <c r="L33" i="32" s="1"/>
  <c r="CB33" i="32"/>
  <c r="CC33" i="32" s="1"/>
  <c r="AF33" i="32"/>
  <c r="AG33" i="32" s="1"/>
  <c r="H33" i="32"/>
  <c r="I33" i="32" s="1"/>
  <c r="CJ33" i="32"/>
  <c r="CK33" i="32" s="1"/>
  <c r="BS33" i="32"/>
  <c r="BT33" i="32" s="1"/>
  <c r="AU33" i="32"/>
  <c r="AV33" i="32" s="1"/>
  <c r="BP33" i="32"/>
  <c r="BQ33" i="32" s="1"/>
  <c r="AR33" i="32"/>
  <c r="AS33" i="32" s="1"/>
  <c r="T33" i="32"/>
  <c r="U33" i="32" s="1"/>
  <c r="BV33" i="32"/>
  <c r="BW33" i="32" s="1"/>
  <c r="Z33" i="32"/>
  <c r="AA33" i="32" s="1"/>
  <c r="BM33" i="32"/>
  <c r="BN33" i="32" s="1"/>
  <c r="Q33" i="32"/>
  <c r="R33" i="32" s="1"/>
  <c r="BJ33" i="32"/>
  <c r="BK33" i="32" s="1"/>
  <c r="N33" i="32"/>
  <c r="O33" i="32" s="1"/>
  <c r="BA33" i="32"/>
  <c r="BB33" i="32" s="1"/>
  <c r="AL33" i="32"/>
  <c r="AM33" i="32" s="1"/>
  <c r="BY33" i="32"/>
  <c r="BZ33" i="32" s="1"/>
  <c r="AC33" i="32"/>
  <c r="AD33" i="32" s="1"/>
  <c r="BV63" i="32"/>
  <c r="BW63" i="32" s="1"/>
  <c r="AX63" i="32"/>
  <c r="AY63" i="32" s="1"/>
  <c r="BM63" i="32"/>
  <c r="BN63" i="32" s="1"/>
  <c r="AO63" i="32"/>
  <c r="AP63" i="32" s="1"/>
  <c r="Q63" i="32"/>
  <c r="R63" i="32" s="1"/>
  <c r="BD63" i="32"/>
  <c r="BE63" i="32" s="1"/>
  <c r="W63" i="32"/>
  <c r="X63" i="32" s="1"/>
  <c r="BA63" i="32"/>
  <c r="BB63" i="32" s="1"/>
  <c r="T63" i="32"/>
  <c r="U63" i="32" s="1"/>
  <c r="CB63" i="32"/>
  <c r="CC63" i="32" s="1"/>
  <c r="AU63" i="32"/>
  <c r="AV63" i="32" s="1"/>
  <c r="N63" i="32"/>
  <c r="O63" i="32" s="1"/>
  <c r="BS63" i="32"/>
  <c r="BT63" i="32" s="1"/>
  <c r="AL63" i="32"/>
  <c r="AM63" i="32" s="1"/>
  <c r="BP63" i="32"/>
  <c r="BQ63" i="32" s="1"/>
  <c r="AI63" i="32"/>
  <c r="AJ63" i="32" s="1"/>
  <c r="CJ63" i="32"/>
  <c r="CK63" i="32" s="1"/>
  <c r="AC63" i="32"/>
  <c r="AD63" i="32" s="1"/>
  <c r="K63" i="32"/>
  <c r="L63" i="32" s="1"/>
  <c r="BY63" i="32"/>
  <c r="BZ63" i="32" s="1"/>
  <c r="BJ63" i="32"/>
  <c r="BK63" i="32" s="1"/>
  <c r="BG63" i="32"/>
  <c r="BH63" i="32" s="1"/>
  <c r="AR63" i="32"/>
  <c r="AS63" i="32" s="1"/>
  <c r="BA88" i="32"/>
  <c r="BB88" i="32" s="1"/>
  <c r="AC88" i="32"/>
  <c r="AD88" i="32" s="1"/>
  <c r="AX88" i="32"/>
  <c r="AY88" i="32" s="1"/>
  <c r="Z88" i="32"/>
  <c r="AA88" i="32" s="1"/>
  <c r="BY88" i="32"/>
  <c r="BZ88" i="32" s="1"/>
  <c r="AO88" i="32"/>
  <c r="AP88" i="32" s="1"/>
  <c r="N88" i="32"/>
  <c r="O88" i="32" s="1"/>
  <c r="BP88" i="32"/>
  <c r="BQ88" i="32" s="1"/>
  <c r="AL88" i="32"/>
  <c r="AM88" i="32" s="1"/>
  <c r="K88" i="32"/>
  <c r="L88" i="32" s="1"/>
  <c r="BG88" i="32"/>
  <c r="BH88" i="32" s="1"/>
  <c r="AU88" i="32"/>
  <c r="AV88" i="32" s="1"/>
  <c r="CJ88" i="32"/>
  <c r="CK88" i="32" s="1"/>
  <c r="AR88" i="32"/>
  <c r="AS88" i="32" s="1"/>
  <c r="AF88" i="32"/>
  <c r="AG88" i="32" s="1"/>
  <c r="W88" i="32"/>
  <c r="X88" i="32" s="1"/>
  <c r="Q88" i="32"/>
  <c r="R88" i="32" s="1"/>
  <c r="H88" i="32"/>
  <c r="I88" i="32" s="1"/>
  <c r="CB88" i="32"/>
  <c r="CC88" i="32" s="1"/>
  <c r="BM88" i="32"/>
  <c r="BN88" i="32" s="1"/>
  <c r="AI88" i="32"/>
  <c r="AJ88" i="32" s="1"/>
  <c r="CK7" i="23"/>
  <c r="CL7" i="23" s="1"/>
  <c r="CJ7" i="32"/>
  <c r="CK7" i="32" s="1"/>
  <c r="CJ87" i="32"/>
  <c r="CK87" i="32" s="1"/>
  <c r="BM87" i="32"/>
  <c r="BN87" i="32" s="1"/>
  <c r="AO87" i="32"/>
  <c r="AP87" i="32" s="1"/>
  <c r="Q87" i="32"/>
  <c r="R87" i="32" s="1"/>
  <c r="CB87" i="32"/>
  <c r="CC87" i="32" s="1"/>
  <c r="BD87" i="32"/>
  <c r="BE87" i="32" s="1"/>
  <c r="BA87" i="32"/>
  <c r="BB87" i="32" s="1"/>
  <c r="AC87" i="32"/>
  <c r="AD87" i="32" s="1"/>
  <c r="BG87" i="32"/>
  <c r="BH87" i="32" s="1"/>
  <c r="AX87" i="32"/>
  <c r="AY87" i="32" s="1"/>
  <c r="N87" i="32"/>
  <c r="O87" i="32" s="1"/>
  <c r="AU87" i="32"/>
  <c r="AV87" i="32" s="1"/>
  <c r="BV87" i="32"/>
  <c r="BW87" i="32" s="1"/>
  <c r="AL87" i="32"/>
  <c r="AM87" i="32" s="1"/>
  <c r="BS87" i="32"/>
  <c r="BT87" i="32" s="1"/>
  <c r="AI87" i="32"/>
  <c r="AJ87" i="32" s="1"/>
  <c r="Z87" i="32"/>
  <c r="AA87" i="32" s="1"/>
  <c r="W87" i="32"/>
  <c r="X87" i="32" s="1"/>
  <c r="BP87" i="32"/>
  <c r="BQ87" i="32" s="1"/>
  <c r="BJ87" i="32"/>
  <c r="BK87" i="32" s="1"/>
  <c r="AR87" i="32"/>
  <c r="AS87" i="32" s="1"/>
  <c r="CK73" i="23"/>
  <c r="CL73" i="23" s="1"/>
  <c r="CN73" i="23" s="1"/>
  <c r="CJ73" i="32"/>
  <c r="CK73" i="32" s="1"/>
  <c r="BG34" i="32"/>
  <c r="BH34" i="32" s="1"/>
  <c r="K34" i="32"/>
  <c r="L34" i="32" s="1"/>
  <c r="CB34" i="32"/>
  <c r="CC34" i="32" s="1"/>
  <c r="AF34" i="32"/>
  <c r="AG34" i="32" s="1"/>
  <c r="H34" i="32"/>
  <c r="I34" i="32" s="1"/>
  <c r="CJ34" i="32"/>
  <c r="CK34" i="32" s="1"/>
  <c r="BS34" i="32"/>
  <c r="BT34" i="32" s="1"/>
  <c r="AU34" i="32"/>
  <c r="AV34" i="32" s="1"/>
  <c r="BP34" i="32"/>
  <c r="BQ34" i="32" s="1"/>
  <c r="AR34" i="32"/>
  <c r="AS34" i="32" s="1"/>
  <c r="T34" i="32"/>
  <c r="U34" i="32" s="1"/>
  <c r="BJ34" i="32"/>
  <c r="BK34" i="32" s="1"/>
  <c r="N34" i="32"/>
  <c r="O34" i="32" s="1"/>
  <c r="BA34" i="32"/>
  <c r="BB34" i="32" s="1"/>
  <c r="AX34" i="32"/>
  <c r="AY34" i="32" s="1"/>
  <c r="AL34" i="32"/>
  <c r="AM34" i="32" s="1"/>
  <c r="BY34" i="32"/>
  <c r="BZ34" i="32" s="1"/>
  <c r="AC34" i="32"/>
  <c r="AD34" i="32" s="1"/>
  <c r="BV34" i="32"/>
  <c r="BW34" i="32" s="1"/>
  <c r="Z34" i="32"/>
  <c r="AA34" i="32" s="1"/>
  <c r="BM34" i="32"/>
  <c r="BN34" i="32" s="1"/>
  <c r="Q34" i="32"/>
  <c r="R34" i="32" s="1"/>
  <c r="K98" i="32"/>
  <c r="L98" i="32" s="1"/>
  <c r="CL98" i="32" s="1"/>
  <c r="CM98" i="32" s="1"/>
  <c r="CN98" i="32" s="1"/>
  <c r="CO98" i="32" s="1"/>
  <c r="CJ98" i="32"/>
  <c r="CK98" i="32" s="1"/>
  <c r="BV59" i="32"/>
  <c r="BW59" i="32" s="1"/>
  <c r="AX59" i="32"/>
  <c r="AY59" i="32" s="1"/>
  <c r="Z59" i="32"/>
  <c r="AA59" i="32" s="1"/>
  <c r="BS59" i="32"/>
  <c r="BT59" i="32" s="1"/>
  <c r="AR59" i="32"/>
  <c r="AS59" i="32" s="1"/>
  <c r="Q59" i="32"/>
  <c r="R59" i="32" s="1"/>
  <c r="BP59" i="32"/>
  <c r="BQ59" i="32" s="1"/>
  <c r="AO59" i="32"/>
  <c r="AP59" i="32" s="1"/>
  <c r="N59" i="32"/>
  <c r="O59" i="32" s="1"/>
  <c r="CJ59" i="32"/>
  <c r="CK59" i="32" s="1"/>
  <c r="BM59" i="32"/>
  <c r="BN59" i="32" s="1"/>
  <c r="K59" i="32"/>
  <c r="L59" i="32" s="1"/>
  <c r="BG59" i="32"/>
  <c r="BH59" i="32" s="1"/>
  <c r="AF59" i="32"/>
  <c r="AG59" i="32" s="1"/>
  <c r="BD59" i="32"/>
  <c r="BE59" i="32" s="1"/>
  <c r="AC59" i="32"/>
  <c r="AD59" i="32" s="1"/>
  <c r="BJ59" i="32"/>
  <c r="BK59" i="32" s="1"/>
  <c r="BA59" i="32"/>
  <c r="BB59" i="32" s="1"/>
  <c r="AU59" i="32"/>
  <c r="AV59" i="32" s="1"/>
  <c r="AI59" i="32"/>
  <c r="AJ59" i="32" s="1"/>
  <c r="W59" i="32"/>
  <c r="X59" i="32" s="1"/>
  <c r="T59" i="32"/>
  <c r="U59" i="32" s="1"/>
  <c r="CB59" i="32"/>
  <c r="CC59" i="32" s="1"/>
  <c r="BY59" i="32"/>
  <c r="BZ59" i="32" s="1"/>
  <c r="BJ84" i="32"/>
  <c r="BK84" i="32" s="1"/>
  <c r="AL84" i="32"/>
  <c r="AM84" i="32" s="1"/>
  <c r="BY84" i="32"/>
  <c r="BZ84" i="32" s="1"/>
  <c r="BA84" i="32"/>
  <c r="BB84" i="32" s="1"/>
  <c r="AC84" i="32"/>
  <c r="AD84" i="32" s="1"/>
  <c r="BV84" i="32"/>
  <c r="BW84" i="32" s="1"/>
  <c r="AX84" i="32"/>
  <c r="AY84" i="32" s="1"/>
  <c r="Z84" i="32"/>
  <c r="AA84" i="32" s="1"/>
  <c r="BG84" i="32"/>
  <c r="BH84" i="32" s="1"/>
  <c r="T84" i="32"/>
  <c r="U84" i="32" s="1"/>
  <c r="BD84" i="32"/>
  <c r="BE84" i="32" s="1"/>
  <c r="Q84" i="32"/>
  <c r="R84" i="32" s="1"/>
  <c r="CJ84" i="32"/>
  <c r="CK84" i="32" s="1"/>
  <c r="CB84" i="32"/>
  <c r="CC84" i="32" s="1"/>
  <c r="AO84" i="32"/>
  <c r="AP84" i="32" s="1"/>
  <c r="BS84" i="32"/>
  <c r="BT84" i="32" s="1"/>
  <c r="AI84" i="32"/>
  <c r="AJ84" i="32" s="1"/>
  <c r="BP84" i="32"/>
  <c r="BQ84" i="32" s="1"/>
  <c r="BM84" i="32"/>
  <c r="BN84" i="32" s="1"/>
  <c r="AR84" i="32"/>
  <c r="AS84" i="32" s="1"/>
  <c r="W84" i="32"/>
  <c r="X84" i="32" s="1"/>
  <c r="AF84" i="32"/>
  <c r="AG84" i="32" s="1"/>
  <c r="CB46" i="32"/>
  <c r="CC46" i="32" s="1"/>
  <c r="CJ46" i="32"/>
  <c r="CK46" i="32" s="1"/>
  <c r="BP46" i="32"/>
  <c r="BQ46" i="32" s="1"/>
  <c r="BS37" i="32"/>
  <c r="BT37" i="32" s="1"/>
  <c r="AU37" i="32"/>
  <c r="AV37" i="32" s="1"/>
  <c r="T37" i="32"/>
  <c r="U37" i="32" s="1"/>
  <c r="BP37" i="32"/>
  <c r="BQ37" i="32" s="1"/>
  <c r="AR37" i="32"/>
  <c r="AS37" i="32" s="1"/>
  <c r="Q37" i="32"/>
  <c r="R37" i="32" s="1"/>
  <c r="BG37" i="32"/>
  <c r="BH37" i="32" s="1"/>
  <c r="AF37" i="32"/>
  <c r="AG37" i="32" s="1"/>
  <c r="CB37" i="32"/>
  <c r="CC37" i="32" s="1"/>
  <c r="BD37" i="32"/>
  <c r="BE37" i="32" s="1"/>
  <c r="AC37" i="32"/>
  <c r="AD37" i="32" s="1"/>
  <c r="BY37" i="32"/>
  <c r="BZ37" i="32" s="1"/>
  <c r="Z37" i="32"/>
  <c r="AA37" i="32" s="1"/>
  <c r="BV37" i="32"/>
  <c r="BW37" i="32" s="1"/>
  <c r="W37" i="32"/>
  <c r="X37" i="32" s="1"/>
  <c r="BM37" i="32"/>
  <c r="BN37" i="32" s="1"/>
  <c r="N37" i="32"/>
  <c r="O37" i="32" s="1"/>
  <c r="BJ37" i="32"/>
  <c r="BK37" i="32" s="1"/>
  <c r="BA37" i="32"/>
  <c r="BB37" i="32" s="1"/>
  <c r="CJ37" i="32"/>
  <c r="CK37" i="32" s="1"/>
  <c r="AX37" i="32"/>
  <c r="AY37" i="32" s="1"/>
  <c r="AI37" i="32"/>
  <c r="AJ37" i="32" s="1"/>
  <c r="CM85" i="32"/>
  <c r="CN85" i="32" s="1"/>
  <c r="CO108" i="32"/>
  <c r="AF92" i="32"/>
  <c r="AG92" i="32" s="1"/>
  <c r="Q92" i="32"/>
  <c r="R92" i="32" s="1"/>
  <c r="H92" i="32"/>
  <c r="I92" i="32" s="1"/>
  <c r="CJ92" i="32"/>
  <c r="CK92" i="32" s="1"/>
  <c r="CB92" i="32"/>
  <c r="CC92" i="32" s="1"/>
  <c r="CM77" i="32"/>
  <c r="CN77" i="32" s="1"/>
  <c r="CM6" i="32"/>
  <c r="CJ31" i="32"/>
  <c r="CK31" i="32" s="1"/>
  <c r="BS31" i="32"/>
  <c r="BT31" i="32" s="1"/>
  <c r="AU31" i="32"/>
  <c r="AV31" i="32" s="1"/>
  <c r="W31" i="32"/>
  <c r="X31" i="32" s="1"/>
  <c r="BP31" i="32"/>
  <c r="BQ31" i="32" s="1"/>
  <c r="T31" i="32"/>
  <c r="U31" i="32" s="1"/>
  <c r="BD31" i="32"/>
  <c r="BE31" i="32" s="1"/>
  <c r="Z31" i="32"/>
  <c r="AA31" i="32" s="1"/>
  <c r="BA31" i="32"/>
  <c r="BB31" i="32" s="1"/>
  <c r="Q31" i="32"/>
  <c r="R31" i="32" s="1"/>
  <c r="CB31" i="32"/>
  <c r="CC31" i="32" s="1"/>
  <c r="N31" i="32"/>
  <c r="O31" i="32" s="1"/>
  <c r="BY31" i="32"/>
  <c r="BZ31" i="32" s="1"/>
  <c r="AO31" i="32"/>
  <c r="AP31" i="32" s="1"/>
  <c r="BV31" i="32"/>
  <c r="BW31" i="32" s="1"/>
  <c r="AL31" i="32"/>
  <c r="AM31" i="32" s="1"/>
  <c r="AI31" i="32"/>
  <c r="AJ31" i="32" s="1"/>
  <c r="AF31" i="32"/>
  <c r="AG31" i="32" s="1"/>
  <c r="BG31" i="32"/>
  <c r="BH31" i="32" s="1"/>
  <c r="AC31" i="32"/>
  <c r="AD31" i="32" s="1"/>
  <c r="BV81" i="32"/>
  <c r="BW81" i="32" s="1"/>
  <c r="AX81" i="32"/>
  <c r="AY81" i="32" s="1"/>
  <c r="Z81" i="32"/>
  <c r="AA81" i="32" s="1"/>
  <c r="K81" i="32"/>
  <c r="L81" i="32" s="1"/>
  <c r="BM81" i="32"/>
  <c r="BN81" i="32" s="1"/>
  <c r="AO81" i="32"/>
  <c r="AP81" i="32" s="1"/>
  <c r="N81" i="32"/>
  <c r="O81" i="32" s="1"/>
  <c r="H81" i="32"/>
  <c r="I81" i="32" s="1"/>
  <c r="CJ81" i="32"/>
  <c r="CK81" i="32" s="1"/>
  <c r="BJ81" i="32"/>
  <c r="BK81" i="32" s="1"/>
  <c r="AL81" i="32"/>
  <c r="AM81" i="32" s="1"/>
  <c r="BG81" i="32"/>
  <c r="BH81" i="32" s="1"/>
  <c r="W81" i="32"/>
  <c r="X81" i="32" s="1"/>
  <c r="BD81" i="32"/>
  <c r="BE81" i="32" s="1"/>
  <c r="Q81" i="32"/>
  <c r="R81" i="32" s="1"/>
  <c r="BA81" i="32"/>
  <c r="BB81" i="32" s="1"/>
  <c r="CG81" i="32"/>
  <c r="CH81" i="32" s="1"/>
  <c r="CH110" i="32" s="1"/>
  <c r="CB81" i="32"/>
  <c r="CC81" i="32" s="1"/>
  <c r="AR81" i="32"/>
  <c r="AS81" i="32" s="1"/>
  <c r="BY81" i="32"/>
  <c r="BZ81" i="32" s="1"/>
  <c r="AI81" i="32"/>
  <c r="AJ81" i="32" s="1"/>
  <c r="BP81" i="32"/>
  <c r="BQ81" i="32" s="1"/>
  <c r="AU81" i="32"/>
  <c r="AV81" i="32" s="1"/>
  <c r="BS81" i="32"/>
  <c r="BT81" i="32" s="1"/>
  <c r="AF81" i="32"/>
  <c r="AG81" i="32" s="1"/>
  <c r="AC81" i="32"/>
  <c r="AD81" i="32" s="1"/>
  <c r="AO42" i="32"/>
  <c r="AP42" i="32" s="1"/>
  <c r="CJ42" i="32"/>
  <c r="CK42" i="32" s="1"/>
  <c r="BM42" i="32"/>
  <c r="BN42" i="32" s="1"/>
  <c r="Q42" i="32"/>
  <c r="R42" i="32" s="1"/>
  <c r="BJ42" i="32"/>
  <c r="BK42" i="32" s="1"/>
  <c r="AL42" i="32"/>
  <c r="AM42" i="32" s="1"/>
  <c r="N42" i="32"/>
  <c r="O42" i="32" s="1"/>
  <c r="BG42" i="32"/>
  <c r="BH42" i="32" s="1"/>
  <c r="AI42" i="32"/>
  <c r="AJ42" i="32" s="1"/>
  <c r="BY42" i="32"/>
  <c r="BZ42" i="32" s="1"/>
  <c r="BA42" i="32"/>
  <c r="BB42" i="32" s="1"/>
  <c r="AC42" i="32"/>
  <c r="AD42" i="32" s="1"/>
  <c r="BV42" i="32"/>
  <c r="BW42" i="32" s="1"/>
  <c r="AX42" i="32"/>
  <c r="AY42" i="32" s="1"/>
  <c r="Z42" i="32"/>
  <c r="AA42" i="32" s="1"/>
  <c r="AR42" i="32"/>
  <c r="AS42" i="32" s="1"/>
  <c r="AF42" i="32"/>
  <c r="AG42" i="32" s="1"/>
  <c r="W42" i="32"/>
  <c r="X42" i="32" s="1"/>
  <c r="CB42" i="32"/>
  <c r="CC42" i="32" s="1"/>
  <c r="T42" i="32"/>
  <c r="U42" i="32" s="1"/>
  <c r="BS42" i="32"/>
  <c r="BT42" i="32" s="1"/>
  <c r="BP42" i="32"/>
  <c r="BQ42" i="32" s="1"/>
  <c r="BD42" i="32"/>
  <c r="BE42" i="32" s="1"/>
  <c r="AU42" i="32"/>
  <c r="AV42" i="32" s="1"/>
  <c r="CJ106" i="32"/>
  <c r="CK106" i="32" s="1"/>
  <c r="AU106" i="32"/>
  <c r="AV106" i="32" s="1"/>
  <c r="BP106" i="32"/>
  <c r="BQ106" i="32" s="1"/>
  <c r="CJ39" i="32"/>
  <c r="CK39" i="32" s="1"/>
  <c r="BS39" i="32"/>
  <c r="BT39" i="32" s="1"/>
  <c r="AU39" i="32"/>
  <c r="AV39" i="32" s="1"/>
  <c r="Q39" i="32"/>
  <c r="R39" i="32" s="1"/>
  <c r="BP39" i="32"/>
  <c r="BQ39" i="32" s="1"/>
  <c r="AR39" i="32"/>
  <c r="AS39" i="32" s="1"/>
  <c r="N39" i="32"/>
  <c r="O39" i="32" s="1"/>
  <c r="BG39" i="32"/>
  <c r="BH39" i="32" s="1"/>
  <c r="AC39" i="32"/>
  <c r="AD39" i="32" s="1"/>
  <c r="CB39" i="32"/>
  <c r="CC39" i="32" s="1"/>
  <c r="BD39" i="32"/>
  <c r="BE39" i="32" s="1"/>
  <c r="Z39" i="32"/>
  <c r="AA39" i="32" s="1"/>
  <c r="BY39" i="32"/>
  <c r="BZ39" i="32" s="1"/>
  <c r="W39" i="32"/>
  <c r="X39" i="32" s="1"/>
  <c r="BV39" i="32"/>
  <c r="BW39" i="32" s="1"/>
  <c r="T39" i="32"/>
  <c r="U39" i="32" s="1"/>
  <c r="BM39" i="32"/>
  <c r="BN39" i="32" s="1"/>
  <c r="BJ39" i="32"/>
  <c r="BK39" i="32" s="1"/>
  <c r="BA39" i="32"/>
  <c r="BB39" i="32" s="1"/>
  <c r="AX39" i="32"/>
  <c r="AY39" i="32" s="1"/>
  <c r="AI39" i="32"/>
  <c r="AJ39" i="32" s="1"/>
  <c r="AF39" i="32"/>
  <c r="AG39" i="32" s="1"/>
  <c r="CJ103" i="32"/>
  <c r="CK103" i="32" s="1"/>
  <c r="BP103" i="32"/>
  <c r="BQ103" i="32" s="1"/>
  <c r="CL103" i="32" s="1"/>
  <c r="CM103" i="32" s="1"/>
  <c r="CN103" i="32" s="1"/>
  <c r="CO103" i="32" s="1"/>
  <c r="BY64" i="32"/>
  <c r="BZ64" i="32" s="1"/>
  <c r="BV64" i="32"/>
  <c r="BW64" i="32" s="1"/>
  <c r="AX64" i="32"/>
  <c r="AY64" i="32" s="1"/>
  <c r="Z64" i="32"/>
  <c r="AA64" i="32" s="1"/>
  <c r="CJ64" i="32"/>
  <c r="CK64" i="32" s="1"/>
  <c r="AO64" i="32"/>
  <c r="AP64" i="32" s="1"/>
  <c r="Q64" i="32"/>
  <c r="R64" i="32" s="1"/>
  <c r="BJ64" i="32"/>
  <c r="BK64" i="32" s="1"/>
  <c r="AL64" i="32"/>
  <c r="AM64" i="32" s="1"/>
  <c r="BD64" i="32"/>
  <c r="BE64" i="32" s="1"/>
  <c r="T64" i="32"/>
  <c r="U64" i="32" s="1"/>
  <c r="BA64" i="32"/>
  <c r="BB64" i="32" s="1"/>
  <c r="N64" i="32"/>
  <c r="O64" i="32" s="1"/>
  <c r="CB64" i="32"/>
  <c r="CC64" i="32" s="1"/>
  <c r="AI64" i="32"/>
  <c r="AJ64" i="32" s="1"/>
  <c r="BS64" i="32"/>
  <c r="BT64" i="32" s="1"/>
  <c r="AF64" i="32"/>
  <c r="AG64" i="32" s="1"/>
  <c r="BP64" i="32"/>
  <c r="BQ64" i="32" s="1"/>
  <c r="BG64" i="32"/>
  <c r="BH64" i="32" s="1"/>
  <c r="AR64" i="32"/>
  <c r="AS64" i="32" s="1"/>
  <c r="AC64" i="32"/>
  <c r="AD64" i="32" s="1"/>
  <c r="W64" i="32"/>
  <c r="X64" i="32" s="1"/>
  <c r="BV89" i="32"/>
  <c r="BW89" i="32" s="1"/>
  <c r="AX89" i="32"/>
  <c r="AY89" i="32" s="1"/>
  <c r="Z89" i="32"/>
  <c r="AA89" i="32" s="1"/>
  <c r="CJ89" i="32"/>
  <c r="CK89" i="32" s="1"/>
  <c r="BS89" i="32"/>
  <c r="BT89" i="32" s="1"/>
  <c r="AU89" i="32"/>
  <c r="AV89" i="32" s="1"/>
  <c r="W89" i="32"/>
  <c r="X89" i="32" s="1"/>
  <c r="BJ89" i="32"/>
  <c r="BK89" i="32" s="1"/>
  <c r="AL89" i="32"/>
  <c r="AM89" i="32" s="1"/>
  <c r="AI89" i="32"/>
  <c r="AJ89" i="32" s="1"/>
  <c r="BD89" i="32"/>
  <c r="BE89" i="32" s="1"/>
  <c r="BA89" i="32"/>
  <c r="BB89" i="32" s="1"/>
  <c r="AR89" i="32"/>
  <c r="AS89" i="32" s="1"/>
  <c r="CB89" i="32"/>
  <c r="CC89" i="32" s="1"/>
  <c r="AF89" i="32"/>
  <c r="AG89" i="32" s="1"/>
  <c r="BY89" i="32"/>
  <c r="BZ89" i="32" s="1"/>
  <c r="AC89" i="32"/>
  <c r="AD89" i="32" s="1"/>
  <c r="AO89" i="32"/>
  <c r="AP89" i="32" s="1"/>
  <c r="Q89" i="32"/>
  <c r="R89" i="32" s="1"/>
  <c r="BP89" i="32"/>
  <c r="BQ89" i="32" s="1"/>
  <c r="T89" i="32"/>
  <c r="U89" i="32" s="1"/>
  <c r="AO50" i="32"/>
  <c r="AP50" i="32" s="1"/>
  <c r="BG50" i="32"/>
  <c r="BH50" i="32" s="1"/>
  <c r="AF50" i="32"/>
  <c r="AG50" i="32" s="1"/>
  <c r="CB50" i="32"/>
  <c r="CC50" i="32" s="1"/>
  <c r="BD50" i="32"/>
  <c r="BE50" i="32" s="1"/>
  <c r="AC50" i="32"/>
  <c r="AD50" i="32" s="1"/>
  <c r="BY50" i="32"/>
  <c r="BZ50" i="32" s="1"/>
  <c r="BA50" i="32"/>
  <c r="BB50" i="32" s="1"/>
  <c r="Z50" i="32"/>
  <c r="AA50" i="32" s="1"/>
  <c r="CJ50" i="32"/>
  <c r="CK50" i="32" s="1"/>
  <c r="BS50" i="32"/>
  <c r="BT50" i="32" s="1"/>
  <c r="T50" i="32"/>
  <c r="U50" i="32" s="1"/>
  <c r="BP50" i="32"/>
  <c r="BQ50" i="32" s="1"/>
  <c r="AR50" i="32"/>
  <c r="AS50" i="32" s="1"/>
  <c r="Q50" i="32"/>
  <c r="R50" i="32" s="1"/>
  <c r="BV50" i="32"/>
  <c r="BW50" i="32" s="1"/>
  <c r="BM50" i="32"/>
  <c r="BN50" i="32" s="1"/>
  <c r="BJ50" i="32"/>
  <c r="BK50" i="32" s="1"/>
  <c r="AX50" i="32"/>
  <c r="AY50" i="32" s="1"/>
  <c r="AL50" i="32"/>
  <c r="AM50" i="32" s="1"/>
  <c r="AI50" i="32"/>
  <c r="AJ50" i="32" s="1"/>
  <c r="W50" i="32"/>
  <c r="X50" i="32" s="1"/>
  <c r="BY75" i="32"/>
  <c r="BZ75" i="32" s="1"/>
  <c r="BA75" i="32"/>
  <c r="BB75" i="32" s="1"/>
  <c r="AC75" i="32"/>
  <c r="AD75" i="32" s="1"/>
  <c r="AX75" i="32"/>
  <c r="AY75" i="32" s="1"/>
  <c r="W75" i="32"/>
  <c r="X75" i="32" s="1"/>
  <c r="CJ75" i="32"/>
  <c r="CK75" i="32" s="1"/>
  <c r="Q75" i="32"/>
  <c r="R75" i="32" s="1"/>
  <c r="N75" i="32"/>
  <c r="O75" i="32" s="1"/>
  <c r="T75" i="32"/>
  <c r="U75" i="32" s="1"/>
  <c r="AR75" i="32"/>
  <c r="AS75" i="32" s="1"/>
  <c r="H75" i="32"/>
  <c r="I75" i="32" s="1"/>
  <c r="BP36" i="32"/>
  <c r="BQ36" i="32" s="1"/>
  <c r="AR36" i="32"/>
  <c r="AS36" i="32" s="1"/>
  <c r="Q36" i="32"/>
  <c r="R36" i="32" s="1"/>
  <c r="BM36" i="32"/>
  <c r="BN36" i="32" s="1"/>
  <c r="AL36" i="32"/>
  <c r="AM36" i="32" s="1"/>
  <c r="N36" i="32"/>
  <c r="O36" i="32" s="1"/>
  <c r="CB36" i="32"/>
  <c r="CC36" i="32" s="1"/>
  <c r="BD36" i="32"/>
  <c r="BE36" i="32" s="1"/>
  <c r="AC36" i="32"/>
  <c r="AD36" i="32" s="1"/>
  <c r="BY36" i="32"/>
  <c r="BZ36" i="32" s="1"/>
  <c r="BA36" i="32"/>
  <c r="BB36" i="32" s="1"/>
  <c r="Z36" i="32"/>
  <c r="AA36" i="32" s="1"/>
  <c r="AI36" i="32"/>
  <c r="AJ36" i="32" s="1"/>
  <c r="AF36" i="32"/>
  <c r="AG36" i="32" s="1"/>
  <c r="BV36" i="32"/>
  <c r="BW36" i="32" s="1"/>
  <c r="BS36" i="32"/>
  <c r="BT36" i="32" s="1"/>
  <c r="BJ36" i="32"/>
  <c r="BK36" i="32" s="1"/>
  <c r="BG36" i="32"/>
  <c r="BH36" i="32" s="1"/>
  <c r="CJ36" i="32"/>
  <c r="CK36" i="32" s="1"/>
  <c r="AX36" i="32"/>
  <c r="AY36" i="32" s="1"/>
  <c r="AU36" i="32"/>
  <c r="AV36" i="32" s="1"/>
  <c r="BV62" i="32"/>
  <c r="BW62" i="32" s="1"/>
  <c r="AX62" i="32"/>
  <c r="AY62" i="32" s="1"/>
  <c r="BM62" i="32"/>
  <c r="BN62" i="32" s="1"/>
  <c r="AO62" i="32"/>
  <c r="AP62" i="32" s="1"/>
  <c r="Q62" i="32"/>
  <c r="R62" i="32" s="1"/>
  <c r="BG62" i="32"/>
  <c r="BH62" i="32" s="1"/>
  <c r="AC62" i="32"/>
  <c r="AD62" i="32" s="1"/>
  <c r="BD62" i="32"/>
  <c r="BE62" i="32" s="1"/>
  <c r="BA62" i="32"/>
  <c r="BB62" i="32" s="1"/>
  <c r="BY62" i="32"/>
  <c r="BZ62" i="32" s="1"/>
  <c r="AR62" i="32"/>
  <c r="AS62" i="32" s="1"/>
  <c r="BS62" i="32"/>
  <c r="BT62" i="32" s="1"/>
  <c r="AL62" i="32"/>
  <c r="AM62" i="32" s="1"/>
  <c r="H62" i="32"/>
  <c r="I62" i="32" s="1"/>
  <c r="CB62" i="32"/>
  <c r="CC62" i="32" s="1"/>
  <c r="BP62" i="32"/>
  <c r="BQ62" i="32" s="1"/>
  <c r="BJ62" i="32"/>
  <c r="BK62" i="32" s="1"/>
  <c r="AU62" i="32"/>
  <c r="AV62" i="32" s="1"/>
  <c r="CJ62" i="32"/>
  <c r="CK62" i="32" s="1"/>
  <c r="CL61" i="32"/>
  <c r="CM109" i="23"/>
  <c r="O13" i="15"/>
  <c r="S13" i="15" s="1"/>
  <c r="CK17" i="23"/>
  <c r="CL17" i="23" s="1"/>
  <c r="CN17" i="23" s="1"/>
  <c r="O63" i="15"/>
  <c r="S63" i="15" s="1"/>
  <c r="CK67" i="23"/>
  <c r="CL67" i="23" s="1"/>
  <c r="CN67" i="23" s="1"/>
  <c r="CC39" i="23"/>
  <c r="CD39" i="23" s="1"/>
  <c r="BE39" i="23"/>
  <c r="BF39" i="23" s="1"/>
  <c r="AG39" i="23"/>
  <c r="AH39" i="23" s="1"/>
  <c r="CK39" i="23"/>
  <c r="CL39" i="23" s="1"/>
  <c r="CN39" i="23" s="1"/>
  <c r="BN39" i="23"/>
  <c r="BO39" i="23" s="1"/>
  <c r="BT39" i="23"/>
  <c r="BU39" i="23" s="1"/>
  <c r="AM39" i="23"/>
  <c r="AN39" i="23" s="1"/>
  <c r="BQ39" i="23"/>
  <c r="BR39" i="23" s="1"/>
  <c r="AJ39" i="23"/>
  <c r="AK39" i="23" s="1"/>
  <c r="BK39" i="23"/>
  <c r="BL39" i="23" s="1"/>
  <c r="AD39" i="23"/>
  <c r="AE39" i="23" s="1"/>
  <c r="BH39" i="23"/>
  <c r="BI39" i="23" s="1"/>
  <c r="AA39" i="23"/>
  <c r="AB39" i="23" s="1"/>
  <c r="BB39" i="23"/>
  <c r="BC39" i="23" s="1"/>
  <c r="X39" i="23"/>
  <c r="Y39" i="23" s="1"/>
  <c r="AY39" i="23"/>
  <c r="AZ39" i="23" s="1"/>
  <c r="U39" i="23"/>
  <c r="V39" i="23" s="1"/>
  <c r="BZ39" i="23"/>
  <c r="CA39" i="23" s="1"/>
  <c r="AV39" i="23"/>
  <c r="AW39" i="23" s="1"/>
  <c r="R39" i="23"/>
  <c r="S39" i="23" s="1"/>
  <c r="BW39" i="23"/>
  <c r="BX39" i="23" s="1"/>
  <c r="AS39" i="23"/>
  <c r="AT39" i="23" s="1"/>
  <c r="O39" i="23"/>
  <c r="P39" i="23" s="1"/>
  <c r="CC75" i="23"/>
  <c r="CD75" i="23" s="1"/>
  <c r="BE75" i="23"/>
  <c r="BF75" i="23" s="1"/>
  <c r="AG75" i="23"/>
  <c r="AH75" i="23" s="1"/>
  <c r="BZ75" i="23"/>
  <c r="CA75" i="23" s="1"/>
  <c r="BB75" i="23"/>
  <c r="BC75" i="23" s="1"/>
  <c r="AA75" i="23"/>
  <c r="AB75" i="23" s="1"/>
  <c r="AY75" i="23"/>
  <c r="AZ75" i="23" s="1"/>
  <c r="X75" i="23"/>
  <c r="Y75" i="23" s="1"/>
  <c r="AV75" i="23"/>
  <c r="AW75" i="23" s="1"/>
  <c r="U75" i="23"/>
  <c r="V75" i="23" s="1"/>
  <c r="BW75" i="23"/>
  <c r="BX75" i="23" s="1"/>
  <c r="AS75" i="23"/>
  <c r="AT75" i="23" s="1"/>
  <c r="R75" i="23"/>
  <c r="S75" i="23" s="1"/>
  <c r="BT75" i="23"/>
  <c r="BU75" i="23" s="1"/>
  <c r="AP75" i="23"/>
  <c r="AQ75" i="23" s="1"/>
  <c r="O75" i="23"/>
  <c r="P75" i="23" s="1"/>
  <c r="BQ75" i="23"/>
  <c r="BR75" i="23" s="1"/>
  <c r="AM75" i="23"/>
  <c r="AN75" i="23" s="1"/>
  <c r="L75" i="23"/>
  <c r="M75" i="23" s="1"/>
  <c r="BN75" i="23"/>
  <c r="BO75" i="23" s="1"/>
  <c r="AJ75" i="23"/>
  <c r="AK75" i="23" s="1"/>
  <c r="I75" i="23"/>
  <c r="J75" i="23" s="1"/>
  <c r="CK75" i="23"/>
  <c r="CL75" i="23" s="1"/>
  <c r="CN75" i="23" s="1"/>
  <c r="BK75" i="23"/>
  <c r="BL75" i="23" s="1"/>
  <c r="AD75" i="23"/>
  <c r="AE75" i="23" s="1"/>
  <c r="O19" i="15"/>
  <c r="S19" i="15" s="1"/>
  <c r="CK23" i="23"/>
  <c r="CL23" i="23" s="1"/>
  <c r="CN23" i="23" s="1"/>
  <c r="CC87" i="23"/>
  <c r="CD87" i="23" s="1"/>
  <c r="BE87" i="23"/>
  <c r="BF87" i="23" s="1"/>
  <c r="I87" i="23"/>
  <c r="J87" i="23" s="1"/>
  <c r="BB87" i="23"/>
  <c r="BC87" i="23" s="1"/>
  <c r="AD87" i="23"/>
  <c r="AE87" i="23" s="1"/>
  <c r="BW87" i="23"/>
  <c r="BX87" i="23" s="1"/>
  <c r="AY87" i="23"/>
  <c r="AZ87" i="23" s="1"/>
  <c r="AA87" i="23"/>
  <c r="AB87" i="23" s="1"/>
  <c r="BT87" i="23"/>
  <c r="BU87" i="23" s="1"/>
  <c r="AV87" i="23"/>
  <c r="AW87" i="23" s="1"/>
  <c r="X87" i="23"/>
  <c r="Y87" i="23" s="1"/>
  <c r="BQ87" i="23"/>
  <c r="BR87" i="23" s="1"/>
  <c r="AS87" i="23"/>
  <c r="AT87" i="23" s="1"/>
  <c r="CK87" i="23"/>
  <c r="CL87" i="23" s="1"/>
  <c r="CN87" i="23" s="1"/>
  <c r="BN87" i="23"/>
  <c r="BO87" i="23" s="1"/>
  <c r="AP87" i="23"/>
  <c r="AQ87" i="23" s="1"/>
  <c r="R87" i="23"/>
  <c r="S87" i="23" s="1"/>
  <c r="BK87" i="23"/>
  <c r="BL87" i="23" s="1"/>
  <c r="AM87" i="23"/>
  <c r="AN87" i="23" s="1"/>
  <c r="BH87" i="23"/>
  <c r="BI87" i="23" s="1"/>
  <c r="AJ87" i="23"/>
  <c r="AK87" i="23" s="1"/>
  <c r="O44" i="15"/>
  <c r="S44" i="15" s="1"/>
  <c r="CK48" i="23"/>
  <c r="CL48" i="23" s="1"/>
  <c r="CN48" i="23" s="1"/>
  <c r="O5" i="15"/>
  <c r="S5" i="15" s="1"/>
  <c r="CK9" i="23"/>
  <c r="CL9" i="23" s="1"/>
  <c r="CN9" i="23" s="1"/>
  <c r="BT34" i="23"/>
  <c r="BU34" i="23" s="1"/>
  <c r="AV34" i="23"/>
  <c r="AW34" i="23" s="1"/>
  <c r="BK34" i="23"/>
  <c r="BL34" i="23" s="1"/>
  <c r="AM34" i="23"/>
  <c r="AN34" i="23" s="1"/>
  <c r="O34" i="23"/>
  <c r="P34" i="23" s="1"/>
  <c r="BH34" i="23"/>
  <c r="BI34" i="23" s="1"/>
  <c r="L34" i="23"/>
  <c r="M34" i="23" s="1"/>
  <c r="CC34" i="23"/>
  <c r="CD34" i="23" s="1"/>
  <c r="AG34" i="23"/>
  <c r="AH34" i="23" s="1"/>
  <c r="I34" i="23"/>
  <c r="J34" i="23" s="1"/>
  <c r="BZ34" i="23"/>
  <c r="CA34" i="23" s="1"/>
  <c r="BB34" i="23"/>
  <c r="BC34" i="23" s="1"/>
  <c r="AD34" i="23"/>
  <c r="AE34" i="23" s="1"/>
  <c r="BW34" i="23"/>
  <c r="BX34" i="23" s="1"/>
  <c r="AY34" i="23"/>
  <c r="AZ34" i="23" s="1"/>
  <c r="AA34" i="23"/>
  <c r="AB34" i="23" s="1"/>
  <c r="R34" i="23"/>
  <c r="S34" i="23" s="1"/>
  <c r="CK34" i="23"/>
  <c r="CL34" i="23" s="1"/>
  <c r="CN34" i="23" s="1"/>
  <c r="BQ34" i="23"/>
  <c r="BR34" i="23" s="1"/>
  <c r="BN34" i="23"/>
  <c r="BO34" i="23" s="1"/>
  <c r="AS34" i="23"/>
  <c r="AT34" i="23" s="1"/>
  <c r="U34" i="23"/>
  <c r="V34" i="23" s="1"/>
  <c r="CK98" i="23"/>
  <c r="CL98" i="23" s="1"/>
  <c r="CN98" i="23" s="1"/>
  <c r="L98" i="23"/>
  <c r="M98" i="23" s="1"/>
  <c r="CM98" i="23" s="1"/>
  <c r="BN59" i="23"/>
  <c r="BO59" i="23" s="1"/>
  <c r="AP59" i="23"/>
  <c r="AQ59" i="23" s="1"/>
  <c r="U59" i="23"/>
  <c r="V59" i="23" s="1"/>
  <c r="CK59" i="23"/>
  <c r="CL59" i="23" s="1"/>
  <c r="CN59" i="23" s="1"/>
  <c r="BK59" i="23"/>
  <c r="BL59" i="23" s="1"/>
  <c r="AM59" i="23"/>
  <c r="AN59" i="23" s="1"/>
  <c r="R59" i="23"/>
  <c r="S59" i="23" s="1"/>
  <c r="BH59" i="23"/>
  <c r="BI59" i="23" s="1"/>
  <c r="AJ59" i="23"/>
  <c r="AK59" i="23" s="1"/>
  <c r="BZ59" i="23"/>
  <c r="CA59" i="23" s="1"/>
  <c r="BB59" i="23"/>
  <c r="BC59" i="23" s="1"/>
  <c r="AG59" i="23"/>
  <c r="AH59" i="23" s="1"/>
  <c r="BT59" i="23"/>
  <c r="BU59" i="23" s="1"/>
  <c r="AV59" i="23"/>
  <c r="AW59" i="23" s="1"/>
  <c r="AA59" i="23"/>
  <c r="AB59" i="23" s="1"/>
  <c r="BQ59" i="23"/>
  <c r="BR59" i="23" s="1"/>
  <c r="BE59" i="23"/>
  <c r="BF59" i="23" s="1"/>
  <c r="AY59" i="23"/>
  <c r="AZ59" i="23" s="1"/>
  <c r="AS59" i="23"/>
  <c r="AT59" i="23" s="1"/>
  <c r="AD59" i="23"/>
  <c r="AE59" i="23" s="1"/>
  <c r="CC59" i="23"/>
  <c r="CD59" i="23" s="1"/>
  <c r="X59" i="23"/>
  <c r="Y59" i="23" s="1"/>
  <c r="BW59" i="23"/>
  <c r="BX59" i="23" s="1"/>
  <c r="O16" i="15"/>
  <c r="S16" i="15" s="1"/>
  <c r="CK20" i="23"/>
  <c r="CL20" i="23" s="1"/>
  <c r="CN20" i="23" s="1"/>
  <c r="BW84" i="23"/>
  <c r="BX84" i="23" s="1"/>
  <c r="AY84" i="23"/>
  <c r="AZ84" i="23" s="1"/>
  <c r="AA84" i="23"/>
  <c r="AB84" i="23" s="1"/>
  <c r="BT84" i="23"/>
  <c r="BU84" i="23" s="1"/>
  <c r="X84" i="23"/>
  <c r="Y84" i="23" s="1"/>
  <c r="BQ84" i="23"/>
  <c r="BR84" i="23" s="1"/>
  <c r="AS84" i="23"/>
  <c r="AT84" i="23" s="1"/>
  <c r="U84" i="23"/>
  <c r="V84" i="23" s="1"/>
  <c r="CK84" i="23"/>
  <c r="CL84" i="23" s="1"/>
  <c r="CN84" i="23" s="1"/>
  <c r="BN84" i="23"/>
  <c r="BO84" i="23" s="1"/>
  <c r="AP84" i="23"/>
  <c r="AQ84" i="23" s="1"/>
  <c r="R84" i="23"/>
  <c r="S84" i="23" s="1"/>
  <c r="BK84" i="23"/>
  <c r="BL84" i="23" s="1"/>
  <c r="AM84" i="23"/>
  <c r="AN84" i="23" s="1"/>
  <c r="BH84" i="23"/>
  <c r="BI84" i="23" s="1"/>
  <c r="AJ84" i="23"/>
  <c r="AK84" i="23" s="1"/>
  <c r="CC84" i="23"/>
  <c r="CD84" i="23" s="1"/>
  <c r="BE84" i="23"/>
  <c r="BF84" i="23" s="1"/>
  <c r="AG84" i="23"/>
  <c r="AH84" i="23" s="1"/>
  <c r="BZ84" i="23"/>
  <c r="CA84" i="23" s="1"/>
  <c r="BB84" i="23"/>
  <c r="BC84" i="23" s="1"/>
  <c r="AD84" i="23"/>
  <c r="AE84" i="23" s="1"/>
  <c r="CC46" i="23"/>
  <c r="CD46" i="23" s="1"/>
  <c r="BQ46" i="23"/>
  <c r="BR46" i="23" s="1"/>
  <c r="CK46" i="23"/>
  <c r="CL46" i="23" s="1"/>
  <c r="CN46" i="23" s="1"/>
  <c r="BZ37" i="23"/>
  <c r="CA37" i="23" s="1"/>
  <c r="BB37" i="23"/>
  <c r="BC37" i="23" s="1"/>
  <c r="AD37" i="23"/>
  <c r="AE37" i="23" s="1"/>
  <c r="BW37" i="23"/>
  <c r="BX37" i="23" s="1"/>
  <c r="AY37" i="23"/>
  <c r="AZ37" i="23" s="1"/>
  <c r="AA37" i="23"/>
  <c r="AB37" i="23" s="1"/>
  <c r="BT37" i="23"/>
  <c r="BU37" i="23" s="1"/>
  <c r="AV37" i="23"/>
  <c r="AW37" i="23" s="1"/>
  <c r="X37" i="23"/>
  <c r="Y37" i="23" s="1"/>
  <c r="BQ37" i="23"/>
  <c r="BR37" i="23" s="1"/>
  <c r="AS37" i="23"/>
  <c r="AT37" i="23" s="1"/>
  <c r="U37" i="23"/>
  <c r="V37" i="23" s="1"/>
  <c r="CK37" i="23"/>
  <c r="CL37" i="23" s="1"/>
  <c r="CN37" i="23" s="1"/>
  <c r="BN37" i="23"/>
  <c r="BO37" i="23" s="1"/>
  <c r="AP37" i="23"/>
  <c r="AQ37" i="23" s="1"/>
  <c r="R37" i="23"/>
  <c r="S37" i="23" s="1"/>
  <c r="BK37" i="23"/>
  <c r="BL37" i="23" s="1"/>
  <c r="AM37" i="23"/>
  <c r="AN37" i="23" s="1"/>
  <c r="BH37" i="23"/>
  <c r="BI37" i="23" s="1"/>
  <c r="AJ37" i="23"/>
  <c r="AK37" i="23" s="1"/>
  <c r="L37" i="23"/>
  <c r="M37" i="23" s="1"/>
  <c r="CC37" i="23"/>
  <c r="CD37" i="23" s="1"/>
  <c r="BE37" i="23"/>
  <c r="BF37" i="23" s="1"/>
  <c r="AG37" i="23"/>
  <c r="AH37" i="23" s="1"/>
  <c r="CM61" i="23"/>
  <c r="CM93" i="23"/>
  <c r="BQ81" i="23"/>
  <c r="BR81" i="23" s="1"/>
  <c r="AS81" i="23"/>
  <c r="AT81" i="23" s="1"/>
  <c r="R81" i="23"/>
  <c r="S81" i="23" s="1"/>
  <c r="CK81" i="23"/>
  <c r="CL81" i="23" s="1"/>
  <c r="CN81" i="23" s="1"/>
  <c r="BN81" i="23"/>
  <c r="BO81" i="23" s="1"/>
  <c r="AP81" i="23"/>
  <c r="AQ81" i="23" s="1"/>
  <c r="O81" i="23"/>
  <c r="P81" i="23" s="1"/>
  <c r="BK81" i="23"/>
  <c r="BL81" i="23" s="1"/>
  <c r="AM81" i="23"/>
  <c r="AN81" i="23" s="1"/>
  <c r="BH81" i="23"/>
  <c r="BI81" i="23" s="1"/>
  <c r="AJ81" i="23"/>
  <c r="AK81" i="23" s="1"/>
  <c r="CC81" i="23"/>
  <c r="CD81" i="23" s="1"/>
  <c r="BE81" i="23"/>
  <c r="BF81" i="23" s="1"/>
  <c r="AG81" i="23"/>
  <c r="AH81" i="23" s="1"/>
  <c r="BZ81" i="23"/>
  <c r="CA81" i="23" s="1"/>
  <c r="BB81" i="23"/>
  <c r="BC81" i="23" s="1"/>
  <c r="AD81" i="23"/>
  <c r="AE81" i="23" s="1"/>
  <c r="BW81" i="23"/>
  <c r="BX81" i="23" s="1"/>
  <c r="AY81" i="23"/>
  <c r="AZ81" i="23" s="1"/>
  <c r="AA81" i="23"/>
  <c r="AB81" i="23" s="1"/>
  <c r="BT81" i="23"/>
  <c r="BU81" i="23" s="1"/>
  <c r="AV81" i="23"/>
  <c r="AW81" i="23" s="1"/>
  <c r="X81" i="23"/>
  <c r="Y81" i="23" s="1"/>
  <c r="O50" i="15"/>
  <c r="S50" i="15" s="1"/>
  <c r="CK54" i="23"/>
  <c r="CL54" i="23" s="1"/>
  <c r="CN54" i="23" s="1"/>
  <c r="BQ103" i="23"/>
  <c r="BR103" i="23" s="1"/>
  <c r="CM103" i="23" s="1"/>
  <c r="CK103" i="23"/>
  <c r="CL103" i="23" s="1"/>
  <c r="CN103" i="23" s="1"/>
  <c r="BT36" i="23"/>
  <c r="BU36" i="23" s="1"/>
  <c r="AV36" i="23"/>
  <c r="AW36" i="23" s="1"/>
  <c r="BN36" i="23"/>
  <c r="BO36" i="23" s="1"/>
  <c r="CK36" i="23"/>
  <c r="CL36" i="23" s="1"/>
  <c r="CN36" i="23" s="1"/>
  <c r="BK36" i="23"/>
  <c r="BL36" i="23" s="1"/>
  <c r="AM36" i="23"/>
  <c r="AN36" i="23" s="1"/>
  <c r="R36" i="23"/>
  <c r="S36" i="23" s="1"/>
  <c r="BH36" i="23"/>
  <c r="BI36" i="23" s="1"/>
  <c r="AJ36" i="23"/>
  <c r="AK36" i="23" s="1"/>
  <c r="O36" i="23"/>
  <c r="P36" i="23" s="1"/>
  <c r="CC36" i="23"/>
  <c r="CD36" i="23" s="1"/>
  <c r="BE36" i="23"/>
  <c r="BF36" i="23" s="1"/>
  <c r="AG36" i="23"/>
  <c r="AH36" i="23" s="1"/>
  <c r="BZ36" i="23"/>
  <c r="CA36" i="23" s="1"/>
  <c r="BB36" i="23"/>
  <c r="BC36" i="23" s="1"/>
  <c r="AD36" i="23"/>
  <c r="AE36" i="23" s="1"/>
  <c r="BW36" i="23"/>
  <c r="BX36" i="23" s="1"/>
  <c r="AY36" i="23"/>
  <c r="AZ36" i="23" s="1"/>
  <c r="AA36" i="23"/>
  <c r="AB36" i="23" s="1"/>
  <c r="AS36" i="23"/>
  <c r="AT36" i="23" s="1"/>
  <c r="AP36" i="23"/>
  <c r="AQ36" i="23" s="1"/>
  <c r="BQ36" i="23"/>
  <c r="BR36" i="23" s="1"/>
  <c r="O104" i="15"/>
  <c r="S104" i="15" s="1"/>
  <c r="CK108" i="23"/>
  <c r="CL108" i="23" s="1"/>
  <c r="CN108" i="23" s="1"/>
  <c r="O91" i="15"/>
  <c r="S91" i="15" s="1"/>
  <c r="CK95" i="23"/>
  <c r="CL95" i="23" s="1"/>
  <c r="CN95" i="23" s="1"/>
  <c r="BN42" i="23"/>
  <c r="BO42" i="23" s="1"/>
  <c r="AP42" i="23"/>
  <c r="AQ42" i="23" s="1"/>
  <c r="R42" i="23"/>
  <c r="S42" i="23" s="1"/>
  <c r="BK42" i="23"/>
  <c r="BL42" i="23" s="1"/>
  <c r="AM42" i="23"/>
  <c r="AN42" i="23" s="1"/>
  <c r="O42" i="23"/>
  <c r="P42" i="23" s="1"/>
  <c r="BZ42" i="23"/>
  <c r="CA42" i="23" s="1"/>
  <c r="BB42" i="23"/>
  <c r="BC42" i="23" s="1"/>
  <c r="AD42" i="23"/>
  <c r="AE42" i="23" s="1"/>
  <c r="CK42" i="23"/>
  <c r="CL42" i="23" s="1"/>
  <c r="CN42" i="23" s="1"/>
  <c r="BT42" i="23"/>
  <c r="BU42" i="23" s="1"/>
  <c r="AV42" i="23"/>
  <c r="AW42" i="23" s="1"/>
  <c r="X42" i="23"/>
  <c r="Y42" i="23" s="1"/>
  <c r="BE42" i="23"/>
  <c r="BF42" i="23" s="1"/>
  <c r="AY42" i="23"/>
  <c r="AZ42" i="23" s="1"/>
  <c r="AS42" i="23"/>
  <c r="AT42" i="23" s="1"/>
  <c r="AJ42" i="23"/>
  <c r="AK42" i="23" s="1"/>
  <c r="CC42" i="23"/>
  <c r="CD42" i="23" s="1"/>
  <c r="AG42" i="23"/>
  <c r="AH42" i="23" s="1"/>
  <c r="BW42" i="23"/>
  <c r="BX42" i="23" s="1"/>
  <c r="AA42" i="23"/>
  <c r="AB42" i="23" s="1"/>
  <c r="BQ42" i="23"/>
  <c r="BR42" i="23" s="1"/>
  <c r="U42" i="23"/>
  <c r="V42" i="23" s="1"/>
  <c r="BH42" i="23"/>
  <c r="BI42" i="23" s="1"/>
  <c r="L42" i="23"/>
  <c r="M42" i="23" s="1"/>
  <c r="BH92" i="23"/>
  <c r="BI92" i="23" s="1"/>
  <c r="AJ92" i="23"/>
  <c r="AK92" i="23" s="1"/>
  <c r="L92" i="23"/>
  <c r="M92" i="23" s="1"/>
  <c r="CC92" i="23"/>
  <c r="CD92" i="23" s="1"/>
  <c r="BE92" i="23"/>
  <c r="BF92" i="23" s="1"/>
  <c r="AG92" i="23"/>
  <c r="AH92" i="23" s="1"/>
  <c r="I92" i="23"/>
  <c r="J92" i="23" s="1"/>
  <c r="BB92" i="23"/>
  <c r="BC92" i="23" s="1"/>
  <c r="AD92" i="23"/>
  <c r="AE92" i="23" s="1"/>
  <c r="BW92" i="23"/>
  <c r="BX92" i="23" s="1"/>
  <c r="AY92" i="23"/>
  <c r="AZ92" i="23" s="1"/>
  <c r="AA92" i="23"/>
  <c r="AB92" i="23" s="1"/>
  <c r="AV92" i="23"/>
  <c r="AW92" i="23" s="1"/>
  <c r="X92" i="23"/>
  <c r="Y92" i="23" s="1"/>
  <c r="BQ92" i="23"/>
  <c r="BR92" i="23" s="1"/>
  <c r="AS92" i="23"/>
  <c r="AT92" i="23" s="1"/>
  <c r="U92" i="23"/>
  <c r="V92" i="23" s="1"/>
  <c r="CK92" i="23"/>
  <c r="CL92" i="23" s="1"/>
  <c r="CN92" i="23" s="1"/>
  <c r="BN92" i="23"/>
  <c r="BO92" i="23" s="1"/>
  <c r="AP92" i="23"/>
  <c r="AQ92" i="23" s="1"/>
  <c r="R92" i="23"/>
  <c r="S92" i="23" s="1"/>
  <c r="BK92" i="23"/>
  <c r="BL92" i="23" s="1"/>
  <c r="AM92" i="23"/>
  <c r="AN92" i="23" s="1"/>
  <c r="O92" i="23"/>
  <c r="P92" i="23" s="1"/>
  <c r="O21" i="15"/>
  <c r="S21" i="15" s="1"/>
  <c r="CK25" i="23"/>
  <c r="CL25" i="23" s="1"/>
  <c r="CN25" i="23" s="1"/>
  <c r="O4" i="15"/>
  <c r="S4" i="15" s="1"/>
  <c r="CK8" i="23"/>
  <c r="CL8" i="23" s="1"/>
  <c r="CN8" i="23" s="1"/>
  <c r="O54" i="15"/>
  <c r="S54" i="15" s="1"/>
  <c r="CK58" i="23"/>
  <c r="CL58" i="23" s="1"/>
  <c r="CN58" i="23" s="1"/>
  <c r="O40" i="15"/>
  <c r="S40" i="15" s="1"/>
  <c r="CK44" i="23"/>
  <c r="CL44" i="23" s="1"/>
  <c r="CN44" i="23" s="1"/>
  <c r="O66" i="15"/>
  <c r="S66" i="15" s="1"/>
  <c r="CK70" i="23"/>
  <c r="CL70" i="23" s="1"/>
  <c r="CN70" i="23" s="1"/>
  <c r="O51" i="15"/>
  <c r="S51" i="15" s="1"/>
  <c r="CK55" i="23"/>
  <c r="CL55" i="23" s="1"/>
  <c r="CN55" i="23" s="1"/>
  <c r="O12" i="15"/>
  <c r="S12" i="15" s="1"/>
  <c r="CK16" i="23"/>
  <c r="CL16" i="23" s="1"/>
  <c r="CN16" i="23" s="1"/>
  <c r="BH80" i="23"/>
  <c r="BI80" i="23" s="1"/>
  <c r="L80" i="23"/>
  <c r="M80" i="23" s="1"/>
  <c r="CC80" i="23"/>
  <c r="CD80" i="23" s="1"/>
  <c r="BE80" i="23"/>
  <c r="BF80" i="23" s="1"/>
  <c r="BZ80" i="23"/>
  <c r="CA80" i="23" s="1"/>
  <c r="BW80" i="23"/>
  <c r="BX80" i="23" s="1"/>
  <c r="AY80" i="23"/>
  <c r="AZ80" i="23" s="1"/>
  <c r="BT80" i="23"/>
  <c r="BU80" i="23" s="1"/>
  <c r="AV80" i="23"/>
  <c r="AW80" i="23" s="1"/>
  <c r="X80" i="23"/>
  <c r="Y80" i="23" s="1"/>
  <c r="CK80" i="23"/>
  <c r="CL80" i="23" s="1"/>
  <c r="CN80" i="23" s="1"/>
  <c r="BN80" i="23"/>
  <c r="BO80" i="23" s="1"/>
  <c r="AP80" i="23"/>
  <c r="AQ80" i="23" s="1"/>
  <c r="R80" i="23"/>
  <c r="S80" i="23" s="1"/>
  <c r="BK80" i="23"/>
  <c r="BL80" i="23" s="1"/>
  <c r="AM80" i="23"/>
  <c r="AN80" i="23" s="1"/>
  <c r="O80" i="23"/>
  <c r="P80" i="23" s="1"/>
  <c r="AG80" i="23"/>
  <c r="AH80" i="23" s="1"/>
  <c r="AD80" i="23"/>
  <c r="AE80" i="23" s="1"/>
  <c r="AA80" i="23"/>
  <c r="AB80" i="23" s="1"/>
  <c r="U80" i="23"/>
  <c r="V80" i="23" s="1"/>
  <c r="BQ80" i="23"/>
  <c r="BR80" i="23" s="1"/>
  <c r="BB80" i="23"/>
  <c r="BC80" i="23" s="1"/>
  <c r="O37" i="15"/>
  <c r="S37" i="15" s="1"/>
  <c r="CK41" i="23"/>
  <c r="CL41" i="23" s="1"/>
  <c r="CN41" i="23" s="1"/>
  <c r="O101" i="15"/>
  <c r="S101" i="15" s="1"/>
  <c r="CK105" i="23"/>
  <c r="CL105" i="23" s="1"/>
  <c r="CN105" i="23" s="1"/>
  <c r="BT66" i="23"/>
  <c r="BU66" i="23" s="1"/>
  <c r="CM66" i="23" s="1"/>
  <c r="CK66" i="23"/>
  <c r="CL66" i="23" s="1"/>
  <c r="CN66" i="23" s="1"/>
  <c r="O23" i="15"/>
  <c r="S23" i="15" s="1"/>
  <c r="CK27" i="23"/>
  <c r="CL27" i="23" s="1"/>
  <c r="CN27" i="23" s="1"/>
  <c r="CC91" i="23"/>
  <c r="CD91" i="23" s="1"/>
  <c r="BE91" i="23"/>
  <c r="BF91" i="23" s="1"/>
  <c r="AG91" i="23"/>
  <c r="AH91" i="23" s="1"/>
  <c r="I91" i="23"/>
  <c r="J91" i="23" s="1"/>
  <c r="BZ91" i="23"/>
  <c r="CA91" i="23" s="1"/>
  <c r="BB91" i="23"/>
  <c r="BC91" i="23" s="1"/>
  <c r="AD91" i="23"/>
  <c r="AE91" i="23" s="1"/>
  <c r="BW91" i="23"/>
  <c r="BX91" i="23" s="1"/>
  <c r="AY91" i="23"/>
  <c r="AZ91" i="23" s="1"/>
  <c r="AA91" i="23"/>
  <c r="AB91" i="23" s="1"/>
  <c r="AV91" i="23"/>
  <c r="AW91" i="23" s="1"/>
  <c r="X91" i="23"/>
  <c r="Y91" i="23" s="1"/>
  <c r="BQ91" i="23"/>
  <c r="BR91" i="23" s="1"/>
  <c r="AS91" i="23"/>
  <c r="AT91" i="23" s="1"/>
  <c r="U91" i="23"/>
  <c r="V91" i="23" s="1"/>
  <c r="CK91" i="23"/>
  <c r="CL91" i="23" s="1"/>
  <c r="CN91" i="23" s="1"/>
  <c r="BN91" i="23"/>
  <c r="BO91" i="23" s="1"/>
  <c r="AP91" i="23"/>
  <c r="AQ91" i="23" s="1"/>
  <c r="R91" i="23"/>
  <c r="S91" i="23" s="1"/>
  <c r="AM91" i="23"/>
  <c r="AN91" i="23" s="1"/>
  <c r="O91" i="23"/>
  <c r="P91" i="23" s="1"/>
  <c r="BH91" i="23"/>
  <c r="BI91" i="23" s="1"/>
  <c r="AJ91" i="23"/>
  <c r="AK91" i="23" s="1"/>
  <c r="L91" i="23"/>
  <c r="M91" i="23" s="1"/>
  <c r="CK52" i="23"/>
  <c r="CL52" i="23" s="1"/>
  <c r="CN52" i="23" s="1"/>
  <c r="BN52" i="23"/>
  <c r="BO52" i="23" s="1"/>
  <c r="AP52" i="23"/>
  <c r="AQ52" i="23" s="1"/>
  <c r="R52" i="23"/>
  <c r="S52" i="23" s="1"/>
  <c r="BK52" i="23"/>
  <c r="BL52" i="23" s="1"/>
  <c r="O52" i="23"/>
  <c r="P52" i="23" s="1"/>
  <c r="BH52" i="23"/>
  <c r="BI52" i="23" s="1"/>
  <c r="AJ52" i="23"/>
  <c r="AK52" i="23" s="1"/>
  <c r="BZ52" i="23"/>
  <c r="CA52" i="23" s="1"/>
  <c r="BB52" i="23"/>
  <c r="BC52" i="23" s="1"/>
  <c r="AD52" i="23"/>
  <c r="AE52" i="23" s="1"/>
  <c r="BT52" i="23"/>
  <c r="BU52" i="23" s="1"/>
  <c r="AV52" i="23"/>
  <c r="AW52" i="23" s="1"/>
  <c r="X52" i="23"/>
  <c r="Y52" i="23" s="1"/>
  <c r="AS52" i="23"/>
  <c r="AT52" i="23" s="1"/>
  <c r="AG52" i="23"/>
  <c r="AH52" i="23" s="1"/>
  <c r="AA52" i="23"/>
  <c r="AB52" i="23" s="1"/>
  <c r="CC52" i="23"/>
  <c r="CD52" i="23" s="1"/>
  <c r="U52" i="23"/>
  <c r="V52" i="23" s="1"/>
  <c r="BW52" i="23"/>
  <c r="BX52" i="23" s="1"/>
  <c r="BQ52" i="23"/>
  <c r="BR52" i="23" s="1"/>
  <c r="BE52" i="23"/>
  <c r="BF52" i="23" s="1"/>
  <c r="AY52" i="23"/>
  <c r="AZ52" i="23" s="1"/>
  <c r="O10" i="15"/>
  <c r="S10" i="15" s="1"/>
  <c r="CK14" i="23"/>
  <c r="CL14" i="23" s="1"/>
  <c r="CN14" i="23" s="1"/>
  <c r="CC78" i="23"/>
  <c r="CD78" i="23" s="1"/>
  <c r="BE78" i="23"/>
  <c r="BF78" i="23" s="1"/>
  <c r="AG78" i="23"/>
  <c r="AH78" i="23" s="1"/>
  <c r="I78" i="23"/>
  <c r="J78" i="23" s="1"/>
  <c r="AS78" i="23"/>
  <c r="AT78" i="23" s="1"/>
  <c r="U78" i="23"/>
  <c r="V78" i="23" s="1"/>
  <c r="BK78" i="23"/>
  <c r="BL78" i="23" s="1"/>
  <c r="AM78" i="23"/>
  <c r="AN78" i="23" s="1"/>
  <c r="O78" i="23"/>
  <c r="P78" i="23" s="1"/>
  <c r="BH78" i="23"/>
  <c r="BI78" i="23" s="1"/>
  <c r="AJ78" i="23"/>
  <c r="AK78" i="23" s="1"/>
  <c r="L78" i="23"/>
  <c r="M78" i="23" s="1"/>
  <c r="BB78" i="23"/>
  <c r="BC78" i="23" s="1"/>
  <c r="AY78" i="23"/>
  <c r="AZ78" i="23" s="1"/>
  <c r="CK78" i="23"/>
  <c r="CL78" i="23" s="1"/>
  <c r="CN78" i="23" s="1"/>
  <c r="AV78" i="23"/>
  <c r="AW78" i="23" s="1"/>
  <c r="AP78" i="23"/>
  <c r="AQ78" i="23" s="1"/>
  <c r="BZ78" i="23"/>
  <c r="CA78" i="23" s="1"/>
  <c r="AD78" i="23"/>
  <c r="AE78" i="23" s="1"/>
  <c r="BW78" i="23"/>
  <c r="BX78" i="23" s="1"/>
  <c r="AA78" i="23"/>
  <c r="AB78" i="23" s="1"/>
  <c r="BT78" i="23"/>
  <c r="BU78" i="23" s="1"/>
  <c r="X78" i="23"/>
  <c r="Y78" i="23" s="1"/>
  <c r="BN78" i="23"/>
  <c r="BO78" i="23" s="1"/>
  <c r="R78" i="23"/>
  <c r="S78" i="23" s="1"/>
  <c r="AM31" i="23"/>
  <c r="AN31" i="23" s="1"/>
  <c r="O31" i="23"/>
  <c r="P31" i="23" s="1"/>
  <c r="BZ31" i="23"/>
  <c r="CA31" i="23" s="1"/>
  <c r="BB31" i="23"/>
  <c r="BC31" i="23" s="1"/>
  <c r="AD31" i="23"/>
  <c r="AE31" i="23" s="1"/>
  <c r="BW31" i="23"/>
  <c r="BX31" i="23" s="1"/>
  <c r="AA31" i="23"/>
  <c r="AB31" i="23" s="1"/>
  <c r="BT31" i="23"/>
  <c r="BU31" i="23" s="1"/>
  <c r="AV31" i="23"/>
  <c r="AW31" i="23" s="1"/>
  <c r="X31" i="23"/>
  <c r="Y31" i="23" s="1"/>
  <c r="BQ31" i="23"/>
  <c r="BR31" i="23" s="1"/>
  <c r="U31" i="23"/>
  <c r="V31" i="23" s="1"/>
  <c r="CK31" i="23"/>
  <c r="CL31" i="23" s="1"/>
  <c r="CN31" i="23" s="1"/>
  <c r="AP31" i="23"/>
  <c r="AQ31" i="23" s="1"/>
  <c r="R31" i="23"/>
  <c r="S31" i="23" s="1"/>
  <c r="BE31" i="23"/>
  <c r="BF31" i="23" s="1"/>
  <c r="AJ31" i="23"/>
  <c r="AK31" i="23" s="1"/>
  <c r="AG31" i="23"/>
  <c r="AH31" i="23" s="1"/>
  <c r="I31" i="23"/>
  <c r="J31" i="23" s="1"/>
  <c r="BH31" i="23"/>
  <c r="BI31" i="23" s="1"/>
  <c r="CC31" i="23"/>
  <c r="CD31" i="23" s="1"/>
  <c r="AV106" i="23"/>
  <c r="AW106" i="23" s="1"/>
  <c r="BQ106" i="23"/>
  <c r="BR106" i="23" s="1"/>
  <c r="CK106" i="23"/>
  <c r="CL106" i="23" s="1"/>
  <c r="CN106" i="23" s="1"/>
  <c r="BZ89" i="23"/>
  <c r="CA89" i="23" s="1"/>
  <c r="BB89" i="23"/>
  <c r="BC89" i="23" s="1"/>
  <c r="AD89" i="23"/>
  <c r="AE89" i="23" s="1"/>
  <c r="BW89" i="23"/>
  <c r="BX89" i="23" s="1"/>
  <c r="AY89" i="23"/>
  <c r="AZ89" i="23" s="1"/>
  <c r="AA89" i="23"/>
  <c r="AB89" i="23" s="1"/>
  <c r="BT89" i="23"/>
  <c r="BU89" i="23" s="1"/>
  <c r="AV89" i="23"/>
  <c r="AW89" i="23" s="1"/>
  <c r="X89" i="23"/>
  <c r="Y89" i="23" s="1"/>
  <c r="BQ89" i="23"/>
  <c r="BR89" i="23" s="1"/>
  <c r="AS89" i="23"/>
  <c r="AT89" i="23" s="1"/>
  <c r="U89" i="23"/>
  <c r="V89" i="23" s="1"/>
  <c r="CK89" i="23"/>
  <c r="CL89" i="23" s="1"/>
  <c r="CN89" i="23" s="1"/>
  <c r="AP89" i="23"/>
  <c r="AQ89" i="23" s="1"/>
  <c r="R89" i="23"/>
  <c r="S89" i="23" s="1"/>
  <c r="BK89" i="23"/>
  <c r="BL89" i="23" s="1"/>
  <c r="AM89" i="23"/>
  <c r="AN89" i="23" s="1"/>
  <c r="O89" i="23"/>
  <c r="P89" i="23" s="1"/>
  <c r="AJ89" i="23"/>
  <c r="AK89" i="23" s="1"/>
  <c r="L89" i="23"/>
  <c r="M89" i="23" s="1"/>
  <c r="CC89" i="23"/>
  <c r="CD89" i="23" s="1"/>
  <c r="BE89" i="23"/>
  <c r="BF89" i="23" s="1"/>
  <c r="AG89" i="23"/>
  <c r="AH89" i="23" s="1"/>
  <c r="I89" i="23"/>
  <c r="J89" i="23" s="1"/>
  <c r="O96" i="15"/>
  <c r="S96" i="15" s="1"/>
  <c r="CK100" i="23"/>
  <c r="CL100" i="23" s="1"/>
  <c r="CN100" i="23" s="1"/>
  <c r="CK72" i="23"/>
  <c r="CL72" i="23" s="1"/>
  <c r="CN72" i="23" s="1"/>
  <c r="BK72" i="23"/>
  <c r="BL72" i="23" s="1"/>
  <c r="BH72" i="23"/>
  <c r="BI72" i="23" s="1"/>
  <c r="BZ63" i="23"/>
  <c r="CA63" i="23" s="1"/>
  <c r="BB63" i="23"/>
  <c r="BC63" i="23" s="1"/>
  <c r="AD63" i="23"/>
  <c r="AE63" i="23" s="1"/>
  <c r="BW63" i="23"/>
  <c r="BX63" i="23" s="1"/>
  <c r="AY63" i="23"/>
  <c r="AZ63" i="23" s="1"/>
  <c r="BT63" i="23"/>
  <c r="BU63" i="23" s="1"/>
  <c r="AV63" i="23"/>
  <c r="AW63" i="23" s="1"/>
  <c r="X63" i="23"/>
  <c r="Y63" i="23" s="1"/>
  <c r="CK63" i="23"/>
  <c r="CL63" i="23" s="1"/>
  <c r="CN63" i="23" s="1"/>
  <c r="BN63" i="23"/>
  <c r="BO63" i="23" s="1"/>
  <c r="AP63" i="23"/>
  <c r="AQ63" i="23" s="1"/>
  <c r="R63" i="23"/>
  <c r="S63" i="23" s="1"/>
  <c r="BH63" i="23"/>
  <c r="BI63" i="23" s="1"/>
  <c r="AJ63" i="23"/>
  <c r="AK63" i="23" s="1"/>
  <c r="L63" i="23"/>
  <c r="M63" i="23" s="1"/>
  <c r="BE63" i="23"/>
  <c r="BF63" i="23" s="1"/>
  <c r="AS63" i="23"/>
  <c r="AT63" i="23" s="1"/>
  <c r="AM63" i="23"/>
  <c r="AN63" i="23" s="1"/>
  <c r="AG63" i="23"/>
  <c r="AH63" i="23" s="1"/>
  <c r="U63" i="23"/>
  <c r="V63" i="23" s="1"/>
  <c r="CC63" i="23"/>
  <c r="CD63" i="23" s="1"/>
  <c r="O63" i="23"/>
  <c r="P63" i="23" s="1"/>
  <c r="BQ63" i="23"/>
  <c r="BR63" i="23" s="1"/>
  <c r="BK63" i="23"/>
  <c r="BL63" i="23" s="1"/>
  <c r="O45" i="15"/>
  <c r="S45" i="15" s="1"/>
  <c r="CK49" i="23"/>
  <c r="CL49" i="23" s="1"/>
  <c r="CN49" i="23" s="1"/>
  <c r="BZ99" i="23"/>
  <c r="CA99" i="23" s="1"/>
  <c r="BB99" i="23"/>
  <c r="BC99" i="23" s="1"/>
  <c r="AD99" i="23"/>
  <c r="AE99" i="23" s="1"/>
  <c r="BW99" i="23"/>
  <c r="BX99" i="23" s="1"/>
  <c r="AY99" i="23"/>
  <c r="AZ99" i="23" s="1"/>
  <c r="AA99" i="23"/>
  <c r="AB99" i="23" s="1"/>
  <c r="BT99" i="23"/>
  <c r="BU99" i="23" s="1"/>
  <c r="AV99" i="23"/>
  <c r="AW99" i="23" s="1"/>
  <c r="BQ99" i="23"/>
  <c r="BR99" i="23" s="1"/>
  <c r="AS99" i="23"/>
  <c r="AT99" i="23" s="1"/>
  <c r="U99" i="23"/>
  <c r="V99" i="23" s="1"/>
  <c r="CK99" i="23"/>
  <c r="CL99" i="23" s="1"/>
  <c r="CN99" i="23" s="1"/>
  <c r="BN99" i="23"/>
  <c r="BO99" i="23" s="1"/>
  <c r="AP99" i="23"/>
  <c r="AQ99" i="23" s="1"/>
  <c r="R99" i="23"/>
  <c r="S99" i="23" s="1"/>
  <c r="BK99" i="23"/>
  <c r="BL99" i="23" s="1"/>
  <c r="AM99" i="23"/>
  <c r="AN99" i="23" s="1"/>
  <c r="O99" i="23"/>
  <c r="P99" i="23" s="1"/>
  <c r="BH99" i="23"/>
  <c r="BI99" i="23" s="1"/>
  <c r="AJ99" i="23"/>
  <c r="AK99" i="23" s="1"/>
  <c r="L99" i="23"/>
  <c r="M99" i="23" s="1"/>
  <c r="CC99" i="23"/>
  <c r="CD99" i="23" s="1"/>
  <c r="BE99" i="23"/>
  <c r="BF99" i="23" s="1"/>
  <c r="AG99" i="23"/>
  <c r="AH99" i="23" s="1"/>
  <c r="I99" i="23"/>
  <c r="J99" i="23" s="1"/>
  <c r="O18" i="15"/>
  <c r="S18" i="15" s="1"/>
  <c r="CK22" i="23"/>
  <c r="CL22" i="23" s="1"/>
  <c r="CN22" i="23" s="1"/>
  <c r="BK50" i="23"/>
  <c r="BL50" i="23" s="1"/>
  <c r="AM50" i="23"/>
  <c r="AN50" i="23" s="1"/>
  <c r="BH50" i="23"/>
  <c r="BI50" i="23" s="1"/>
  <c r="AJ50" i="23"/>
  <c r="AK50" i="23" s="1"/>
  <c r="CC50" i="23"/>
  <c r="CD50" i="23" s="1"/>
  <c r="BE50" i="23"/>
  <c r="BF50" i="23" s="1"/>
  <c r="BW50" i="23"/>
  <c r="BX50" i="23" s="1"/>
  <c r="AY50" i="23"/>
  <c r="AZ50" i="23" s="1"/>
  <c r="AA50" i="23"/>
  <c r="AB50" i="23" s="1"/>
  <c r="BQ50" i="23"/>
  <c r="BR50" i="23" s="1"/>
  <c r="AS50" i="23"/>
  <c r="AT50" i="23" s="1"/>
  <c r="U50" i="23"/>
  <c r="V50" i="23" s="1"/>
  <c r="BT50" i="23"/>
  <c r="BU50" i="23" s="1"/>
  <c r="R50" i="23"/>
  <c r="S50" i="23" s="1"/>
  <c r="BN50" i="23"/>
  <c r="BO50" i="23" s="1"/>
  <c r="BB50" i="23"/>
  <c r="BC50" i="23" s="1"/>
  <c r="AP50" i="23"/>
  <c r="AQ50" i="23" s="1"/>
  <c r="CK50" i="23"/>
  <c r="CL50" i="23" s="1"/>
  <c r="CN50" i="23" s="1"/>
  <c r="AG50" i="23"/>
  <c r="AH50" i="23" s="1"/>
  <c r="AD50" i="23"/>
  <c r="AE50" i="23" s="1"/>
  <c r="BZ50" i="23"/>
  <c r="CA50" i="23" s="1"/>
  <c r="X50" i="23"/>
  <c r="Y50" i="23" s="1"/>
  <c r="BQ33" i="23"/>
  <c r="BR33" i="23" s="1"/>
  <c r="AS33" i="23"/>
  <c r="AT33" i="23" s="1"/>
  <c r="U33" i="23"/>
  <c r="V33" i="23" s="1"/>
  <c r="BH33" i="23"/>
  <c r="BI33" i="23" s="1"/>
  <c r="AJ33" i="23"/>
  <c r="AK33" i="23" s="1"/>
  <c r="L33" i="23"/>
  <c r="M33" i="23" s="1"/>
  <c r="CC33" i="23"/>
  <c r="CD33" i="23" s="1"/>
  <c r="AG33" i="23"/>
  <c r="AH33" i="23" s="1"/>
  <c r="I33" i="23"/>
  <c r="J33" i="23" s="1"/>
  <c r="BZ33" i="23"/>
  <c r="CA33" i="23" s="1"/>
  <c r="BB33" i="23"/>
  <c r="BC33" i="23" s="1"/>
  <c r="AD33" i="23"/>
  <c r="AE33" i="23" s="1"/>
  <c r="BW33" i="23"/>
  <c r="BX33" i="23" s="1"/>
  <c r="AA33" i="23"/>
  <c r="AB33" i="23" s="1"/>
  <c r="BT33" i="23"/>
  <c r="BU33" i="23" s="1"/>
  <c r="AV33" i="23"/>
  <c r="AW33" i="23" s="1"/>
  <c r="AM33" i="23"/>
  <c r="AN33" i="23" s="1"/>
  <c r="R33" i="23"/>
  <c r="S33" i="23" s="1"/>
  <c r="CK33" i="23"/>
  <c r="CL33" i="23" s="1"/>
  <c r="CN33" i="23" s="1"/>
  <c r="O33" i="23"/>
  <c r="P33" i="23" s="1"/>
  <c r="BN33" i="23"/>
  <c r="BO33" i="23" s="1"/>
  <c r="BK33" i="23"/>
  <c r="BL33" i="23" s="1"/>
  <c r="O79" i="15"/>
  <c r="S79" i="15" s="1"/>
  <c r="CK83" i="23"/>
  <c r="CL83" i="23" s="1"/>
  <c r="CN83" i="23" s="1"/>
  <c r="O20" i="15"/>
  <c r="S20" i="15" s="1"/>
  <c r="CK24" i="23"/>
  <c r="CL24" i="23" s="1"/>
  <c r="CN24" i="23" s="1"/>
  <c r="O6" i="15"/>
  <c r="S6" i="15" s="1"/>
  <c r="CK10" i="23"/>
  <c r="CL10" i="23" s="1"/>
  <c r="CN10" i="23" s="1"/>
  <c r="BW35" i="23"/>
  <c r="BX35" i="23" s="1"/>
  <c r="AY35" i="23"/>
  <c r="AZ35" i="23" s="1"/>
  <c r="BN35" i="23"/>
  <c r="BO35" i="23" s="1"/>
  <c r="AP35" i="23"/>
  <c r="AQ35" i="23" s="1"/>
  <c r="R35" i="23"/>
  <c r="S35" i="23" s="1"/>
  <c r="BK35" i="23"/>
  <c r="BL35" i="23" s="1"/>
  <c r="AM35" i="23"/>
  <c r="AN35" i="23" s="1"/>
  <c r="O35" i="23"/>
  <c r="P35" i="23" s="1"/>
  <c r="BH35" i="23"/>
  <c r="BI35" i="23" s="1"/>
  <c r="AJ35" i="23"/>
  <c r="AK35" i="23" s="1"/>
  <c r="CC35" i="23"/>
  <c r="CD35" i="23" s="1"/>
  <c r="BE35" i="23"/>
  <c r="BF35" i="23" s="1"/>
  <c r="AG35" i="23"/>
  <c r="AH35" i="23" s="1"/>
  <c r="BZ35" i="23"/>
  <c r="CA35" i="23" s="1"/>
  <c r="BB35" i="23"/>
  <c r="BC35" i="23" s="1"/>
  <c r="AD35" i="23"/>
  <c r="AE35" i="23" s="1"/>
  <c r="BT35" i="23"/>
  <c r="BU35" i="23" s="1"/>
  <c r="BQ35" i="23"/>
  <c r="BR35" i="23" s="1"/>
  <c r="AV35" i="23"/>
  <c r="AW35" i="23" s="1"/>
  <c r="AS35" i="23"/>
  <c r="AT35" i="23" s="1"/>
  <c r="X35" i="23"/>
  <c r="Y35" i="23" s="1"/>
  <c r="CK35" i="23"/>
  <c r="CL35" i="23" s="1"/>
  <c r="CN35" i="23" s="1"/>
  <c r="U35" i="23"/>
  <c r="V35" i="23" s="1"/>
  <c r="CN7" i="23"/>
  <c r="O67" i="15"/>
  <c r="S67" i="15" s="1"/>
  <c r="CK71" i="23"/>
  <c r="CL71" i="23" s="1"/>
  <c r="CN71" i="23" s="1"/>
  <c r="CK32" i="23"/>
  <c r="CL32" i="23" s="1"/>
  <c r="CN32" i="23" s="1"/>
  <c r="BN32" i="23"/>
  <c r="BO32" i="23" s="1"/>
  <c r="R32" i="23"/>
  <c r="S32" i="23" s="1"/>
  <c r="CC32" i="23"/>
  <c r="CD32" i="23" s="1"/>
  <c r="BE32" i="23"/>
  <c r="BF32" i="23" s="1"/>
  <c r="AG32" i="23"/>
  <c r="AH32" i="23" s="1"/>
  <c r="I32" i="23"/>
  <c r="J32" i="23" s="1"/>
  <c r="BZ32" i="23"/>
  <c r="CA32" i="23" s="1"/>
  <c r="BB32" i="23"/>
  <c r="BC32" i="23" s="1"/>
  <c r="AD32" i="23"/>
  <c r="AE32" i="23" s="1"/>
  <c r="BW32" i="23"/>
  <c r="BX32" i="23" s="1"/>
  <c r="AY32" i="23"/>
  <c r="AZ32" i="23" s="1"/>
  <c r="AA32" i="23"/>
  <c r="AB32" i="23" s="1"/>
  <c r="BT32" i="23"/>
  <c r="BU32" i="23" s="1"/>
  <c r="AV32" i="23"/>
  <c r="AW32" i="23" s="1"/>
  <c r="X32" i="23"/>
  <c r="Y32" i="23" s="1"/>
  <c r="BQ32" i="23"/>
  <c r="BR32" i="23" s="1"/>
  <c r="AS32" i="23"/>
  <c r="AT32" i="23" s="1"/>
  <c r="AM32" i="23"/>
  <c r="AN32" i="23" s="1"/>
  <c r="BH32" i="23"/>
  <c r="BI32" i="23" s="1"/>
  <c r="AJ32" i="23"/>
  <c r="AK32" i="23" s="1"/>
  <c r="BK32" i="23"/>
  <c r="BL32" i="23" s="1"/>
  <c r="CK96" i="23"/>
  <c r="CL96" i="23" s="1"/>
  <c r="CN96" i="23" s="1"/>
  <c r="X96" i="23"/>
  <c r="Y96" i="23" s="1"/>
  <c r="CM96" i="23" s="1"/>
  <c r="O53" i="15"/>
  <c r="S53" i="15" s="1"/>
  <c r="CK57" i="23"/>
  <c r="CL57" i="23" s="1"/>
  <c r="CN57" i="23" s="1"/>
  <c r="O14" i="15"/>
  <c r="S14" i="15" s="1"/>
  <c r="CK18" i="23"/>
  <c r="CL18" i="23" s="1"/>
  <c r="CN18" i="23" s="1"/>
  <c r="AV82" i="23"/>
  <c r="AW82" i="23" s="1"/>
  <c r="X82" i="23"/>
  <c r="Y82" i="23" s="1"/>
  <c r="BQ82" i="23"/>
  <c r="BR82" i="23" s="1"/>
  <c r="AS82" i="23"/>
  <c r="AT82" i="23" s="1"/>
  <c r="U82" i="23"/>
  <c r="V82" i="23" s="1"/>
  <c r="CK82" i="23"/>
  <c r="CL82" i="23" s="1"/>
  <c r="CN82" i="23" s="1"/>
  <c r="BN82" i="23"/>
  <c r="BO82" i="23" s="1"/>
  <c r="AP82" i="23"/>
  <c r="AQ82" i="23" s="1"/>
  <c r="R82" i="23"/>
  <c r="S82" i="23" s="1"/>
  <c r="BK82" i="23"/>
  <c r="BL82" i="23" s="1"/>
  <c r="AM82" i="23"/>
  <c r="AN82" i="23" s="1"/>
  <c r="O82" i="23"/>
  <c r="P82" i="23" s="1"/>
  <c r="BH82" i="23"/>
  <c r="BI82" i="23" s="1"/>
  <c r="AJ82" i="23"/>
  <c r="AK82" i="23" s="1"/>
  <c r="L82" i="23"/>
  <c r="M82" i="23" s="1"/>
  <c r="CC82" i="23"/>
  <c r="CD82" i="23" s="1"/>
  <c r="BE82" i="23"/>
  <c r="BF82" i="23" s="1"/>
  <c r="AG82" i="23"/>
  <c r="AH82" i="23" s="1"/>
  <c r="I82" i="23"/>
  <c r="J82" i="23" s="1"/>
  <c r="BZ82" i="23"/>
  <c r="CA82" i="23" s="1"/>
  <c r="BB82" i="23"/>
  <c r="BC82" i="23" s="1"/>
  <c r="AD82" i="23"/>
  <c r="AE82" i="23" s="1"/>
  <c r="BW82" i="23"/>
  <c r="BX82" i="23" s="1"/>
  <c r="AY82" i="23"/>
  <c r="AZ82" i="23" s="1"/>
  <c r="AA82" i="23"/>
  <c r="AB82" i="23" s="1"/>
  <c r="AY43" i="23"/>
  <c r="AZ43" i="23" s="1"/>
  <c r="AV43" i="23"/>
  <c r="AW43" i="23" s="1"/>
  <c r="CK43" i="23"/>
  <c r="CL43" i="23" s="1"/>
  <c r="CN43" i="23" s="1"/>
  <c r="CC43" i="23"/>
  <c r="CD43" i="23" s="1"/>
  <c r="O103" i="15"/>
  <c r="S103" i="15" s="1"/>
  <c r="CK107" i="23"/>
  <c r="CL107" i="23" s="1"/>
  <c r="CN107" i="23" s="1"/>
  <c r="O64" i="15"/>
  <c r="S64" i="15" s="1"/>
  <c r="CK68" i="23"/>
  <c r="CL68" i="23" s="1"/>
  <c r="CN68" i="23" s="1"/>
  <c r="O26" i="15"/>
  <c r="S26" i="15" s="1"/>
  <c r="CK30" i="23"/>
  <c r="CL30" i="23" s="1"/>
  <c r="CN30" i="23" s="1"/>
  <c r="CK94" i="23"/>
  <c r="CL94" i="23" s="1"/>
  <c r="CN94" i="23" s="1"/>
  <c r="AP94" i="23"/>
  <c r="AQ94" i="23" s="1"/>
  <c r="R94" i="23"/>
  <c r="S94" i="23" s="1"/>
  <c r="AM94" i="23"/>
  <c r="AN94" i="23" s="1"/>
  <c r="O94" i="23"/>
  <c r="P94" i="23" s="1"/>
  <c r="BH94" i="23"/>
  <c r="BI94" i="23" s="1"/>
  <c r="AJ94" i="23"/>
  <c r="AK94" i="23" s="1"/>
  <c r="L94" i="23"/>
  <c r="M94" i="23" s="1"/>
  <c r="CC94" i="23"/>
  <c r="CD94" i="23" s="1"/>
  <c r="BE94" i="23"/>
  <c r="BF94" i="23" s="1"/>
  <c r="AG94" i="23"/>
  <c r="AH94" i="23" s="1"/>
  <c r="I94" i="23"/>
  <c r="J94" i="23" s="1"/>
  <c r="BZ94" i="23"/>
  <c r="CA94" i="23" s="1"/>
  <c r="BB94" i="23"/>
  <c r="BC94" i="23" s="1"/>
  <c r="AD94" i="23"/>
  <c r="AE94" i="23" s="1"/>
  <c r="BW94" i="23"/>
  <c r="BX94" i="23" s="1"/>
  <c r="AY94" i="23"/>
  <c r="AZ94" i="23" s="1"/>
  <c r="AA94" i="23"/>
  <c r="AB94" i="23" s="1"/>
  <c r="AV94" i="23"/>
  <c r="AW94" i="23" s="1"/>
  <c r="X94" i="23"/>
  <c r="Y94" i="23" s="1"/>
  <c r="BQ94" i="23"/>
  <c r="BR94" i="23" s="1"/>
  <c r="AS94" i="23"/>
  <c r="AT94" i="23" s="1"/>
  <c r="U94" i="23"/>
  <c r="V94" i="23" s="1"/>
  <c r="O52" i="15"/>
  <c r="S52" i="15" s="1"/>
  <c r="CK56" i="23"/>
  <c r="CL56" i="23" s="1"/>
  <c r="CN56" i="23" s="1"/>
  <c r="CC28" i="23"/>
  <c r="CD28" i="23" s="1"/>
  <c r="BE28" i="23"/>
  <c r="BF28" i="23" s="1"/>
  <c r="I28" i="23"/>
  <c r="J28" i="23" s="1"/>
  <c r="BT28" i="23"/>
  <c r="BU28" i="23" s="1"/>
  <c r="AV28" i="23"/>
  <c r="AW28" i="23" s="1"/>
  <c r="BQ28" i="23"/>
  <c r="BR28" i="23" s="1"/>
  <c r="AS28" i="23"/>
  <c r="AT28" i="23" s="1"/>
  <c r="U28" i="23"/>
  <c r="V28" i="23" s="1"/>
  <c r="CK28" i="23"/>
  <c r="CL28" i="23" s="1"/>
  <c r="CN28" i="23" s="1"/>
  <c r="BN28" i="23"/>
  <c r="BO28" i="23" s="1"/>
  <c r="AP28" i="23"/>
  <c r="AQ28" i="23" s="1"/>
  <c r="R28" i="23"/>
  <c r="S28" i="23" s="1"/>
  <c r="BK28" i="23"/>
  <c r="BL28" i="23" s="1"/>
  <c r="AM28" i="23"/>
  <c r="AN28" i="23" s="1"/>
  <c r="O28" i="23"/>
  <c r="P28" i="23" s="1"/>
  <c r="BH28" i="23"/>
  <c r="BI28" i="23" s="1"/>
  <c r="AJ28" i="23"/>
  <c r="AK28" i="23" s="1"/>
  <c r="AY28" i="23"/>
  <c r="AZ28" i="23" s="1"/>
  <c r="AD28" i="23"/>
  <c r="AE28" i="23" s="1"/>
  <c r="AA28" i="23"/>
  <c r="AB28" i="23" s="1"/>
  <c r="BZ28" i="23"/>
  <c r="CA28" i="23" s="1"/>
  <c r="BB28" i="23"/>
  <c r="BC28" i="23" s="1"/>
  <c r="BW28" i="23"/>
  <c r="BX28" i="23" s="1"/>
  <c r="CC64" i="23"/>
  <c r="CD64" i="23" s="1"/>
  <c r="BE64" i="23"/>
  <c r="BF64" i="23" s="1"/>
  <c r="AG64" i="23"/>
  <c r="AH64" i="23" s="1"/>
  <c r="BZ64" i="23"/>
  <c r="CA64" i="23" s="1"/>
  <c r="BB64" i="23"/>
  <c r="BC64" i="23" s="1"/>
  <c r="AD64" i="23"/>
  <c r="AE64" i="23" s="1"/>
  <c r="BW64" i="23"/>
  <c r="BX64" i="23" s="1"/>
  <c r="AY64" i="23"/>
  <c r="AZ64" i="23" s="1"/>
  <c r="AA64" i="23"/>
  <c r="AB64" i="23" s="1"/>
  <c r="CK64" i="23"/>
  <c r="CL64" i="23" s="1"/>
  <c r="CN64" i="23" s="1"/>
  <c r="BQ64" i="23"/>
  <c r="BR64" i="23" s="1"/>
  <c r="AS64" i="23"/>
  <c r="AT64" i="23" s="1"/>
  <c r="U64" i="23"/>
  <c r="V64" i="23" s="1"/>
  <c r="BK64" i="23"/>
  <c r="BL64" i="23" s="1"/>
  <c r="AM64" i="23"/>
  <c r="AN64" i="23" s="1"/>
  <c r="L64" i="23"/>
  <c r="M64" i="23" s="1"/>
  <c r="BT64" i="23"/>
  <c r="BU64" i="23" s="1"/>
  <c r="BH64" i="23"/>
  <c r="BI64" i="23" s="1"/>
  <c r="AP64" i="23"/>
  <c r="AQ64" i="23" s="1"/>
  <c r="AJ64" i="23"/>
  <c r="AK64" i="23" s="1"/>
  <c r="X64" i="23"/>
  <c r="Y64" i="23" s="1"/>
  <c r="R64" i="23"/>
  <c r="S64" i="23" s="1"/>
  <c r="O7" i="15"/>
  <c r="S7" i="15" s="1"/>
  <c r="CK11" i="23"/>
  <c r="CL11" i="23" s="1"/>
  <c r="CN11" i="23" s="1"/>
  <c r="BW62" i="23"/>
  <c r="BX62" i="23" s="1"/>
  <c r="AY62" i="23"/>
  <c r="AZ62" i="23" s="1"/>
  <c r="AA62" i="23"/>
  <c r="AB62" i="23" s="1"/>
  <c r="BT62" i="23"/>
  <c r="BU62" i="23" s="1"/>
  <c r="AV62" i="23"/>
  <c r="AW62" i="23" s="1"/>
  <c r="BQ62" i="23"/>
  <c r="BR62" i="23" s="1"/>
  <c r="AS62" i="23"/>
  <c r="AT62" i="23" s="1"/>
  <c r="U62" i="23"/>
  <c r="V62" i="23" s="1"/>
  <c r="BK62" i="23"/>
  <c r="BL62" i="23" s="1"/>
  <c r="AM62" i="23"/>
  <c r="AN62" i="23" s="1"/>
  <c r="O62" i="23"/>
  <c r="P62" i="23" s="1"/>
  <c r="CC62" i="23"/>
  <c r="CD62" i="23" s="1"/>
  <c r="BE62" i="23"/>
  <c r="BF62" i="23" s="1"/>
  <c r="CK62" i="23"/>
  <c r="CL62" i="23" s="1"/>
  <c r="CN62" i="23" s="1"/>
  <c r="AD62" i="23"/>
  <c r="AE62" i="23" s="1"/>
  <c r="R62" i="23"/>
  <c r="S62" i="23" s="1"/>
  <c r="BZ62" i="23"/>
  <c r="CA62" i="23" s="1"/>
  <c r="L62" i="23"/>
  <c r="M62" i="23" s="1"/>
  <c r="BN62" i="23"/>
  <c r="BO62" i="23" s="1"/>
  <c r="BH62" i="23"/>
  <c r="BI62" i="23" s="1"/>
  <c r="BB62" i="23"/>
  <c r="BC62" i="23" s="1"/>
  <c r="AP62" i="23"/>
  <c r="AQ62" i="23" s="1"/>
  <c r="AJ62" i="23"/>
  <c r="AK62" i="23" s="1"/>
  <c r="CM29" i="23"/>
  <c r="I47" i="23"/>
  <c r="J47" i="23" s="1"/>
  <c r="CM47" i="23" s="1"/>
  <c r="CK47" i="23"/>
  <c r="CL47" i="23" s="1"/>
  <c r="CN47" i="23" s="1"/>
  <c r="BT97" i="23"/>
  <c r="BU97" i="23" s="1"/>
  <c r="X97" i="23"/>
  <c r="Y97" i="23" s="1"/>
  <c r="BQ97" i="23"/>
  <c r="BR97" i="23" s="1"/>
  <c r="AS97" i="23"/>
  <c r="AT97" i="23" s="1"/>
  <c r="U97" i="23"/>
  <c r="V97" i="23" s="1"/>
  <c r="CK97" i="23"/>
  <c r="CL97" i="23" s="1"/>
  <c r="CN97" i="23" s="1"/>
  <c r="BN97" i="23"/>
  <c r="BO97" i="23" s="1"/>
  <c r="AP97" i="23"/>
  <c r="AQ97" i="23" s="1"/>
  <c r="R97" i="23"/>
  <c r="S97" i="23" s="1"/>
  <c r="BK97" i="23"/>
  <c r="BL97" i="23" s="1"/>
  <c r="AM97" i="23"/>
  <c r="AN97" i="23" s="1"/>
  <c r="O97" i="23"/>
  <c r="P97" i="23" s="1"/>
  <c r="BH97" i="23"/>
  <c r="BI97" i="23" s="1"/>
  <c r="AJ97" i="23"/>
  <c r="AK97" i="23" s="1"/>
  <c r="L97" i="23"/>
  <c r="M97" i="23" s="1"/>
  <c r="CC97" i="23"/>
  <c r="CD97" i="23" s="1"/>
  <c r="BE97" i="23"/>
  <c r="BF97" i="23" s="1"/>
  <c r="AG97" i="23"/>
  <c r="AH97" i="23" s="1"/>
  <c r="I97" i="23"/>
  <c r="J97" i="23" s="1"/>
  <c r="BZ97" i="23"/>
  <c r="CA97" i="23" s="1"/>
  <c r="BB97" i="23"/>
  <c r="BC97" i="23" s="1"/>
  <c r="AD97" i="23"/>
  <c r="AE97" i="23" s="1"/>
  <c r="BW97" i="23"/>
  <c r="BX97" i="23" s="1"/>
  <c r="AY97" i="23"/>
  <c r="AZ97" i="23" s="1"/>
  <c r="AA97" i="23"/>
  <c r="AB97" i="23" s="1"/>
  <c r="O15" i="15"/>
  <c r="S15" i="15" s="1"/>
  <c r="CK19" i="23"/>
  <c r="CL19" i="23" s="1"/>
  <c r="CN19" i="23" s="1"/>
  <c r="BQ88" i="23"/>
  <c r="BR88" i="23" s="1"/>
  <c r="AM88" i="23"/>
  <c r="AN88" i="23" s="1"/>
  <c r="L88" i="23"/>
  <c r="M88" i="23" s="1"/>
  <c r="BN88" i="23"/>
  <c r="BO88" i="23" s="1"/>
  <c r="AJ88" i="23"/>
  <c r="AK88" i="23" s="1"/>
  <c r="I88" i="23"/>
  <c r="J88" i="23" s="1"/>
  <c r="BH88" i="23"/>
  <c r="BI88" i="23" s="1"/>
  <c r="AG88" i="23"/>
  <c r="AH88" i="23" s="1"/>
  <c r="CK88" i="23"/>
  <c r="CL88" i="23" s="1"/>
  <c r="CN88" i="23" s="1"/>
  <c r="BB88" i="23"/>
  <c r="BC88" i="23" s="1"/>
  <c r="AD88" i="23"/>
  <c r="AE88" i="23" s="1"/>
  <c r="AY88" i="23"/>
  <c r="AZ88" i="23" s="1"/>
  <c r="AA88" i="23"/>
  <c r="AB88" i="23" s="1"/>
  <c r="AV88" i="23"/>
  <c r="AW88" i="23" s="1"/>
  <c r="X88" i="23"/>
  <c r="Y88" i="23" s="1"/>
  <c r="CC88" i="23"/>
  <c r="CD88" i="23" s="1"/>
  <c r="AS88" i="23"/>
  <c r="AT88" i="23" s="1"/>
  <c r="R88" i="23"/>
  <c r="S88" i="23" s="1"/>
  <c r="BZ88" i="23"/>
  <c r="CA88" i="23" s="1"/>
  <c r="AP88" i="23"/>
  <c r="AQ88" i="23" s="1"/>
  <c r="O88" i="23"/>
  <c r="P88" i="23" s="1"/>
  <c r="BT74" i="23"/>
  <c r="BU74" i="23" s="1"/>
  <c r="AV74" i="23"/>
  <c r="AW74" i="23" s="1"/>
  <c r="X74" i="23"/>
  <c r="Y74" i="23" s="1"/>
  <c r="BQ74" i="23"/>
  <c r="BR74" i="23" s="1"/>
  <c r="AS74" i="23"/>
  <c r="AT74" i="23" s="1"/>
  <c r="U74" i="23"/>
  <c r="V74" i="23" s="1"/>
  <c r="CK74" i="23"/>
  <c r="CL74" i="23" s="1"/>
  <c r="CN74" i="23" s="1"/>
  <c r="BN74" i="23"/>
  <c r="BO74" i="23" s="1"/>
  <c r="AP74" i="23"/>
  <c r="AQ74" i="23" s="1"/>
  <c r="R74" i="23"/>
  <c r="S74" i="23" s="1"/>
  <c r="BK74" i="23"/>
  <c r="BL74" i="23" s="1"/>
  <c r="AM74" i="23"/>
  <c r="AN74" i="23" s="1"/>
  <c r="BH74" i="23"/>
  <c r="BI74" i="23" s="1"/>
  <c r="AJ74" i="23"/>
  <c r="AK74" i="23" s="1"/>
  <c r="L74" i="23"/>
  <c r="M74" i="23" s="1"/>
  <c r="BE74" i="23"/>
  <c r="BF74" i="23" s="1"/>
  <c r="AG74" i="23"/>
  <c r="AH74" i="23" s="1"/>
  <c r="I74" i="23"/>
  <c r="J74" i="23" s="1"/>
  <c r="BB74" i="23"/>
  <c r="BC74" i="23" s="1"/>
  <c r="AD74" i="23"/>
  <c r="AE74" i="23" s="1"/>
  <c r="BW74" i="23"/>
  <c r="BX74" i="23" s="1"/>
  <c r="AY74" i="23"/>
  <c r="AZ74" i="23" s="1"/>
  <c r="AA74" i="23"/>
  <c r="AB74" i="23" s="1"/>
  <c r="BT60" i="23"/>
  <c r="BU60" i="23" s="1"/>
  <c r="AV60" i="23"/>
  <c r="AW60" i="23" s="1"/>
  <c r="BQ60" i="23"/>
  <c r="BR60" i="23" s="1"/>
  <c r="AS60" i="23"/>
  <c r="AT60" i="23" s="1"/>
  <c r="U60" i="23"/>
  <c r="V60" i="23" s="1"/>
  <c r="CK60" i="23"/>
  <c r="CL60" i="23" s="1"/>
  <c r="CN60" i="23" s="1"/>
  <c r="BN60" i="23"/>
  <c r="BO60" i="23" s="1"/>
  <c r="AP60" i="23"/>
  <c r="AQ60" i="23" s="1"/>
  <c r="R60" i="23"/>
  <c r="S60" i="23" s="1"/>
  <c r="BH60" i="23"/>
  <c r="BI60" i="23" s="1"/>
  <c r="AJ60" i="23"/>
  <c r="AK60" i="23" s="1"/>
  <c r="L60" i="23"/>
  <c r="M60" i="23" s="1"/>
  <c r="BZ60" i="23"/>
  <c r="CA60" i="23" s="1"/>
  <c r="BB60" i="23"/>
  <c r="BC60" i="23" s="1"/>
  <c r="AD60" i="23"/>
  <c r="AE60" i="23" s="1"/>
  <c r="AA60" i="23"/>
  <c r="AB60" i="23" s="1"/>
  <c r="CC60" i="23"/>
  <c r="CD60" i="23" s="1"/>
  <c r="O60" i="23"/>
  <c r="P60" i="23" s="1"/>
  <c r="BW60" i="23"/>
  <c r="BX60" i="23" s="1"/>
  <c r="BK60" i="23"/>
  <c r="BL60" i="23" s="1"/>
  <c r="BE60" i="23"/>
  <c r="BF60" i="23" s="1"/>
  <c r="AY60" i="23"/>
  <c r="AZ60" i="23" s="1"/>
  <c r="AM60" i="23"/>
  <c r="AN60" i="23" s="1"/>
  <c r="O11" i="15"/>
  <c r="S11" i="15" s="1"/>
  <c r="CK15" i="23"/>
  <c r="CL15" i="23" s="1"/>
  <c r="CN15" i="23" s="1"/>
  <c r="BH79" i="23"/>
  <c r="BI79" i="23" s="1"/>
  <c r="AJ79" i="23"/>
  <c r="AK79" i="23" s="1"/>
  <c r="L79" i="23"/>
  <c r="M79" i="23" s="1"/>
  <c r="BT79" i="23"/>
  <c r="BU79" i="23" s="1"/>
  <c r="AV79" i="23"/>
  <c r="AW79" i="23" s="1"/>
  <c r="X79" i="23"/>
  <c r="Y79" i="23" s="1"/>
  <c r="BN79" i="23"/>
  <c r="BO79" i="23" s="1"/>
  <c r="AP79" i="23"/>
  <c r="AQ79" i="23" s="1"/>
  <c r="R79" i="23"/>
  <c r="S79" i="23" s="1"/>
  <c r="BK79" i="23"/>
  <c r="BL79" i="23" s="1"/>
  <c r="AM79" i="23"/>
  <c r="AN79" i="23" s="1"/>
  <c r="O79" i="23"/>
  <c r="P79" i="23" s="1"/>
  <c r="CK79" i="23"/>
  <c r="CL79" i="23" s="1"/>
  <c r="CN79" i="23" s="1"/>
  <c r="BB79" i="23"/>
  <c r="BC79" i="23" s="1"/>
  <c r="AY79" i="23"/>
  <c r="AZ79" i="23" s="1"/>
  <c r="AS79" i="23"/>
  <c r="AT79" i="23" s="1"/>
  <c r="CC79" i="23"/>
  <c r="CD79" i="23" s="1"/>
  <c r="AG79" i="23"/>
  <c r="AH79" i="23" s="1"/>
  <c r="BZ79" i="23"/>
  <c r="CA79" i="23" s="1"/>
  <c r="AD79" i="23"/>
  <c r="AE79" i="23" s="1"/>
  <c r="BW79" i="23"/>
  <c r="BX79" i="23" s="1"/>
  <c r="AA79" i="23"/>
  <c r="AB79" i="23" s="1"/>
  <c r="BQ79" i="23"/>
  <c r="BR79" i="23" s="1"/>
  <c r="U79" i="23"/>
  <c r="V79" i="23" s="1"/>
  <c r="BE79" i="23"/>
  <c r="BF79" i="23" s="1"/>
  <c r="L40" i="23"/>
  <c r="M40" i="23" s="1"/>
  <c r="CM40" i="23" s="1"/>
  <c r="CK40" i="23"/>
  <c r="CL40" i="23" s="1"/>
  <c r="CN40" i="23" s="1"/>
  <c r="AJ104" i="23"/>
  <c r="AK104" i="23" s="1"/>
  <c r="X104" i="23"/>
  <c r="Y104" i="23" s="1"/>
  <c r="U104" i="23"/>
  <c r="V104" i="23" s="1"/>
  <c r="CK104" i="23"/>
  <c r="CL104" i="23" s="1"/>
  <c r="CN104" i="23" s="1"/>
  <c r="BH65" i="23"/>
  <c r="BI65" i="23" s="1"/>
  <c r="CC65" i="23"/>
  <c r="CD65" i="23" s="1"/>
  <c r="BE65" i="23"/>
  <c r="BF65" i="23" s="1"/>
  <c r="AG65" i="23"/>
  <c r="AH65" i="23" s="1"/>
  <c r="BZ65" i="23"/>
  <c r="CA65" i="23" s="1"/>
  <c r="BB65" i="23"/>
  <c r="BC65" i="23" s="1"/>
  <c r="AD65" i="23"/>
  <c r="AE65" i="23" s="1"/>
  <c r="BW65" i="23"/>
  <c r="BX65" i="23" s="1"/>
  <c r="AY65" i="23"/>
  <c r="AZ65" i="23" s="1"/>
  <c r="AA65" i="23"/>
  <c r="AB65" i="23" s="1"/>
  <c r="BT65" i="23"/>
  <c r="BU65" i="23" s="1"/>
  <c r="AV65" i="23"/>
  <c r="AW65" i="23" s="1"/>
  <c r="X65" i="23"/>
  <c r="Y65" i="23" s="1"/>
  <c r="BQ65" i="23"/>
  <c r="BR65" i="23" s="1"/>
  <c r="AS65" i="23"/>
  <c r="AT65" i="23" s="1"/>
  <c r="CK65" i="23"/>
  <c r="CL65" i="23" s="1"/>
  <c r="CN65" i="23" s="1"/>
  <c r="BN65" i="23"/>
  <c r="BO65" i="23" s="1"/>
  <c r="AP65" i="23"/>
  <c r="AQ65" i="23" s="1"/>
  <c r="R65" i="23"/>
  <c r="S65" i="23" s="1"/>
  <c r="BK65" i="23"/>
  <c r="BL65" i="23" s="1"/>
  <c r="AM65" i="23"/>
  <c r="AN65" i="23" s="1"/>
  <c r="O65" i="23"/>
  <c r="P65" i="23" s="1"/>
  <c r="AJ65" i="23"/>
  <c r="AK65" i="23" s="1"/>
  <c r="L65" i="23"/>
  <c r="M65" i="23" s="1"/>
  <c r="BZ26" i="23"/>
  <c r="CA26" i="23" s="1"/>
  <c r="BB26" i="23"/>
  <c r="BC26" i="23" s="1"/>
  <c r="AD26" i="23"/>
  <c r="AE26" i="23" s="1"/>
  <c r="BQ26" i="23"/>
  <c r="BR26" i="23" s="1"/>
  <c r="AS26" i="23"/>
  <c r="AT26" i="23" s="1"/>
  <c r="CK26" i="23"/>
  <c r="CL26" i="23" s="1"/>
  <c r="CN26" i="23" s="1"/>
  <c r="BK26" i="23"/>
  <c r="BL26" i="23" s="1"/>
  <c r="O26" i="23"/>
  <c r="P26" i="23" s="1"/>
  <c r="BH26" i="23"/>
  <c r="BI26" i="23" s="1"/>
  <c r="AJ26" i="23"/>
  <c r="AK26" i="23" s="1"/>
  <c r="CC26" i="23"/>
  <c r="CD26" i="23" s="1"/>
  <c r="BE26" i="23"/>
  <c r="BF26" i="23" s="1"/>
  <c r="AG26" i="23"/>
  <c r="AH26" i="23" s="1"/>
  <c r="AP26" i="23"/>
  <c r="AQ26" i="23" s="1"/>
  <c r="BW26" i="23"/>
  <c r="BX26" i="23" s="1"/>
  <c r="R26" i="23"/>
  <c r="S26" i="23" s="1"/>
  <c r="BT26" i="23"/>
  <c r="BU26" i="23" s="1"/>
  <c r="BN26" i="23"/>
  <c r="BO26" i="23" s="1"/>
  <c r="AY26" i="23"/>
  <c r="AZ26" i="23" s="1"/>
  <c r="AV26" i="23"/>
  <c r="AW26" i="23" s="1"/>
  <c r="I90" i="23"/>
  <c r="J90" i="23" s="1"/>
  <c r="CM90" i="23" s="1"/>
  <c r="CK90" i="23"/>
  <c r="CL90" i="23" s="1"/>
  <c r="CN90" i="23" s="1"/>
  <c r="O47" i="15"/>
  <c r="S47" i="15" s="1"/>
  <c r="CK51" i="23"/>
  <c r="CL51" i="23" s="1"/>
  <c r="CN51" i="23" s="1"/>
  <c r="O8" i="15"/>
  <c r="S8" i="15" s="1"/>
  <c r="CK12" i="23"/>
  <c r="CL12" i="23" s="1"/>
  <c r="CN12" i="23" s="1"/>
  <c r="CC38" i="23"/>
  <c r="CD38" i="23" s="1"/>
  <c r="BE38" i="23"/>
  <c r="BF38" i="23" s="1"/>
  <c r="AG38" i="23"/>
  <c r="AH38" i="23" s="1"/>
  <c r="I38" i="23"/>
  <c r="J38" i="23" s="1"/>
  <c r="BZ38" i="23"/>
  <c r="CA38" i="23" s="1"/>
  <c r="BB38" i="23"/>
  <c r="BC38" i="23" s="1"/>
  <c r="AD38" i="23"/>
  <c r="AE38" i="23" s="1"/>
  <c r="BW38" i="23"/>
  <c r="BX38" i="23" s="1"/>
  <c r="AY38" i="23"/>
  <c r="AZ38" i="23" s="1"/>
  <c r="AA38" i="23"/>
  <c r="AB38" i="23" s="1"/>
  <c r="AV38" i="23"/>
  <c r="AW38" i="23" s="1"/>
  <c r="X38" i="23"/>
  <c r="Y38" i="23" s="1"/>
  <c r="AS38" i="23"/>
  <c r="AT38" i="23" s="1"/>
  <c r="U38" i="23"/>
  <c r="V38" i="23" s="1"/>
  <c r="CK38" i="23"/>
  <c r="CL38" i="23" s="1"/>
  <c r="CN38" i="23" s="1"/>
  <c r="BN38" i="23"/>
  <c r="BO38" i="23" s="1"/>
  <c r="AP38" i="23"/>
  <c r="AQ38" i="23" s="1"/>
  <c r="R38" i="23"/>
  <c r="S38" i="23" s="1"/>
  <c r="BK38" i="23"/>
  <c r="BL38" i="23" s="1"/>
  <c r="AM38" i="23"/>
  <c r="AN38" i="23" s="1"/>
  <c r="O38" i="23"/>
  <c r="P38" i="23" s="1"/>
  <c r="AJ38" i="23"/>
  <c r="AK38" i="23" s="1"/>
  <c r="O98" i="15"/>
  <c r="S98" i="15" s="1"/>
  <c r="CK102" i="23"/>
  <c r="CL102" i="23" s="1"/>
  <c r="CN102" i="23" s="1"/>
  <c r="O3" i="15"/>
  <c r="S3" i="15" s="1"/>
  <c r="AY110" i="32" l="1"/>
  <c r="I65" i="29" s="1"/>
  <c r="BN110" i="32"/>
  <c r="I70" i="29" s="1"/>
  <c r="AV110" i="32"/>
  <c r="I64" i="29" s="1"/>
  <c r="AS110" i="32"/>
  <c r="I63" i="29" s="1"/>
  <c r="AG110" i="32"/>
  <c r="I59" i="29" s="1"/>
  <c r="L59" i="29" s="1"/>
  <c r="CK110" i="32"/>
  <c r="CL106" i="32"/>
  <c r="CM106" i="32" s="1"/>
  <c r="CN106" i="32" s="1"/>
  <c r="CO106" i="32" s="1"/>
  <c r="AA110" i="32"/>
  <c r="I57" i="29" s="1"/>
  <c r="K57" i="29" s="1"/>
  <c r="O110" i="32"/>
  <c r="I53" i="29" s="1"/>
  <c r="O53" i="29" s="1"/>
  <c r="I110" i="32"/>
  <c r="BK110" i="32"/>
  <c r="I69" i="29" s="1"/>
  <c r="O69" i="29" s="1"/>
  <c r="AP110" i="32"/>
  <c r="I62" i="29" s="1"/>
  <c r="K62" i="29" s="1"/>
  <c r="U110" i="32"/>
  <c r="I55" i="29" s="1"/>
  <c r="L55" i="29" s="1"/>
  <c r="CL63" i="32"/>
  <c r="CM63" i="32" s="1"/>
  <c r="CN63" i="32" s="1"/>
  <c r="CO63" i="32" s="1"/>
  <c r="BQ110" i="32"/>
  <c r="I71" i="29" s="1"/>
  <c r="K71" i="29" s="1"/>
  <c r="X110" i="32"/>
  <c r="I56" i="29" s="1"/>
  <c r="J56" i="29" s="1"/>
  <c r="AD110" i="32"/>
  <c r="I58" i="29" s="1"/>
  <c r="J58" i="29" s="1"/>
  <c r="BB110" i="32"/>
  <c r="I66" i="29" s="1"/>
  <c r="J66" i="29" s="1"/>
  <c r="CL79" i="32"/>
  <c r="CM79" i="32" s="1"/>
  <c r="CN79" i="32" s="1"/>
  <c r="CO79" i="32" s="1"/>
  <c r="CL46" i="32"/>
  <c r="CM46" i="32" s="1"/>
  <c r="CN46" i="32" s="1"/>
  <c r="R110" i="32"/>
  <c r="I54" i="29" s="1"/>
  <c r="K54" i="29" s="1"/>
  <c r="AJ110" i="32"/>
  <c r="I60" i="29" s="1"/>
  <c r="L60" i="29" s="1"/>
  <c r="CL60" i="32"/>
  <c r="CM60" i="32" s="1"/>
  <c r="CN60" i="32" s="1"/>
  <c r="CL74" i="32"/>
  <c r="CM74" i="32" s="1"/>
  <c r="CN74" i="32" s="1"/>
  <c r="CO74" i="32" s="1"/>
  <c r="CO93" i="32"/>
  <c r="K58" i="29"/>
  <c r="O70" i="29"/>
  <c r="L70" i="29"/>
  <c r="J70" i="29"/>
  <c r="K70" i="29"/>
  <c r="O64" i="29"/>
  <c r="J64" i="29"/>
  <c r="K64" i="29"/>
  <c r="L64" i="29"/>
  <c r="O59" i="29"/>
  <c r="K59" i="29"/>
  <c r="K65" i="29"/>
  <c r="J65" i="29"/>
  <c r="L65" i="29"/>
  <c r="O65" i="29"/>
  <c r="J53" i="29"/>
  <c r="I51" i="29"/>
  <c r="CL36" i="32"/>
  <c r="CL42" i="32"/>
  <c r="CM42" i="32" s="1"/>
  <c r="CN42" i="32" s="1"/>
  <c r="CO42" i="32" s="1"/>
  <c r="CO77" i="32"/>
  <c r="BZ110" i="32"/>
  <c r="I74" i="29" s="1"/>
  <c r="CL91" i="32"/>
  <c r="CM91" i="32" s="1"/>
  <c r="CN91" i="32" s="1"/>
  <c r="CO91" i="32" s="1"/>
  <c r="CL97" i="32"/>
  <c r="CM97" i="32" s="1"/>
  <c r="CN97" i="32" s="1"/>
  <c r="CO97" i="32" s="1"/>
  <c r="CL39" i="32"/>
  <c r="CM39" i="32" s="1"/>
  <c r="CN39" i="32" s="1"/>
  <c r="CO39" i="32" s="1"/>
  <c r="CL59" i="32"/>
  <c r="CM59" i="32" s="1"/>
  <c r="CN59" i="32" s="1"/>
  <c r="CO59" i="32" s="1"/>
  <c r="CL88" i="32"/>
  <c r="CM88" i="32" s="1"/>
  <c r="CN88" i="32" s="1"/>
  <c r="CO88" i="32" s="1"/>
  <c r="CL38" i="32"/>
  <c r="BH110" i="32"/>
  <c r="I68" i="29" s="1"/>
  <c r="CL65" i="32"/>
  <c r="CM65" i="32" s="1"/>
  <c r="CN65" i="32" s="1"/>
  <c r="CO65" i="32" s="1"/>
  <c r="CL80" i="32"/>
  <c r="CM80" i="32" s="1"/>
  <c r="CN80" i="32" s="1"/>
  <c r="CO80" i="32" s="1"/>
  <c r="CL75" i="32"/>
  <c r="CM75" i="32" s="1"/>
  <c r="CN75" i="32" s="1"/>
  <c r="CO75" i="32" s="1"/>
  <c r="CL64" i="32"/>
  <c r="CM64" i="32" s="1"/>
  <c r="CN64" i="32" s="1"/>
  <c r="CO64" i="32" s="1"/>
  <c r="CL37" i="32"/>
  <c r="CL84" i="32"/>
  <c r="CM29" i="32"/>
  <c r="CN29" i="32" s="1"/>
  <c r="BT110" i="32"/>
  <c r="I72" i="29" s="1"/>
  <c r="CL26" i="32"/>
  <c r="BE110" i="32"/>
  <c r="I67" i="29" s="1"/>
  <c r="CL94" i="32"/>
  <c r="CL35" i="32"/>
  <c r="CM35" i="32" s="1"/>
  <c r="CN35" i="32" s="1"/>
  <c r="CO35" i="32" s="1"/>
  <c r="J63" i="29"/>
  <c r="L63" i="29"/>
  <c r="K63" i="29"/>
  <c r="O63" i="29"/>
  <c r="CL62" i="32"/>
  <c r="CL89" i="32"/>
  <c r="CM89" i="32" s="1"/>
  <c r="CN89" i="32" s="1"/>
  <c r="CO89" i="32" s="1"/>
  <c r="CL34" i="32"/>
  <c r="CM34" i="32" s="1"/>
  <c r="CN34" i="32" s="1"/>
  <c r="CO34" i="32" s="1"/>
  <c r="CC110" i="32"/>
  <c r="I75" i="29" s="1"/>
  <c r="CL32" i="32"/>
  <c r="CM32" i="32" s="1"/>
  <c r="CN32" i="32" s="1"/>
  <c r="CO32" i="32" s="1"/>
  <c r="CL82" i="32"/>
  <c r="CM82" i="32" s="1"/>
  <c r="CN82" i="32" s="1"/>
  <c r="CO82" i="32" s="1"/>
  <c r="CL78" i="32"/>
  <c r="CL50" i="32"/>
  <c r="CM50" i="32" s="1"/>
  <c r="CN50" i="32" s="1"/>
  <c r="CO50" i="32" s="1"/>
  <c r="CL92" i="32"/>
  <c r="CO85" i="32"/>
  <c r="CL43" i="32"/>
  <c r="CM43" i="32" s="1"/>
  <c r="CN43" i="32" s="1"/>
  <c r="CO43" i="32" s="1"/>
  <c r="CL99" i="32"/>
  <c r="CM99" i="32" s="1"/>
  <c r="CN99" i="32" s="1"/>
  <c r="CO99" i="32" s="1"/>
  <c r="CN6" i="32"/>
  <c r="CO6" i="32" s="1"/>
  <c r="CM61" i="32"/>
  <c r="CN61" i="32" s="1"/>
  <c r="CO61" i="32"/>
  <c r="CL81" i="32"/>
  <c r="CM81" i="32" s="1"/>
  <c r="CN81" i="32" s="1"/>
  <c r="CO81" i="32" s="1"/>
  <c r="AM110" i="32"/>
  <c r="I61" i="29" s="1"/>
  <c r="BW110" i="32"/>
  <c r="I73" i="29" s="1"/>
  <c r="CL104" i="32"/>
  <c r="CM104" i="32" s="1"/>
  <c r="CN104" i="32" s="1"/>
  <c r="CO104" i="32" s="1"/>
  <c r="CL52" i="32"/>
  <c r="CO109" i="32"/>
  <c r="CL31" i="32"/>
  <c r="CM31" i="32" s="1"/>
  <c r="CN31" i="32" s="1"/>
  <c r="CO31" i="32" s="1"/>
  <c r="CL87" i="32"/>
  <c r="CM87" i="32" s="1"/>
  <c r="CN87" i="32" s="1"/>
  <c r="CO87" i="32" s="1"/>
  <c r="CL33" i="32"/>
  <c r="CM33" i="32" s="1"/>
  <c r="CN33" i="32" s="1"/>
  <c r="CO33" i="32" s="1"/>
  <c r="L110" i="32"/>
  <c r="I52" i="29" s="1"/>
  <c r="CM62" i="23"/>
  <c r="CM46" i="23"/>
  <c r="CM65" i="23"/>
  <c r="CM74" i="23"/>
  <c r="P111" i="23"/>
  <c r="H57" i="13" s="1"/>
  <c r="BL111" i="23"/>
  <c r="H73" i="13" s="1"/>
  <c r="CM104" i="23"/>
  <c r="CM72" i="23"/>
  <c r="CM43" i="23"/>
  <c r="CM35" i="23"/>
  <c r="CM50" i="23"/>
  <c r="CM31" i="23"/>
  <c r="CM81" i="23"/>
  <c r="CM59" i="23"/>
  <c r="CM87" i="23"/>
  <c r="AQ111" i="23"/>
  <c r="CM64" i="23"/>
  <c r="CM94" i="23"/>
  <c r="CM33" i="23"/>
  <c r="CM106" i="23"/>
  <c r="CM91" i="23"/>
  <c r="CM37" i="23"/>
  <c r="CM34" i="23"/>
  <c r="CM75" i="23"/>
  <c r="CM39" i="23"/>
  <c r="S111" i="23"/>
  <c r="CM88" i="23"/>
  <c r="AH111" i="23"/>
  <c r="CM38" i="23"/>
  <c r="BR111" i="23"/>
  <c r="CM79" i="23"/>
  <c r="CM60" i="23"/>
  <c r="CM32" i="23"/>
  <c r="CL111" i="23"/>
  <c r="CM99" i="23"/>
  <c r="CM63" i="23"/>
  <c r="CM89" i="23"/>
  <c r="CM52" i="23"/>
  <c r="CM92" i="23"/>
  <c r="AN111" i="23"/>
  <c r="AW111" i="23"/>
  <c r="BF111" i="23"/>
  <c r="CM26" i="23"/>
  <c r="AZ111" i="23"/>
  <c r="CD111" i="23"/>
  <c r="AE111" i="23"/>
  <c r="AB111" i="23"/>
  <c r="CM78" i="23"/>
  <c r="V111" i="23"/>
  <c r="AT111" i="23"/>
  <c r="AK111" i="23"/>
  <c r="J111" i="23"/>
  <c r="CM82" i="23"/>
  <c r="Y111" i="23"/>
  <c r="CN111" i="23"/>
  <c r="CM36" i="23"/>
  <c r="CM84" i="23"/>
  <c r="CM97" i="23"/>
  <c r="BX111" i="23"/>
  <c r="M111" i="23"/>
  <c r="BO111" i="23"/>
  <c r="BC111" i="23"/>
  <c r="BU111" i="23"/>
  <c r="BI111" i="23"/>
  <c r="CA111" i="23"/>
  <c r="CM28" i="23"/>
  <c r="CM80" i="23"/>
  <c r="CM42" i="23"/>
  <c r="L47" i="15"/>
  <c r="L16" i="15"/>
  <c r="L97" i="15"/>
  <c r="L49" i="15"/>
  <c r="L15" i="15"/>
  <c r="L14" i="15"/>
  <c r="L96" i="15"/>
  <c r="L45" i="15"/>
  <c r="L10" i="15"/>
  <c r="L67" i="15"/>
  <c r="L13" i="15"/>
  <c r="L79" i="15"/>
  <c r="L44" i="15"/>
  <c r="L9" i="15"/>
  <c r="L91" i="15"/>
  <c r="L65" i="15"/>
  <c r="L12" i="15"/>
  <c r="L66" i="15"/>
  <c r="L41" i="15"/>
  <c r="L8" i="15"/>
  <c r="L103" i="15"/>
  <c r="L64" i="15"/>
  <c r="L20" i="15"/>
  <c r="L11" i="15"/>
  <c r="L53" i="15"/>
  <c r="L40" i="15"/>
  <c r="L7" i="15"/>
  <c r="L81" i="15"/>
  <c r="L63" i="15"/>
  <c r="L19" i="15"/>
  <c r="L6" i="15"/>
  <c r="L52" i="15"/>
  <c r="L26" i="15"/>
  <c r="L5" i="15"/>
  <c r="L101" i="15"/>
  <c r="L54" i="15"/>
  <c r="L37" i="15"/>
  <c r="L18" i="15"/>
  <c r="L3" i="15"/>
  <c r="I106" i="15"/>
  <c r="L51" i="15"/>
  <c r="L23" i="15"/>
  <c r="L4" i="15"/>
  <c r="L104" i="15"/>
  <c r="L17" i="15"/>
  <c r="L98" i="15"/>
  <c r="L50" i="15"/>
  <c r="L21" i="15"/>
  <c r="J22" i="15"/>
  <c r="J56" i="15"/>
  <c r="C60" i="23" s="1"/>
  <c r="J89" i="15"/>
  <c r="C93" i="23" s="1"/>
  <c r="J38" i="15"/>
  <c r="C42" i="23" s="1"/>
  <c r="J99" i="15"/>
  <c r="C103" i="23" s="1"/>
  <c r="J88" i="15"/>
  <c r="C92" i="23" s="1"/>
  <c r="J80" i="15"/>
  <c r="C84" i="23" s="1"/>
  <c r="J71" i="15"/>
  <c r="C75" i="23" s="1"/>
  <c r="J62" i="15"/>
  <c r="C66" i="23" s="1"/>
  <c r="J29" i="15"/>
  <c r="C33" i="23" s="1"/>
  <c r="J102" i="15"/>
  <c r="C106" i="23" s="1"/>
  <c r="J57" i="15"/>
  <c r="C61" i="23" s="1"/>
  <c r="J30" i="15"/>
  <c r="C34" i="23" s="1"/>
  <c r="J95" i="15"/>
  <c r="C99" i="23" s="1"/>
  <c r="J87" i="15"/>
  <c r="C91" i="23" s="1"/>
  <c r="J78" i="15"/>
  <c r="C82" i="23" s="1"/>
  <c r="J70" i="15"/>
  <c r="C74" i="23" s="1"/>
  <c r="J61" i="15"/>
  <c r="C65" i="23" s="1"/>
  <c r="J48" i="15"/>
  <c r="C52" i="23" s="1"/>
  <c r="J36" i="15"/>
  <c r="C40" i="23" s="1"/>
  <c r="J28" i="15"/>
  <c r="C32" i="23" s="1"/>
  <c r="J42" i="15"/>
  <c r="C46" i="23" s="1"/>
  <c r="J31" i="15"/>
  <c r="C35" i="23" s="1"/>
  <c r="J105" i="15"/>
  <c r="C109" i="23" s="1"/>
  <c r="J94" i="15"/>
  <c r="C98" i="23" s="1"/>
  <c r="J86" i="15"/>
  <c r="C90" i="23" s="1"/>
  <c r="J77" i="15"/>
  <c r="C81" i="23" s="1"/>
  <c r="J69" i="15"/>
  <c r="C73" i="23" s="1"/>
  <c r="J60" i="15"/>
  <c r="C64" i="23" s="1"/>
  <c r="J35" i="15"/>
  <c r="C39" i="23" s="1"/>
  <c r="J27" i="15"/>
  <c r="C31" i="23" s="1"/>
  <c r="J74" i="15"/>
  <c r="C78" i="23" s="1"/>
  <c r="J32" i="15"/>
  <c r="C36" i="23" s="1"/>
  <c r="J73" i="15"/>
  <c r="C77" i="23" s="1"/>
  <c r="J82" i="15"/>
  <c r="C86" i="23" s="1"/>
  <c r="J72" i="15"/>
  <c r="C76" i="23" s="1"/>
  <c r="J93" i="15"/>
  <c r="C97" i="23" s="1"/>
  <c r="J85" i="15"/>
  <c r="C89" i="23" s="1"/>
  <c r="J76" i="15"/>
  <c r="C80" i="23" s="1"/>
  <c r="J68" i="15"/>
  <c r="C72" i="23" s="1"/>
  <c r="J59" i="15"/>
  <c r="C63" i="23" s="1"/>
  <c r="J46" i="15"/>
  <c r="C50" i="23" s="1"/>
  <c r="J34" i="15"/>
  <c r="C38" i="23" s="1"/>
  <c r="J25" i="15"/>
  <c r="C29" i="23" s="1"/>
  <c r="J83" i="15"/>
  <c r="C87" i="23" s="1"/>
  <c r="J90" i="15"/>
  <c r="C94" i="23" s="1"/>
  <c r="J39" i="15"/>
  <c r="C43" i="23" s="1"/>
  <c r="J100" i="15"/>
  <c r="C104" i="23" s="1"/>
  <c r="J55" i="15"/>
  <c r="C59" i="23" s="1"/>
  <c r="J92" i="15"/>
  <c r="C96" i="23" s="1"/>
  <c r="J84" i="15"/>
  <c r="C88" i="23" s="1"/>
  <c r="J75" i="15"/>
  <c r="C79" i="23" s="1"/>
  <c r="J58" i="15"/>
  <c r="C62" i="23" s="1"/>
  <c r="J43" i="15"/>
  <c r="C47" i="23" s="1"/>
  <c r="J33" i="15"/>
  <c r="C37" i="23" s="1"/>
  <c r="J24" i="15"/>
  <c r="C28" i="23" s="1"/>
  <c r="J59" i="29" l="1"/>
  <c r="O62" i="29"/>
  <c r="J60" i="29"/>
  <c r="L53" i="29"/>
  <c r="K53" i="29"/>
  <c r="K60" i="29"/>
  <c r="K55" i="29"/>
  <c r="J55" i="29"/>
  <c r="O54" i="29"/>
  <c r="J54" i="29"/>
  <c r="O55" i="29"/>
  <c r="L58" i="29"/>
  <c r="J57" i="29"/>
  <c r="O57" i="29"/>
  <c r="L56" i="29"/>
  <c r="L57" i="29"/>
  <c r="K56" i="29"/>
  <c r="O56" i="29"/>
  <c r="O58" i="29"/>
  <c r="L54" i="29"/>
  <c r="J71" i="29"/>
  <c r="O66" i="29"/>
  <c r="O71" i="29"/>
  <c r="J69" i="29"/>
  <c r="L69" i="29"/>
  <c r="K69" i="29"/>
  <c r="L71" i="29"/>
  <c r="CO46" i="32"/>
  <c r="CO60" i="32"/>
  <c r="O60" i="29"/>
  <c r="K66" i="29"/>
  <c r="J62" i="29"/>
  <c r="L66" i="29"/>
  <c r="L62" i="29"/>
  <c r="O75" i="29"/>
  <c r="J75" i="29"/>
  <c r="K75" i="29"/>
  <c r="L75" i="29"/>
  <c r="CM84" i="32"/>
  <c r="CN84" i="32" s="1"/>
  <c r="CM36" i="32"/>
  <c r="CN36" i="32" s="1"/>
  <c r="CM38" i="32"/>
  <c r="CN38" i="32" s="1"/>
  <c r="O61" i="29"/>
  <c r="K61" i="29"/>
  <c r="J61" i="29"/>
  <c r="L61" i="29"/>
  <c r="CM37" i="32"/>
  <c r="CN37" i="32" s="1"/>
  <c r="CK112" i="32"/>
  <c r="CM92" i="32"/>
  <c r="CN92" i="32" s="1"/>
  <c r="CM62" i="32"/>
  <c r="CN62" i="32" s="1"/>
  <c r="CO62" i="32"/>
  <c r="CM94" i="32"/>
  <c r="CN94" i="32" s="1"/>
  <c r="CO94" i="32"/>
  <c r="O51" i="29"/>
  <c r="L51" i="29"/>
  <c r="K51" i="29"/>
  <c r="J51" i="29"/>
  <c r="O67" i="29"/>
  <c r="K67" i="29"/>
  <c r="L67" i="29"/>
  <c r="J67" i="29"/>
  <c r="O73" i="29"/>
  <c r="K73" i="29"/>
  <c r="J73" i="29"/>
  <c r="L73" i="29"/>
  <c r="CM78" i="32"/>
  <c r="CN78" i="32" s="1"/>
  <c r="CM26" i="32"/>
  <c r="CL110" i="32"/>
  <c r="CM52" i="32"/>
  <c r="CN52" i="32" s="1"/>
  <c r="O72" i="29"/>
  <c r="L72" i="29"/>
  <c r="J72" i="29"/>
  <c r="K72" i="29"/>
  <c r="L74" i="29"/>
  <c r="O74" i="29"/>
  <c r="K74" i="29"/>
  <c r="J74" i="29"/>
  <c r="K52" i="29"/>
  <c r="J52" i="29"/>
  <c r="O52" i="29"/>
  <c r="L52" i="29"/>
  <c r="CO29" i="32"/>
  <c r="K68" i="29"/>
  <c r="J68" i="29"/>
  <c r="O68" i="29"/>
  <c r="L68" i="29"/>
  <c r="H54" i="28"/>
  <c r="N54" i="28" s="1"/>
  <c r="H38" i="28"/>
  <c r="N38" i="28" s="1"/>
  <c r="K73" i="13"/>
  <c r="J73" i="13"/>
  <c r="N73" i="13"/>
  <c r="I73" i="13"/>
  <c r="H67" i="13"/>
  <c r="H48" i="28"/>
  <c r="H69" i="13"/>
  <c r="H50" i="28"/>
  <c r="H63" i="13"/>
  <c r="H44" i="28"/>
  <c r="H62" i="13"/>
  <c r="H43" i="28"/>
  <c r="H58" i="28"/>
  <c r="H77" i="13"/>
  <c r="H78" i="13"/>
  <c r="H59" i="28"/>
  <c r="H40" i="28"/>
  <c r="H59" i="13"/>
  <c r="CM111" i="23"/>
  <c r="CN113" i="23" s="1"/>
  <c r="H37" i="28"/>
  <c r="H56" i="13"/>
  <c r="H72" i="13"/>
  <c r="H53" i="28"/>
  <c r="J38" i="28"/>
  <c r="I38" i="28"/>
  <c r="H71" i="13"/>
  <c r="H52" i="28"/>
  <c r="H58" i="13"/>
  <c r="H39" i="28"/>
  <c r="H36" i="28"/>
  <c r="H55" i="13"/>
  <c r="CL113" i="23"/>
  <c r="H45" i="28"/>
  <c r="H64" i="13"/>
  <c r="H76" i="13"/>
  <c r="H57" i="28"/>
  <c r="K57" i="13"/>
  <c r="J57" i="13"/>
  <c r="I57" i="13"/>
  <c r="N57" i="13"/>
  <c r="H68" i="13"/>
  <c r="H49" i="28"/>
  <c r="H75" i="13"/>
  <c r="H56" i="28"/>
  <c r="H79" i="13"/>
  <c r="H60" i="28"/>
  <c r="H51" i="28"/>
  <c r="H70" i="13"/>
  <c r="H60" i="13"/>
  <c r="H41" i="28"/>
  <c r="H65" i="13"/>
  <c r="H46" i="28"/>
  <c r="H66" i="13"/>
  <c r="H47" i="28"/>
  <c r="C26" i="23"/>
  <c r="J106" i="15"/>
  <c r="H74" i="13"/>
  <c r="H55" i="28"/>
  <c r="H61" i="13"/>
  <c r="H42" i="28"/>
  <c r="P78" i="15"/>
  <c r="R78" i="15" s="1"/>
  <c r="P71" i="15"/>
  <c r="R71" i="15" s="1"/>
  <c r="P32" i="15"/>
  <c r="R32" i="15" s="1"/>
  <c r="P27" i="15"/>
  <c r="R27" i="15" s="1"/>
  <c r="P94" i="15"/>
  <c r="R94" i="15" s="1"/>
  <c r="P39" i="15"/>
  <c r="R39" i="15" s="1"/>
  <c r="P35" i="15"/>
  <c r="R35" i="15" s="1"/>
  <c r="P42" i="15"/>
  <c r="R42" i="15" s="1"/>
  <c r="P95" i="15"/>
  <c r="R95" i="15" s="1"/>
  <c r="P88" i="15"/>
  <c r="R88" i="15" s="1"/>
  <c r="P62" i="15"/>
  <c r="R62" i="15" s="1"/>
  <c r="P24" i="15"/>
  <c r="R24" i="15" s="1"/>
  <c r="P68" i="15"/>
  <c r="R68" i="15" s="1"/>
  <c r="P33" i="15"/>
  <c r="R33" i="15" s="1"/>
  <c r="P76" i="15"/>
  <c r="R76" i="15" s="1"/>
  <c r="P31" i="15"/>
  <c r="R31" i="15" s="1"/>
  <c r="P80" i="15"/>
  <c r="R80" i="15" s="1"/>
  <c r="P90" i="15"/>
  <c r="R90" i="15" s="1"/>
  <c r="P83" i="15"/>
  <c r="R83" i="15" s="1"/>
  <c r="P60" i="15"/>
  <c r="R60" i="15" s="1"/>
  <c r="P30" i="15"/>
  <c r="R30" i="15" s="1"/>
  <c r="P99" i="15"/>
  <c r="R99" i="15" s="1"/>
  <c r="P59" i="15"/>
  <c r="R59" i="15" s="1"/>
  <c r="P74" i="15"/>
  <c r="R74" i="15" s="1"/>
  <c r="P87" i="15"/>
  <c r="R87" i="15" s="1"/>
  <c r="P43" i="15"/>
  <c r="R43" i="15" s="1"/>
  <c r="P85" i="15"/>
  <c r="R85" i="15" s="1"/>
  <c r="P58" i="15"/>
  <c r="R58" i="15" s="1"/>
  <c r="P93" i="15"/>
  <c r="R93" i="15" s="1"/>
  <c r="P28" i="15"/>
  <c r="R28" i="15" s="1"/>
  <c r="P75" i="15"/>
  <c r="R75" i="15" s="1"/>
  <c r="P25" i="15"/>
  <c r="R25" i="15" s="1"/>
  <c r="P72" i="15"/>
  <c r="R72" i="15" s="1"/>
  <c r="P69" i="15"/>
  <c r="R69" i="15" s="1"/>
  <c r="P36" i="15"/>
  <c r="R36" i="15" s="1"/>
  <c r="P57" i="15"/>
  <c r="R57" i="15" s="1"/>
  <c r="P38" i="15"/>
  <c r="R38" i="15" s="1"/>
  <c r="P55" i="15"/>
  <c r="R55" i="15" s="1"/>
  <c r="P70" i="15"/>
  <c r="R70" i="15" s="1"/>
  <c r="P34" i="15"/>
  <c r="R34" i="15" s="1"/>
  <c r="P77" i="15"/>
  <c r="R77" i="15" s="1"/>
  <c r="P102" i="15"/>
  <c r="R102" i="15" s="1"/>
  <c r="P89" i="15"/>
  <c r="R89" i="15" s="1"/>
  <c r="P22" i="15"/>
  <c r="P100" i="15"/>
  <c r="R100" i="15" s="1"/>
  <c r="P84" i="15"/>
  <c r="R84" i="15" s="1"/>
  <c r="P82" i="15"/>
  <c r="R82" i="15" s="1"/>
  <c r="P48" i="15"/>
  <c r="R48" i="15" s="1"/>
  <c r="P92" i="15"/>
  <c r="R92" i="15" s="1"/>
  <c r="P46" i="15"/>
  <c r="R46" i="15" s="1"/>
  <c r="P73" i="15"/>
  <c r="R73" i="15" s="1"/>
  <c r="P86" i="15"/>
  <c r="R86" i="15" s="1"/>
  <c r="P61" i="15"/>
  <c r="R61" i="15" s="1"/>
  <c r="P29" i="15"/>
  <c r="R29" i="15" s="1"/>
  <c r="P56" i="15"/>
  <c r="R56" i="15" s="1"/>
  <c r="P105" i="15"/>
  <c r="R105" i="15" s="1"/>
  <c r="L105" i="15"/>
  <c r="L24" i="15"/>
  <c r="O24" i="15"/>
  <c r="L100" i="15"/>
  <c r="O100" i="15"/>
  <c r="L68" i="15"/>
  <c r="O68" i="15"/>
  <c r="L74" i="15"/>
  <c r="O74" i="15"/>
  <c r="O105" i="15"/>
  <c r="L78" i="15"/>
  <c r="O78" i="15"/>
  <c r="S78" i="15" s="1"/>
  <c r="L71" i="15"/>
  <c r="O71" i="15"/>
  <c r="L43" i="15"/>
  <c r="O43" i="15"/>
  <c r="L90" i="15"/>
  <c r="O90" i="15"/>
  <c r="S90" i="15" s="1"/>
  <c r="L85" i="15"/>
  <c r="O85" i="15"/>
  <c r="L35" i="15"/>
  <c r="O35" i="15"/>
  <c r="L42" i="15"/>
  <c r="O42" i="15"/>
  <c r="L95" i="15"/>
  <c r="O95" i="15"/>
  <c r="S95" i="15" s="1"/>
  <c r="L88" i="15"/>
  <c r="O88" i="15"/>
  <c r="L33" i="15"/>
  <c r="O33" i="15"/>
  <c r="S33" i="15" s="1"/>
  <c r="L39" i="15"/>
  <c r="O39" i="15"/>
  <c r="L76" i="15"/>
  <c r="O76" i="15"/>
  <c r="L27" i="15"/>
  <c r="O27" i="15"/>
  <c r="S27" i="15" s="1"/>
  <c r="L31" i="15"/>
  <c r="O31" i="15"/>
  <c r="L87" i="15"/>
  <c r="O87" i="15"/>
  <c r="L80" i="15"/>
  <c r="O80" i="15"/>
  <c r="S80" i="15" s="1"/>
  <c r="L58" i="15"/>
  <c r="O58" i="15"/>
  <c r="L83" i="15"/>
  <c r="O83" i="15"/>
  <c r="L93" i="15"/>
  <c r="O93" i="15"/>
  <c r="L60" i="15"/>
  <c r="O60" i="15"/>
  <c r="L28" i="15"/>
  <c r="O28" i="15"/>
  <c r="L30" i="15"/>
  <c r="O30" i="15"/>
  <c r="L99" i="15"/>
  <c r="O99" i="15"/>
  <c r="L38" i="15"/>
  <c r="O38" i="15"/>
  <c r="L84" i="15"/>
  <c r="O84" i="15"/>
  <c r="L34" i="15"/>
  <c r="O34" i="15"/>
  <c r="L82" i="15"/>
  <c r="O82" i="15"/>
  <c r="L77" i="15"/>
  <c r="O77" i="15"/>
  <c r="S77" i="15" s="1"/>
  <c r="L48" i="15"/>
  <c r="O48" i="15"/>
  <c r="L102" i="15"/>
  <c r="O102" i="15"/>
  <c r="L89" i="15"/>
  <c r="O89" i="15"/>
  <c r="L75" i="15"/>
  <c r="O75" i="15"/>
  <c r="L25" i="15"/>
  <c r="O25" i="15"/>
  <c r="L72" i="15"/>
  <c r="O72" i="15"/>
  <c r="L69" i="15"/>
  <c r="O69" i="15"/>
  <c r="L36" i="15"/>
  <c r="O36" i="15"/>
  <c r="L57" i="15"/>
  <c r="O57" i="15"/>
  <c r="L92" i="15"/>
  <c r="O92" i="15"/>
  <c r="L46" i="15"/>
  <c r="O46" i="15"/>
  <c r="L73" i="15"/>
  <c r="O73" i="15"/>
  <c r="L86" i="15"/>
  <c r="O86" i="15"/>
  <c r="L61" i="15"/>
  <c r="O61" i="15"/>
  <c r="L29" i="15"/>
  <c r="O29" i="15"/>
  <c r="L56" i="15"/>
  <c r="O56" i="15"/>
  <c r="L55" i="15"/>
  <c r="O55" i="15"/>
  <c r="L59" i="15"/>
  <c r="O59" i="15"/>
  <c r="L32" i="15"/>
  <c r="O32" i="15"/>
  <c r="L94" i="15"/>
  <c r="O94" i="15"/>
  <c r="L70" i="15"/>
  <c r="O70" i="15"/>
  <c r="L62" i="15"/>
  <c r="O62" i="15"/>
  <c r="L22" i="15"/>
  <c r="O22" i="15"/>
  <c r="K54" i="28" l="1"/>
  <c r="CO52" i="32"/>
  <c r="I54" i="28"/>
  <c r="J54" i="28"/>
  <c r="S100" i="15"/>
  <c r="CO92" i="32"/>
  <c r="CN26" i="32"/>
  <c r="CM110" i="32"/>
  <c r="CO84" i="32"/>
  <c r="CO78" i="32"/>
  <c r="CO38" i="32"/>
  <c r="S88" i="15"/>
  <c r="Q75" i="29"/>
  <c r="R75" i="29" s="1"/>
  <c r="S75" i="29" s="1"/>
  <c r="T75" i="29" s="1"/>
  <c r="CO37" i="32"/>
  <c r="CO36" i="32"/>
  <c r="S28" i="15"/>
  <c r="S84" i="15"/>
  <c r="S55" i="15"/>
  <c r="K38" i="28"/>
  <c r="S92" i="15"/>
  <c r="S72" i="15"/>
  <c r="N66" i="13"/>
  <c r="J66" i="13"/>
  <c r="I66" i="13"/>
  <c r="K66" i="13"/>
  <c r="I79" i="13"/>
  <c r="N79" i="13"/>
  <c r="J79" i="13"/>
  <c r="K79" i="13"/>
  <c r="N36" i="28"/>
  <c r="J36" i="28"/>
  <c r="K36" i="28"/>
  <c r="I36" i="28"/>
  <c r="K59" i="28"/>
  <c r="N59" i="28"/>
  <c r="J59" i="28"/>
  <c r="I59" i="28"/>
  <c r="N50" i="28"/>
  <c r="I50" i="28"/>
  <c r="J50" i="28"/>
  <c r="K50" i="28"/>
  <c r="K56" i="28"/>
  <c r="J56" i="28"/>
  <c r="I56" i="28"/>
  <c r="N56" i="28"/>
  <c r="N69" i="13"/>
  <c r="I69" i="13"/>
  <c r="J69" i="13"/>
  <c r="K69" i="13"/>
  <c r="N57" i="28"/>
  <c r="I57" i="28"/>
  <c r="K57" i="28"/>
  <c r="J57" i="28"/>
  <c r="I58" i="13"/>
  <c r="N58" i="13"/>
  <c r="K58" i="13"/>
  <c r="J58" i="13"/>
  <c r="N72" i="13"/>
  <c r="I72" i="13"/>
  <c r="K72" i="13"/>
  <c r="J72" i="13"/>
  <c r="I77" i="13"/>
  <c r="K77" i="13"/>
  <c r="J77" i="13"/>
  <c r="N77" i="13"/>
  <c r="J48" i="28"/>
  <c r="I48" i="28"/>
  <c r="K48" i="28"/>
  <c r="N48" i="28"/>
  <c r="J42" i="28"/>
  <c r="N42" i="28"/>
  <c r="I42" i="28"/>
  <c r="K42" i="28"/>
  <c r="I53" i="28"/>
  <c r="N53" i="28"/>
  <c r="J53" i="28"/>
  <c r="K53" i="28"/>
  <c r="I65" i="13"/>
  <c r="J65" i="13"/>
  <c r="N65" i="13"/>
  <c r="K65" i="13"/>
  <c r="S94" i="15"/>
  <c r="S38" i="15"/>
  <c r="I76" i="13"/>
  <c r="K76" i="13"/>
  <c r="J76" i="13"/>
  <c r="N76" i="13"/>
  <c r="K52" i="28"/>
  <c r="J52" i="28"/>
  <c r="N52" i="28"/>
  <c r="I52" i="28"/>
  <c r="N56" i="13"/>
  <c r="I56" i="13"/>
  <c r="K56" i="13"/>
  <c r="J56" i="13"/>
  <c r="N58" i="28"/>
  <c r="I58" i="28"/>
  <c r="J58" i="28"/>
  <c r="K58" i="28"/>
  <c r="N67" i="13"/>
  <c r="I67" i="13"/>
  <c r="K67" i="13"/>
  <c r="J67" i="13"/>
  <c r="I55" i="28"/>
  <c r="K55" i="28"/>
  <c r="N55" i="28"/>
  <c r="J55" i="28"/>
  <c r="N74" i="13"/>
  <c r="I74" i="13"/>
  <c r="J74" i="13"/>
  <c r="K74" i="13"/>
  <c r="N60" i="13"/>
  <c r="K60" i="13"/>
  <c r="J60" i="13"/>
  <c r="I60" i="13"/>
  <c r="N68" i="13"/>
  <c r="I68" i="13"/>
  <c r="K68" i="13"/>
  <c r="J68" i="13"/>
  <c r="I64" i="13"/>
  <c r="K64" i="13"/>
  <c r="J64" i="13"/>
  <c r="N64" i="13"/>
  <c r="N71" i="13"/>
  <c r="I71" i="13"/>
  <c r="J71" i="13"/>
  <c r="K71" i="13"/>
  <c r="J37" i="28"/>
  <c r="N37" i="28"/>
  <c r="K37" i="28"/>
  <c r="I37" i="28"/>
  <c r="K43" i="28"/>
  <c r="J43" i="28"/>
  <c r="N43" i="28"/>
  <c r="I43" i="28"/>
  <c r="P106" i="15"/>
  <c r="K46" i="28"/>
  <c r="J46" i="28"/>
  <c r="I46" i="28"/>
  <c r="N46" i="28"/>
  <c r="K39" i="28"/>
  <c r="J39" i="28"/>
  <c r="N39" i="28"/>
  <c r="I39" i="28"/>
  <c r="I75" i="13"/>
  <c r="J75" i="13"/>
  <c r="K75" i="13"/>
  <c r="N75" i="13"/>
  <c r="I49" i="28"/>
  <c r="K49" i="28"/>
  <c r="J49" i="28"/>
  <c r="N49" i="28"/>
  <c r="S32" i="15"/>
  <c r="S69" i="15"/>
  <c r="S99" i="15"/>
  <c r="S93" i="15"/>
  <c r="S87" i="15"/>
  <c r="S39" i="15"/>
  <c r="I70" i="13"/>
  <c r="N70" i="13"/>
  <c r="K70" i="13"/>
  <c r="J70" i="13"/>
  <c r="J45" i="28"/>
  <c r="K45" i="28"/>
  <c r="I45" i="28"/>
  <c r="N45" i="28"/>
  <c r="N62" i="13"/>
  <c r="J62" i="13"/>
  <c r="I62" i="13"/>
  <c r="K62" i="13"/>
  <c r="K51" i="28"/>
  <c r="J51" i="28"/>
  <c r="N51" i="28"/>
  <c r="I51" i="28"/>
  <c r="N59" i="13"/>
  <c r="I59" i="13"/>
  <c r="J59" i="13"/>
  <c r="K59" i="13"/>
  <c r="K44" i="28"/>
  <c r="I44" i="28"/>
  <c r="J44" i="28"/>
  <c r="N44" i="28"/>
  <c r="I78" i="13"/>
  <c r="J78" i="13"/>
  <c r="K78" i="13"/>
  <c r="N78" i="13"/>
  <c r="N61" i="13"/>
  <c r="I61" i="13"/>
  <c r="J61" i="13"/>
  <c r="K61" i="13"/>
  <c r="J41" i="28"/>
  <c r="I41" i="28"/>
  <c r="N41" i="28"/>
  <c r="K41" i="28"/>
  <c r="S68" i="15"/>
  <c r="S62" i="15"/>
  <c r="S59" i="15"/>
  <c r="S61" i="15"/>
  <c r="S102" i="15"/>
  <c r="S30" i="15"/>
  <c r="S83" i="15"/>
  <c r="S35" i="15"/>
  <c r="S71" i="15"/>
  <c r="K47" i="28"/>
  <c r="I47" i="28"/>
  <c r="J47" i="28"/>
  <c r="N47" i="28"/>
  <c r="N60" i="28"/>
  <c r="K60" i="28"/>
  <c r="I60" i="28"/>
  <c r="J60" i="28"/>
  <c r="N55" i="13"/>
  <c r="K55" i="13"/>
  <c r="I55" i="13"/>
  <c r="J55" i="13"/>
  <c r="N40" i="28"/>
  <c r="I40" i="28"/>
  <c r="K40" i="28"/>
  <c r="J40" i="28"/>
  <c r="K63" i="13"/>
  <c r="I63" i="13"/>
  <c r="J63" i="13"/>
  <c r="N63" i="13"/>
  <c r="S70" i="15"/>
  <c r="S85" i="15"/>
  <c r="S56" i="15"/>
  <c r="S73" i="15"/>
  <c r="S36" i="15"/>
  <c r="S75" i="15"/>
  <c r="S76" i="15"/>
  <c r="S29" i="15"/>
  <c r="S46" i="15"/>
  <c r="S89" i="15"/>
  <c r="S82" i="15"/>
  <c r="S43" i="15"/>
  <c r="R22" i="15"/>
  <c r="R106" i="15" s="1"/>
  <c r="S31" i="15"/>
  <c r="S34" i="15"/>
  <c r="S48" i="15"/>
  <c r="S58" i="15"/>
  <c r="S24" i="15"/>
  <c r="S86" i="15"/>
  <c r="S60" i="15"/>
  <c r="S105" i="15"/>
  <c r="S57" i="15"/>
  <c r="S74" i="15"/>
  <c r="S25" i="15"/>
  <c r="S42" i="15"/>
  <c r="N81" i="13"/>
  <c r="CO26" i="32" l="1"/>
  <c r="CO110" i="32" s="1"/>
  <c r="AR34" i="31" s="1"/>
  <c r="AR35" i="31" s="1"/>
  <c r="CN110" i="32"/>
  <c r="P79" i="13"/>
  <c r="P60" i="28"/>
  <c r="S22" i="15"/>
  <c r="D18" i="16"/>
  <c r="I18" i="16" s="1"/>
  <c r="D17" i="16"/>
  <c r="I17" i="16" s="1"/>
  <c r="D16" i="16"/>
  <c r="I16" i="16" s="1"/>
  <c r="I15" i="16"/>
  <c r="F15" i="16"/>
  <c r="D15" i="16"/>
  <c r="N6" i="16"/>
  <c r="K6" i="13" l="1"/>
  <c r="S106" i="15" l="1"/>
  <c r="O106" i="15" l="1"/>
  <c r="H6" i="13" l="1"/>
  <c r="N6" i="13" s="1"/>
  <c r="D28" i="10"/>
  <c r="E28" i="10"/>
  <c r="F28" i="10"/>
  <c r="G28" i="10"/>
  <c r="H28" i="10"/>
  <c r="I28" i="10"/>
  <c r="J28" i="10"/>
  <c r="K28" i="10"/>
  <c r="L28" i="10"/>
  <c r="M28" i="10"/>
  <c r="N28" i="10"/>
  <c r="O28" i="10"/>
  <c r="P28" i="10"/>
  <c r="Q28" i="10"/>
  <c r="R28" i="10"/>
  <c r="S28" i="10"/>
  <c r="T28" i="10"/>
  <c r="U28" i="10"/>
  <c r="V28" i="10"/>
  <c r="W28" i="10"/>
  <c r="X28" i="10"/>
  <c r="C28" i="10"/>
  <c r="P29" i="13" l="1"/>
  <c r="Y4" i="10"/>
  <c r="Z4" i="10" s="1"/>
  <c r="Y5" i="10"/>
  <c r="Z5" i="10" s="1"/>
  <c r="AA5" i="10" s="1"/>
  <c r="Y6" i="10"/>
  <c r="Z6" i="10" s="1"/>
  <c r="AA6" i="10" s="1"/>
  <c r="Y7" i="10"/>
  <c r="Z7" i="10" s="1"/>
  <c r="AA7" i="10" s="1"/>
  <c r="Y8" i="10"/>
  <c r="Z8" i="10" s="1"/>
  <c r="AA8" i="10" s="1"/>
  <c r="Y9" i="10"/>
  <c r="Z9" i="10" s="1"/>
  <c r="AA9" i="10" s="1"/>
  <c r="Y10" i="10"/>
  <c r="Z10" i="10" s="1"/>
  <c r="AA10" i="10" s="1"/>
  <c r="Y11" i="10"/>
  <c r="Z11" i="10" s="1"/>
  <c r="AA11" i="10" s="1"/>
  <c r="Y12" i="10"/>
  <c r="Z12" i="10" s="1"/>
  <c r="AA12" i="10" s="1"/>
  <c r="Y13" i="10"/>
  <c r="Z13" i="10" s="1"/>
  <c r="AA13" i="10" s="1"/>
  <c r="Y14" i="10"/>
  <c r="Z14" i="10" s="1"/>
  <c r="AA14" i="10" s="1"/>
  <c r="Y15" i="10"/>
  <c r="Z15" i="10" s="1"/>
  <c r="AA15" i="10" s="1"/>
  <c r="Y16" i="10"/>
  <c r="Z16" i="10" s="1"/>
  <c r="AA16" i="10" s="1"/>
  <c r="Y17" i="10"/>
  <c r="Z17" i="10" s="1"/>
  <c r="AA17" i="10" s="1"/>
  <c r="Y18" i="10"/>
  <c r="Z18" i="10" s="1"/>
  <c r="AA18" i="10" s="1"/>
  <c r="Y19" i="10"/>
  <c r="Z19" i="10" s="1"/>
  <c r="AA19" i="10" s="1"/>
  <c r="Y20" i="10"/>
  <c r="Z20" i="10" s="1"/>
  <c r="AA20" i="10" s="1"/>
  <c r="Y21" i="10"/>
  <c r="Z21" i="10" s="1"/>
  <c r="AA21" i="10" s="1"/>
  <c r="Y22" i="10"/>
  <c r="Z22" i="10" s="1"/>
  <c r="AA22" i="10" s="1"/>
  <c r="Y23" i="10"/>
  <c r="Z23" i="10" s="1"/>
  <c r="AA23" i="10" s="1"/>
  <c r="Y24" i="10"/>
  <c r="Z24" i="10" s="1"/>
  <c r="AA24" i="10" s="1"/>
  <c r="Y25" i="10"/>
  <c r="Z25" i="10" s="1"/>
  <c r="AA25" i="10" s="1"/>
  <c r="Y26" i="10"/>
  <c r="Z26" i="10" s="1"/>
  <c r="AA26" i="10" s="1"/>
  <c r="Y27" i="10"/>
  <c r="Z27" i="10" s="1"/>
  <c r="AA27" i="10" s="1"/>
  <c r="DA12" i="1"/>
  <c r="DA13" i="1"/>
  <c r="DA14" i="1"/>
  <c r="DA15" i="1"/>
  <c r="DA16" i="1"/>
  <c r="DA17" i="1"/>
  <c r="DA18" i="1"/>
  <c r="DA19" i="1"/>
  <c r="DA20" i="1"/>
  <c r="DA21" i="1"/>
  <c r="DA22" i="1"/>
  <c r="DA23" i="1"/>
  <c r="DA24" i="1"/>
  <c r="DA25" i="1"/>
  <c r="DA26" i="1"/>
  <c r="DA27" i="1"/>
  <c r="DA28" i="1"/>
  <c r="DA29" i="1"/>
  <c r="DA11" i="1"/>
  <c r="DA10" i="1"/>
  <c r="DA6" i="1"/>
  <c r="DA7" i="1"/>
  <c r="DA8" i="1"/>
  <c r="DA9" i="1"/>
  <c r="DA5" i="1"/>
  <c r="I48" i="29" l="1"/>
  <c r="H33" i="28"/>
  <c r="H52" i="13"/>
  <c r="I40" i="29"/>
  <c r="H25" i="28"/>
  <c r="H44" i="13"/>
  <c r="I32" i="29"/>
  <c r="H17" i="28"/>
  <c r="H36" i="13"/>
  <c r="I31" i="29"/>
  <c r="H16" i="28"/>
  <c r="H35" i="13"/>
  <c r="I38" i="29"/>
  <c r="H23" i="28"/>
  <c r="H42" i="13"/>
  <c r="I37" i="29"/>
  <c r="H22" i="28"/>
  <c r="H41" i="13"/>
  <c r="I29" i="29"/>
  <c r="H14" i="28"/>
  <c r="H33" i="13"/>
  <c r="I45" i="29"/>
  <c r="H30" i="28"/>
  <c r="H49" i="13"/>
  <c r="I44" i="29"/>
  <c r="H29" i="28"/>
  <c r="H48" i="13"/>
  <c r="I36" i="29"/>
  <c r="H21" i="28"/>
  <c r="H40" i="13"/>
  <c r="I28" i="29"/>
  <c r="H13" i="28"/>
  <c r="H32" i="13"/>
  <c r="I39" i="29"/>
  <c r="H24" i="28"/>
  <c r="H43" i="13"/>
  <c r="I43" i="29"/>
  <c r="H28" i="28"/>
  <c r="H47" i="13"/>
  <c r="I35" i="29"/>
  <c r="H20" i="28"/>
  <c r="H39" i="13"/>
  <c r="AA4" i="10"/>
  <c r="Z28" i="10"/>
  <c r="I30" i="29"/>
  <c r="H15" i="28"/>
  <c r="H34" i="13"/>
  <c r="I50" i="29"/>
  <c r="H35" i="28"/>
  <c r="H54" i="13"/>
  <c r="I42" i="29"/>
  <c r="H27" i="28"/>
  <c r="H46" i="13"/>
  <c r="I34" i="29"/>
  <c r="H19" i="28"/>
  <c r="H38" i="13"/>
  <c r="I47" i="29"/>
  <c r="H32" i="28"/>
  <c r="H51" i="13"/>
  <c r="I46" i="29"/>
  <c r="H31" i="28"/>
  <c r="H50" i="13"/>
  <c r="I49" i="29"/>
  <c r="H34" i="28"/>
  <c r="H53" i="13"/>
  <c r="I41" i="29"/>
  <c r="H26" i="28"/>
  <c r="H45" i="13"/>
  <c r="I33" i="29"/>
  <c r="H18" i="28"/>
  <c r="H37" i="13"/>
  <c r="DA30" i="1"/>
  <c r="Y28" i="10"/>
  <c r="AU30" i="1"/>
  <c r="O50" i="29" l="1"/>
  <c r="K50" i="29"/>
  <c r="L50" i="29"/>
  <c r="J50" i="29"/>
  <c r="O37" i="29"/>
  <c r="K37" i="29"/>
  <c r="L37" i="29"/>
  <c r="J37" i="29"/>
  <c r="N19" i="28"/>
  <c r="K19" i="28"/>
  <c r="J19" i="28"/>
  <c r="I19" i="28"/>
  <c r="I47" i="13"/>
  <c r="N47" i="13"/>
  <c r="K47" i="13"/>
  <c r="J47" i="13"/>
  <c r="N42" i="13"/>
  <c r="J42" i="13"/>
  <c r="K42" i="13"/>
  <c r="I42" i="13"/>
  <c r="I18" i="28"/>
  <c r="K18" i="28"/>
  <c r="J18" i="28"/>
  <c r="N18" i="28"/>
  <c r="N50" i="13"/>
  <c r="K50" i="13"/>
  <c r="I50" i="13"/>
  <c r="J50" i="13"/>
  <c r="O34" i="29"/>
  <c r="J34" i="29"/>
  <c r="K34" i="29"/>
  <c r="L34" i="29"/>
  <c r="I15" i="28"/>
  <c r="K15" i="28"/>
  <c r="J15" i="28"/>
  <c r="N15" i="28"/>
  <c r="N28" i="28"/>
  <c r="K28" i="28"/>
  <c r="I28" i="28"/>
  <c r="J28" i="28"/>
  <c r="N40" i="13"/>
  <c r="K40" i="13"/>
  <c r="J40" i="13"/>
  <c r="I40" i="13"/>
  <c r="O45" i="29"/>
  <c r="K45" i="29"/>
  <c r="J45" i="29"/>
  <c r="L45" i="29"/>
  <c r="I23" i="28"/>
  <c r="N23" i="28"/>
  <c r="J23" i="28"/>
  <c r="K23" i="28"/>
  <c r="N44" i="13"/>
  <c r="J44" i="13"/>
  <c r="K44" i="13"/>
  <c r="I44" i="13"/>
  <c r="I34" i="28"/>
  <c r="J34" i="28"/>
  <c r="K34" i="28"/>
  <c r="N34" i="28"/>
  <c r="I49" i="13"/>
  <c r="J49" i="13"/>
  <c r="K49" i="13"/>
  <c r="N49" i="13"/>
  <c r="J49" i="29"/>
  <c r="O49" i="29"/>
  <c r="L49" i="29"/>
  <c r="K49" i="29"/>
  <c r="N34" i="13"/>
  <c r="K34" i="13"/>
  <c r="I34" i="13"/>
  <c r="J34" i="13"/>
  <c r="K28" i="29"/>
  <c r="J28" i="29"/>
  <c r="O28" i="29"/>
  <c r="L28" i="29"/>
  <c r="N30" i="28"/>
  <c r="I30" i="28"/>
  <c r="J30" i="28"/>
  <c r="K30" i="28"/>
  <c r="O32" i="29"/>
  <c r="L32" i="29"/>
  <c r="J32" i="29"/>
  <c r="K32" i="29"/>
  <c r="J33" i="29"/>
  <c r="L33" i="29"/>
  <c r="O33" i="29"/>
  <c r="K33" i="29"/>
  <c r="I31" i="28"/>
  <c r="K31" i="28"/>
  <c r="N31" i="28"/>
  <c r="J31" i="28"/>
  <c r="N46" i="13"/>
  <c r="J46" i="13"/>
  <c r="K46" i="13"/>
  <c r="I46" i="13"/>
  <c r="L30" i="29"/>
  <c r="J30" i="29"/>
  <c r="O30" i="29"/>
  <c r="K30" i="29"/>
  <c r="L43" i="29"/>
  <c r="O43" i="29"/>
  <c r="K43" i="29"/>
  <c r="J43" i="29"/>
  <c r="K21" i="28"/>
  <c r="I21" i="28"/>
  <c r="J21" i="28"/>
  <c r="N21" i="28"/>
  <c r="I33" i="13"/>
  <c r="K33" i="13"/>
  <c r="N33" i="13"/>
  <c r="J33" i="13"/>
  <c r="L38" i="29"/>
  <c r="J38" i="29"/>
  <c r="O38" i="29"/>
  <c r="K38" i="29"/>
  <c r="N25" i="28"/>
  <c r="I25" i="28"/>
  <c r="K25" i="28"/>
  <c r="J25" i="28"/>
  <c r="N38" i="13"/>
  <c r="K38" i="13"/>
  <c r="I38" i="13"/>
  <c r="J38" i="13"/>
  <c r="K13" i="28"/>
  <c r="J13" i="28"/>
  <c r="N13" i="28"/>
  <c r="I13" i="28"/>
  <c r="N17" i="28"/>
  <c r="K17" i="28"/>
  <c r="J17" i="28"/>
  <c r="I17" i="28"/>
  <c r="I45" i="13"/>
  <c r="N45" i="13"/>
  <c r="J45" i="13"/>
  <c r="K45" i="13"/>
  <c r="K46" i="29"/>
  <c r="L46" i="29"/>
  <c r="J46" i="29"/>
  <c r="O46" i="29"/>
  <c r="J36" i="29"/>
  <c r="O36" i="29"/>
  <c r="K36" i="29"/>
  <c r="L36" i="29"/>
  <c r="K14" i="28"/>
  <c r="I14" i="28"/>
  <c r="N14" i="28"/>
  <c r="J14" i="28"/>
  <c r="I35" i="13"/>
  <c r="K35" i="13"/>
  <c r="N35" i="13"/>
  <c r="J35" i="13"/>
  <c r="O40" i="29"/>
  <c r="J40" i="29"/>
  <c r="K40" i="29"/>
  <c r="L40" i="29"/>
  <c r="I26" i="28"/>
  <c r="J26" i="28"/>
  <c r="N26" i="28"/>
  <c r="K26" i="28"/>
  <c r="I51" i="13"/>
  <c r="K51" i="13"/>
  <c r="N51" i="13"/>
  <c r="J51" i="13"/>
  <c r="O42" i="29"/>
  <c r="L42" i="29"/>
  <c r="J42" i="29"/>
  <c r="K42" i="29"/>
  <c r="I27" i="29"/>
  <c r="H12" i="28"/>
  <c r="H31" i="13"/>
  <c r="AA28" i="10"/>
  <c r="K30" i="13" s="1"/>
  <c r="K24" i="28"/>
  <c r="I24" i="28"/>
  <c r="J24" i="28"/>
  <c r="N24" i="28"/>
  <c r="N48" i="13"/>
  <c r="J48" i="13"/>
  <c r="K48" i="13"/>
  <c r="I48" i="13"/>
  <c r="O29" i="29"/>
  <c r="L29" i="29"/>
  <c r="J29" i="29"/>
  <c r="K29" i="29"/>
  <c r="K16" i="28"/>
  <c r="I16" i="28"/>
  <c r="J16" i="28"/>
  <c r="N16" i="28"/>
  <c r="N52" i="13"/>
  <c r="K52" i="13"/>
  <c r="I52" i="13"/>
  <c r="J52" i="13"/>
  <c r="O35" i="29"/>
  <c r="K35" i="29"/>
  <c r="J35" i="29"/>
  <c r="L35" i="29"/>
  <c r="I37" i="13"/>
  <c r="K37" i="13"/>
  <c r="J37" i="13"/>
  <c r="N37" i="13"/>
  <c r="N27" i="28"/>
  <c r="K27" i="28"/>
  <c r="J27" i="28"/>
  <c r="I27" i="28"/>
  <c r="J41" i="29"/>
  <c r="K41" i="29"/>
  <c r="L41" i="29"/>
  <c r="O41" i="29"/>
  <c r="N54" i="13"/>
  <c r="K54" i="13"/>
  <c r="I54" i="13"/>
  <c r="J54" i="13"/>
  <c r="I39" i="13"/>
  <c r="J39" i="13"/>
  <c r="N39" i="13"/>
  <c r="K39" i="13"/>
  <c r="L39" i="29"/>
  <c r="O39" i="29"/>
  <c r="J39" i="29"/>
  <c r="K39" i="29"/>
  <c r="J29" i="28"/>
  <c r="N29" i="28"/>
  <c r="K29" i="28"/>
  <c r="I29" i="28"/>
  <c r="I41" i="13"/>
  <c r="N41" i="13"/>
  <c r="J41" i="13"/>
  <c r="K41" i="13"/>
  <c r="L31" i="29"/>
  <c r="O31" i="29"/>
  <c r="J31" i="29"/>
  <c r="K31" i="29"/>
  <c r="N33" i="28"/>
  <c r="J33" i="28"/>
  <c r="I33" i="28"/>
  <c r="K33" i="28"/>
  <c r="I43" i="13"/>
  <c r="N43" i="13"/>
  <c r="J43" i="13"/>
  <c r="K43" i="13"/>
  <c r="K32" i="28"/>
  <c r="N32" i="28"/>
  <c r="I32" i="28"/>
  <c r="J32" i="28"/>
  <c r="I53" i="13"/>
  <c r="K53" i="13"/>
  <c r="J53" i="13"/>
  <c r="N53" i="13"/>
  <c r="L47" i="29"/>
  <c r="J47" i="29"/>
  <c r="K47" i="29"/>
  <c r="O47" i="29"/>
  <c r="N35" i="28"/>
  <c r="J35" i="28"/>
  <c r="K35" i="28"/>
  <c r="I35" i="28"/>
  <c r="J20" i="28"/>
  <c r="I20" i="28"/>
  <c r="K20" i="28"/>
  <c r="N20" i="28"/>
  <c r="N32" i="13"/>
  <c r="K32" i="13"/>
  <c r="I32" i="13"/>
  <c r="J32" i="13"/>
  <c r="J44" i="29"/>
  <c r="L44" i="29"/>
  <c r="K44" i="29"/>
  <c r="O44" i="29"/>
  <c r="N22" i="28"/>
  <c r="I22" i="28"/>
  <c r="J22" i="28"/>
  <c r="K22" i="28"/>
  <c r="N36" i="13"/>
  <c r="K36" i="13"/>
  <c r="I36" i="13"/>
  <c r="J36" i="13"/>
  <c r="O48" i="29"/>
  <c r="K48" i="29"/>
  <c r="J48" i="29"/>
  <c r="L48" i="29"/>
  <c r="AU2" i="1"/>
  <c r="O27" i="29" l="1"/>
  <c r="K27" i="29"/>
  <c r="L27" i="29"/>
  <c r="J27" i="29"/>
  <c r="I31" i="13"/>
  <c r="J31" i="13"/>
  <c r="K31" i="13"/>
  <c r="N31" i="13"/>
  <c r="I12" i="28"/>
  <c r="J12" i="28"/>
  <c r="N12" i="28"/>
  <c r="K12" i="28"/>
  <c r="AE3" i="1"/>
  <c r="AU3" i="1"/>
  <c r="S3" i="1"/>
  <c r="Y3" i="1"/>
  <c r="D3" i="1"/>
  <c r="O3" i="1"/>
  <c r="J3" i="1"/>
  <c r="AT3" i="1"/>
  <c r="I3" i="1"/>
  <c r="N3" i="1"/>
  <c r="AK3" i="1"/>
  <c r="H3" i="1"/>
  <c r="L3" i="1"/>
  <c r="AL3" i="1"/>
  <c r="U3" i="1"/>
  <c r="AN3" i="1"/>
  <c r="P3" i="1"/>
  <c r="F3" i="1"/>
  <c r="AB3" i="1"/>
  <c r="AF3" i="1"/>
  <c r="AM3" i="1"/>
  <c r="M3" i="1"/>
  <c r="AC3" i="1"/>
  <c r="AD3" i="1"/>
  <c r="AO3" i="1"/>
  <c r="R3" i="1"/>
  <c r="E3" i="1"/>
  <c r="Q3" i="1"/>
  <c r="X3" i="1"/>
  <c r="AG3" i="1"/>
  <c r="V3" i="1"/>
  <c r="K3" i="1"/>
  <c r="AQ3" i="1"/>
  <c r="AR3" i="1"/>
  <c r="AI3" i="1"/>
  <c r="T3" i="1"/>
  <c r="Z3" i="1"/>
  <c r="W3" i="1"/>
  <c r="AA3" i="1"/>
  <c r="AS3" i="1"/>
  <c r="AP3" i="1"/>
  <c r="AJ3" i="1"/>
  <c r="G3" i="1"/>
  <c r="C3" i="1"/>
  <c r="P35" i="28" l="1"/>
  <c r="P64" i="28" s="1"/>
  <c r="N64" i="28"/>
  <c r="P54" i="13"/>
  <c r="P83" i="13" s="1"/>
  <c r="N83" i="13"/>
  <c r="Q50" i="29"/>
  <c r="R50" i="29" s="1"/>
  <c r="S50" i="29" s="1"/>
  <c r="T50" i="29" s="1"/>
  <c r="T82" i="29" s="1"/>
  <c r="O79" i="29"/>
  <c r="AH3" i="1"/>
  <c r="N85" i="13" l="1"/>
  <c r="N84" i="13"/>
  <c r="N86" i="13" s="1"/>
  <c r="O80" i="29"/>
  <c r="O81" i="29"/>
  <c r="P84" i="13"/>
  <c r="P85" i="13" s="1"/>
  <c r="P86" i="13"/>
  <c r="N66" i="28"/>
  <c r="N67" i="28" s="1"/>
  <c r="N65" i="28"/>
  <c r="P65" i="28"/>
  <c r="P66" i="28" s="1"/>
  <c r="P67" i="28"/>
  <c r="O82" i="29" l="1"/>
</calcChain>
</file>

<file path=xl/sharedStrings.xml><?xml version="1.0" encoding="utf-8"?>
<sst xmlns="http://schemas.openxmlformats.org/spreadsheetml/2006/main" count="22811" uniqueCount="1866">
  <si>
    <t>CODIGO SEDE</t>
  </si>
  <si>
    <t>O2120201002032381302</t>
  </si>
  <si>
    <t>O2120201002032382103</t>
  </si>
  <si>
    <t>O2120201002032391101</t>
  </si>
  <si>
    <t>O2120201002032399921</t>
  </si>
  <si>
    <t>O2120201002042441001</t>
  </si>
  <si>
    <t>O2120201002072719007</t>
  </si>
  <si>
    <t>O2120201002072719009</t>
  </si>
  <si>
    <t>O2120201002072732007</t>
  </si>
  <si>
    <t>O2120201002072792104</t>
  </si>
  <si>
    <t>O2120201002082823803</t>
  </si>
  <si>
    <t>O2120201003013191409</t>
  </si>
  <si>
    <t>O2120201003023213101</t>
  </si>
  <si>
    <t>O2120201003023213102</t>
  </si>
  <si>
    <t>O2120201003023219303</t>
  </si>
  <si>
    <t>O2120201003023219304</t>
  </si>
  <si>
    <t>O2120201003023219907</t>
  </si>
  <si>
    <t>O2120201003033335001</t>
  </si>
  <si>
    <t>O2120201003033335004</t>
  </si>
  <si>
    <t>O2120201003043113</t>
  </si>
  <si>
    <t>O2120201003043424014</t>
  </si>
  <si>
    <t>O2120201003043466401</t>
  </si>
  <si>
    <t>O2120201003053532101</t>
  </si>
  <si>
    <t>O2120201003053532103</t>
  </si>
  <si>
    <t>O2120201003053532104</t>
  </si>
  <si>
    <t>O2120201003053532105</t>
  </si>
  <si>
    <t>O2120201003053532201</t>
  </si>
  <si>
    <t>O2120201003053532</t>
  </si>
  <si>
    <t>O2120201003053532204</t>
  </si>
  <si>
    <t>O2120201003053533102</t>
  </si>
  <si>
    <t>O2120201003053533202</t>
  </si>
  <si>
    <t>O2120201003053549945</t>
  </si>
  <si>
    <t>O2120201003063641001</t>
  </si>
  <si>
    <t>O2120201003063694012</t>
  </si>
  <si>
    <t>O2120201003063694016</t>
  </si>
  <si>
    <t>O2120201003073719199</t>
  </si>
  <si>
    <t>O2120201003073719305</t>
  </si>
  <si>
    <t>O2120201003073722101</t>
  </si>
  <si>
    <t>O2120201003083899302</t>
  </si>
  <si>
    <t>O2120201003083899303</t>
  </si>
  <si>
    <t>O2120201004024291231</t>
  </si>
  <si>
    <t>O21202020070373122</t>
  </si>
  <si>
    <t>O21202020070373230</t>
  </si>
  <si>
    <t>O21202020080585330</t>
  </si>
  <si>
    <t>RUBRO</t>
  </si>
  <si>
    <t>Precio Unitario con Descuento</t>
  </si>
  <si>
    <t>Total</t>
  </si>
  <si>
    <t>Jabón para loza 1 (Compra)</t>
  </si>
  <si>
    <t>Jabón abrasivo (Compra)</t>
  </si>
  <si>
    <t>Jabón de tocador 2 (Compra)</t>
  </si>
  <si>
    <t>Jabón de dispensador para manos 2 (Compra)</t>
  </si>
  <si>
    <t>Limpiador multiusos 1 (Compra)</t>
  </si>
  <si>
    <t>Líquido desengrasante (Compra)</t>
  </si>
  <si>
    <t>Pastilla desinfectante para sanitario (Compra)</t>
  </si>
  <si>
    <t>Líquido para limpiar vidrios 1 (Compra)</t>
  </si>
  <si>
    <t>Blanqueador o hipoclorito 1 (Compra)</t>
  </si>
  <si>
    <t>Creolina 2 (Compra)</t>
  </si>
  <si>
    <t>Cera polimérica (Compra)</t>
  </si>
  <si>
    <t>Sellante para pisos (Compra)</t>
  </si>
  <si>
    <t>Mantenedor de pisos (Compra)</t>
  </si>
  <si>
    <t>Removedor de cera (Compra)</t>
  </si>
  <si>
    <t>Jabón neutro para pisos 1 (Compra)</t>
  </si>
  <si>
    <t>Varsol ecológico 2 (Compra)</t>
  </si>
  <si>
    <t>Ambientador 1 (Compra)</t>
  </si>
  <si>
    <t>Ambientador 2 (Compra)</t>
  </si>
  <si>
    <t>Insecticida 1 (Compra)</t>
  </si>
  <si>
    <t>Insecticida 2 (Compra)</t>
  </si>
  <si>
    <t>Limpiones 1 (Compra)</t>
  </si>
  <si>
    <t>Bayetilla 1 (Compra)</t>
  </si>
  <si>
    <t>Bayetilla 2 (Compra)</t>
  </si>
  <si>
    <t>Paño absorbente multiusos 1 (Compra)</t>
  </si>
  <si>
    <t>Esponjilla 1 (Compra)</t>
  </si>
  <si>
    <t>Esponjilla 2 (Compra)</t>
  </si>
  <si>
    <t>Esponjilla 3 (Compra)</t>
  </si>
  <si>
    <t>Esponjilla 4 (Compra)</t>
  </si>
  <si>
    <t>Esponjilla 5 (Compra)</t>
  </si>
  <si>
    <t>Escoba 3 (Compra)</t>
  </si>
  <si>
    <t>Mango metálico escoba 1 (Compra)</t>
  </si>
  <si>
    <t>Cepillos 2 (Compra)</t>
  </si>
  <si>
    <t>Trapero 3 (Compra)</t>
  </si>
  <si>
    <t>Mango metálico trapero (Compra)</t>
  </si>
  <si>
    <t>Cepillo para sanitario (churrusco) (Compra)</t>
  </si>
  <si>
    <t>Pads 1 (Compra)</t>
  </si>
  <si>
    <t>Pads 2 (Compra)</t>
  </si>
  <si>
    <t>Pads 3 (Compra)</t>
  </si>
  <si>
    <t>Pads 4 (Compra)</t>
  </si>
  <si>
    <t>Bolsas plásticas 1 (Compra)</t>
  </si>
  <si>
    <t>Bolsas plásticas 15 (Compra)</t>
  </si>
  <si>
    <t>Bolsas plásticas 17 (Compra)</t>
  </si>
  <si>
    <t>Bolsas plásticas 21 (Compra)</t>
  </si>
  <si>
    <t>Bolsas plásticas 22 (Compra)</t>
  </si>
  <si>
    <t>Bolsas plásticas 23 (Compra)</t>
  </si>
  <si>
    <t>Guantes 7 (Compra)</t>
  </si>
  <si>
    <t>Guantes 9 (Compra)</t>
  </si>
  <si>
    <t>Papel higiénico 1 (Compra)</t>
  </si>
  <si>
    <t>Papel higiénico 3 (Compra)</t>
  </si>
  <si>
    <t>Toallas para manos 6 (Compra)</t>
  </si>
  <si>
    <t>Toallas para manos 7 (Compra)</t>
  </si>
  <si>
    <t>Vasos biodegradables 2 (Compra)</t>
  </si>
  <si>
    <t>Vasos biodegradables 3 (Compra)</t>
  </si>
  <si>
    <t>Mezclador 1 (Compra)</t>
  </si>
  <si>
    <t>Servilleta papel (Compra)</t>
  </si>
  <si>
    <t>Filtro para greca 1 (Compra)</t>
  </si>
  <si>
    <t>Filtro para greca 2 (Compra)</t>
  </si>
  <si>
    <t>Termo para café 2 (Compra)</t>
  </si>
  <si>
    <t>Café 1 (Compra)</t>
  </si>
  <si>
    <t>Crema para café (Compra)</t>
  </si>
  <si>
    <t>Azúcar 1 (Compra)</t>
  </si>
  <si>
    <t>Agua potable 4 (Compra)</t>
  </si>
  <si>
    <t>Brillador 1 (Compra)</t>
  </si>
  <si>
    <t>Repuestos brillador 1 (Compra)</t>
  </si>
  <si>
    <t>Repuestos brillador 2 (Compra)</t>
  </si>
  <si>
    <t>Destapador para sanitario (chupa) (Compra)</t>
  </si>
  <si>
    <t>Rastrillo 2 (Compra)</t>
  </si>
  <si>
    <t>Recogedor de basura 1 (Compra)</t>
  </si>
  <si>
    <t>Atomizadores (Compra)</t>
  </si>
  <si>
    <t>Haraganes 2  (Compra)</t>
  </si>
  <si>
    <t>Balde (Compra)</t>
  </si>
  <si>
    <t>VALOR DISPONIBLE</t>
  </si>
  <si>
    <t>O2120201002032352</t>
  </si>
  <si>
    <t>TOTAL DESPUES DE PAGO</t>
  </si>
  <si>
    <t>Jabón para loza 3 (Compra)</t>
  </si>
  <si>
    <t>Jabón en barra azul (Compra)</t>
  </si>
  <si>
    <t>Limpiador desinfectante para pisos (Compra)</t>
  </si>
  <si>
    <t>Champú para alfombras y tapizados 1 (Compra)</t>
  </si>
  <si>
    <t>Líquido cubre rasguños para madera (Compra)</t>
  </si>
  <si>
    <t>Brillametal en crema (Compra)</t>
  </si>
  <si>
    <t>Toalla en tela blanca para pisos por metro (repuesto de haraganes) (Compra)</t>
  </si>
  <si>
    <t>Escoba 4 (Compra)</t>
  </si>
  <si>
    <t>Mango madera escoba 1 (Compra)</t>
  </si>
  <si>
    <t>Cepillos 3 (Compra)</t>
  </si>
  <si>
    <t>Boneth 1 (Compra)</t>
  </si>
  <si>
    <t>Boneth 2 (Compra)</t>
  </si>
  <si>
    <t>Bolsas plásticas 16 (Compra)</t>
  </si>
  <si>
    <t>Guantes 1 (Compra)</t>
  </si>
  <si>
    <t>Guantes 2 (Compra)</t>
  </si>
  <si>
    <t>Guantes 4 (Compra)</t>
  </si>
  <si>
    <t>Guantes 6 (Compra)</t>
  </si>
  <si>
    <t>Pañuelos (Compra)</t>
  </si>
  <si>
    <t>Vasos biodegradables 1 (Compra)</t>
  </si>
  <si>
    <t>Churrusco para tubos de greca (Compra)</t>
  </si>
  <si>
    <t>Azúcar 3 (Compra)</t>
  </si>
  <si>
    <t>Válvula dispensadora para botellón de agua (Compra)</t>
  </si>
  <si>
    <t>Cepillo para paredes y techos (Compra)</t>
  </si>
  <si>
    <t>Brillador 2 (Compra)</t>
  </si>
  <si>
    <t>Plumero o limpia polvo (Compra)</t>
  </si>
  <si>
    <t>Haraganes 4  (Compra)</t>
  </si>
  <si>
    <t>Balde (Arrendamiento)</t>
  </si>
  <si>
    <t>Terno para café  (Arrendamiento)</t>
  </si>
  <si>
    <t>Bandeja 1 (Arrendamiento)</t>
  </si>
  <si>
    <t>Bandeja 2 (Arrendamiento)</t>
  </si>
  <si>
    <t>Olleta (Arrendamiento)</t>
  </si>
  <si>
    <t>Soporte para Botellón de agua (Compra)</t>
  </si>
  <si>
    <t>Carro exprimidor de trapero 2 (Arrendamiento)</t>
  </si>
  <si>
    <t>Carro de bebidas (Arrendamiento)</t>
  </si>
  <si>
    <t>Escalera 2 (Arrendamiento)</t>
  </si>
  <si>
    <t>Escalera de tipo industrial (Arrendamiento)</t>
  </si>
  <si>
    <t>Mangueras 3 (Arrendamiento)</t>
  </si>
  <si>
    <t>Greca para tintos 3 (Arrendamiento)</t>
  </si>
  <si>
    <t>Horno microondas de tipo industrial (Arrendamiento)</t>
  </si>
  <si>
    <t>Estufa 1 (Arrendamiento)</t>
  </si>
  <si>
    <t>Aspiradora 2 (Arrendamiento)</t>
  </si>
  <si>
    <t>Lavabrilladora de pisos 1 (Arrendamiento)</t>
  </si>
  <si>
    <t>Brilladora de alta revolución (Arrendamiento)</t>
  </si>
  <si>
    <t>Hidrolavadora Industrial (Arrendamiento)</t>
  </si>
  <si>
    <t>Sopladora de hojas (Arrendamiento)</t>
  </si>
  <si>
    <t>Cortadora de cesped  (Arrendamiento)</t>
  </si>
  <si>
    <t>Guadañas (Arrendamiento)</t>
  </si>
  <si>
    <t xml:space="preserve">Nombre del Proveedor: </t>
  </si>
  <si>
    <t>Paquete de Servicios</t>
  </si>
  <si>
    <t>Item</t>
  </si>
  <si>
    <t>Categoría</t>
  </si>
  <si>
    <t>Servicio</t>
  </si>
  <si>
    <t>Característica 1</t>
  </si>
  <si>
    <t>Disponibilidad</t>
  </si>
  <si>
    <t>Cantidad</t>
  </si>
  <si>
    <t>Nuevo precio cláusula 8</t>
  </si>
  <si>
    <t>Servicio de Personal</t>
  </si>
  <si>
    <t>Operario de aseo y cafetería</t>
  </si>
  <si>
    <t>Tiempo Completo</t>
  </si>
  <si>
    <t>Jardinero</t>
  </si>
  <si>
    <t>1. Si requiere agregue o elimine filas</t>
  </si>
  <si>
    <t>O2120201004024299</t>
  </si>
  <si>
    <t>Tapabocas Desechable (Compra)</t>
  </si>
  <si>
    <t>Aromática con panela 2 (Compra)</t>
  </si>
  <si>
    <t>Aromática de fruta 2 (Compra)</t>
  </si>
  <si>
    <t>Combustible  (Compra)</t>
  </si>
  <si>
    <t>TOTAL INSUMOS POR SEDE</t>
  </si>
  <si>
    <t>Señales peatonales de prevención y atención 3 (Arrendamiento)</t>
  </si>
  <si>
    <t>Extensión eléctrica 2 (Arrendamiento)</t>
  </si>
  <si>
    <t>TOTAL ARRENDAMIENTOS POR SEDE</t>
  </si>
  <si>
    <t>Regional/Sede</t>
  </si>
  <si>
    <t>Dias Trab.</t>
  </si>
  <si>
    <t>Valor Mensual / Valor X Unidad</t>
  </si>
  <si>
    <t>Valor Dia</t>
  </si>
  <si>
    <t>Recargo por Trabajo nocturno, extra, dominical y festivo</t>
  </si>
  <si>
    <t>Recargo por dotación especial</t>
  </si>
  <si>
    <t>Valor Total</t>
  </si>
  <si>
    <t xml:space="preserve">VALOR OPERARIOS ASEO Y CAFETERIA TIEMPO COMPLETO </t>
  </si>
  <si>
    <t>Cantidad Op</t>
  </si>
  <si>
    <t>TOTAL OPERARIOS TIEMPO COMPLETO</t>
  </si>
  <si>
    <t>SEDE 1 - MANZANA LIEVANO - ALCALDÍA MAYOR</t>
  </si>
  <si>
    <t xml:space="preserve">SEDE 2- DIRECCIÓN DISTRITAL DE ARCHIVO DE  BOGOTA </t>
  </si>
  <si>
    <t>SEDE 3 - IMPRENTA DISTRITAL</t>
  </si>
  <si>
    <t xml:space="preserve">SEDE 4 - SEDE ALTERNA RESTREPO </t>
  </si>
  <si>
    <t xml:space="preserve">SEDE 5 - SUPERCADE CAD CARRERA </t>
  </si>
  <si>
    <t xml:space="preserve">SEDE 6 - SUPERCADE AMERICAS </t>
  </si>
  <si>
    <t xml:space="preserve">SEDE 7 - SUPERCADE BOSA </t>
  </si>
  <si>
    <t xml:space="preserve">SEDE 8 - SUPERCADE CALLE 13 </t>
  </si>
  <si>
    <t xml:space="preserve">SEDE 9 - SUPERCADE 20 DE JULIO </t>
  </si>
  <si>
    <t xml:space="preserve">SEDE 10 - SUPERCADE MANITAS </t>
  </si>
  <si>
    <t xml:space="preserve">SEDE 11 - SUPERCADE SUBA </t>
  </si>
  <si>
    <t>SEDE 12 - SUPERCADE SOCIAL</t>
  </si>
  <si>
    <t xml:space="preserve">SEDE 13 - CADE SERVITA </t>
  </si>
  <si>
    <t xml:space="preserve">SEDE 14 - CADE LA VICTORIA </t>
  </si>
  <si>
    <t xml:space="preserve">SEDE 15 - CADE LA GAITANA </t>
  </si>
  <si>
    <t xml:space="preserve">SEDE 16 - SUPERCADE ENGATIVA </t>
  </si>
  <si>
    <t xml:space="preserve">SEDE 17 - CADE LOS LUCEROS </t>
  </si>
  <si>
    <t xml:space="preserve">SEDE 18 - CENTRO DE MEMORIA, PAZ Y RECONCILIACIÓN </t>
  </si>
  <si>
    <t xml:space="preserve">SEDE 19 - CENTRO DE ENCUENTRO BOSA </t>
  </si>
  <si>
    <t xml:space="preserve">SEDE 20 - CENTRO DE ENCUENTRO CHAPINERO </t>
  </si>
  <si>
    <t xml:space="preserve">SEDE 21 - CENTRO DE ENCUENTRO CIUDAD BOLIVAR </t>
  </si>
  <si>
    <t xml:space="preserve">SEDE 22 - CENTRO DE ENCUENTRO KENNEDY PATIO BONITO </t>
  </si>
  <si>
    <t xml:space="preserve">SEDE 23 - CENTRO DE ENCUENTRO RAFAEL URIBE </t>
  </si>
  <si>
    <t xml:space="preserve">SEDE 24 - CENTRO DE ENCUENTRO SUBA </t>
  </si>
  <si>
    <t>SEDE 25 - SEDE YOMASA</t>
  </si>
  <si>
    <t>ZV SERVIASEAMOS UNION TEMPORAL</t>
  </si>
  <si>
    <t>VALOR OPERARIOS JARDINERIA TIEMPO COMPLETO</t>
  </si>
  <si>
    <t>TOTAL PERSONAL</t>
  </si>
  <si>
    <t>Días laborados</t>
  </si>
  <si>
    <t>Bienes de Aseo y Cafetería</t>
  </si>
  <si>
    <t>Maquinaria</t>
  </si>
  <si>
    <t>Subtotal</t>
  </si>
  <si>
    <t>% AIU</t>
  </si>
  <si>
    <t>IVA</t>
  </si>
  <si>
    <t>No.</t>
  </si>
  <si>
    <t>Bien</t>
  </si>
  <si>
    <t xml:space="preserve">Especificación </t>
  </si>
  <si>
    <t xml:space="preserve">Presentación </t>
  </si>
  <si>
    <t>Cantidad Mensual</t>
  </si>
  <si>
    <t>DIFERENCIA</t>
  </si>
  <si>
    <t>CANTIDAD MAX PRECIO ACUERDO</t>
  </si>
  <si>
    <t>CANTIDAD A PRECIO FULL</t>
  </si>
  <si>
    <t>TOTAL PRECIO TECHO</t>
  </si>
  <si>
    <t>PRECIO TECHO 10%</t>
  </si>
  <si>
    <t>PRECIO CON DESCUENTO</t>
  </si>
  <si>
    <t>CANTIDAD A PRECIO CON DESCUENTO</t>
  </si>
  <si>
    <t>- Con agente(s) tensoactivo(s) principal(es) con efecto limpiador y desengrasante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Debe contener concentraciones de fósforo iguales o inferiores a 0.65% de fósforo (Resolución 0689 de 2016)</t>
  </si>
  <si>
    <t>Líquido, en recipiente plástico con capacidad mínima de 3.785 ml</t>
  </si>
  <si>
    <t xml:space="preserve"> - Con agente(s) tensoactivo(s) principal(es) con efecto limpiador y desengrasante en una concentración mínima del 15%.
 - Disponible en mínimo (2) dos fragancias
- El envase debe estar correctamente etiquetados bajo los parámetros establecidos en el sistema globalmente armonizado (Decreto 1496 de 2018) indicando: nombre comercial del producto, pictogramas de los compuestos peligrosos si aplica e instrucciones de uso.
- Debe contener concentraciones de fósforo iguales o inferiores a 0.65% de fósforo (Resolución 0689 de 2016)</t>
  </si>
  <si>
    <t>Crema, en recipiente plástico de mínimo 850 g</t>
  </si>
  <si>
    <t>- Todo tipo de uso
- Biodegradable
- No debe contener PVC o Poliestireno expandido u otros plásticos de un solo uso tanto en el envase como en el embalaje.
- Debe contener concentraciones de fósforo iguales o inferiores a 0.65% de fósforo (Resolución 0689 de 2016)</t>
  </si>
  <si>
    <t>Barra, unidad con peso mínimo de 250 g en
envoltura individual</t>
  </si>
  <si>
    <t>-Con agente(s) tensoactivo(s) pincipal(es) con efecto limpiador, pulidor y desengrasante
- Con agente activo mínimo del 5%
- Debe contener concentraciones de fósforo iguales o inferiores a 0.65% de fósforo (Resolución 0689 de 2016)</t>
  </si>
  <si>
    <t>En polvo, en tarro de mínimo 500 g</t>
  </si>
  <si>
    <t>- Jabón de tocador para manos en espuma
- Líquido para manos en bolsa para dispensador spray y con boquilla especial de dispensador
- Tapa tipo válvula, para dispensador, antibacterial y antiséptico 
- Con agente limpiador en una concentración mínima del 6%
- Con agente humectante en una concentración mínima del 3%
- Disponible en múltiples fragancias
- Producto biodegradable basado en ingredientes orgánicos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No debe contener PVC, Poliestireno expandido u otros plásticos de un solo uso tanto en el envase como en el embalaje.
- Debe contener concentraciones de fósforo iguales o inferiores a 0.65% de fósforo (Resolución 0689 de 2016)</t>
  </si>
  <si>
    <t>Líquido, en bolsa  con capacidad mínima de 800 ml</t>
  </si>
  <si>
    <t>- Con agente limpiador en una concentración mínima del 6%
- Con agente humectante en una concentración mínima del 3%
- pH entre 5,5 a 7
- Disponible en mínimo (2) dos fragancias
- Debe contener concentraciones de fósforo iguales o inferiores a 0.65% de fósforo (Resolución 0689 de 2016)</t>
  </si>
  <si>
    <t>- Con agente(s) tensoactivo(s) principal(es) con efecto limpiador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</si>
  <si>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xml:space="preserve">Líquido, en recipiente plástico con capacidad mínima de 3.785 ml </t>
  </si>
  <si>
    <t>- Apariencia: Líquido transparente
- Color y olor: De acuerdo a la fragancia
- Producto biodegradable que no afectas la capa de ozono
- Solubilidad: Total en agua
- PH: 7.5 - 8.5
- Composición: Tensoactivos, espesante, coadyuvante, colorante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No debe contener PVC, poliestireno expandido u otros plásticos de un solo uso tanto en el envase como en el embalaje.</t>
  </si>
  <si>
    <t>Líquido, en garrafa  con capacidad mínima de 3.785 ml</t>
  </si>
  <si>
    <t xml:space="preserve"> - Con agente(s) tensoactivo(s) principal(es) con efecto limpiador y desengrasante en una concentración mínima del 10%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Debe contener concentraciones de fósforo iguales o inferiores a 0.65% de fósforo (Resolución 0689 de 2016)</t>
  </si>
  <si>
    <t>- Con agentes bactericidas, fungicidas y virucidas.</t>
  </si>
  <si>
    <t>Unidad con peso mínimo de 45 g</t>
  </si>
  <si>
    <t>- Con agente(s) principal(es) con efecto limpiador y desengrasante en una concentración mínima del 4%
- Disponible mínimo en dos (2) fragancias
 - El envase debe estar  correctamente etiquetados bajo los parámetros establecidos en el sistema globalmente armonizado indicando: nombre comercial del producto, pictogramas de los compuestos peligrosos e instrucciones de uso</t>
  </si>
  <si>
    <t>- Solución con una concentración mínima del 5%
 - El  envase del producto deberá estar correctamente etiquetado, indicando: nombre comercial del producto, pictogramas de los compuestos peligrosos e instrucciones de uso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</si>
  <si>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3.785 ml</t>
  </si>
  <si>
    <t>- Solución con una concentración mínima de fenoles de 4%</t>
  </si>
  <si>
    <t>- Con agente(s) principal(es) con efecto limpiador en una concentración mínima del 8%
 - El envase debe estar  correctamente etiquetado: nombre comercial del producto, pictogramas de los compuestos peligrosos e instrucciones de uso</t>
  </si>
  <si>
    <t>- Con agentes limpiadores y abrillantadores en una concentración mínima del 5%
- De color oscuro para coayudar a cubrir rasguños en maderas oscuras</t>
  </si>
  <si>
    <t>En recipiente plástico
con capacidad mínima de 200 ml</t>
  </si>
  <si>
    <t>- Polimérica autobrillante.
- Con polímeros acrílicos, nivelantes y plastificantes.
- Neutra (para pisos de todos los colores)
- Contenido mínimo de sólidos del 10%</t>
  </si>
  <si>
    <t>- Polimérico autobrillante.
- Con polímeros acrílicos, nivelantes y plastificantes.
- Contenido mínimo de sólidos del 20%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</si>
  <si>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Polimérico autobrillante.
- Con polímeros acrílicos, nivelantes y plastificantes.
- Contenido mínimo de sólidos del 8%</t>
  </si>
  <si>
    <t>Líquido, en recipiente
plástico con capacidad mínima de 3.785 ml</t>
  </si>
  <si>
    <t>- Con agente activo alcalino en una concentración mínima del 9%
- pH entre 11 y 14</t>
  </si>
  <si>
    <t xml:space="preserve"> - Jabón multiusos
 - PH Neutro, 
 - No corrosivo ni tóxico
- Debe contener concentraciones de fósforo iguales o inferiores a 0.65% de fósforo (Resolución 0689 de 2016)</t>
  </si>
  <si>
    <t>- Solución con agentes desinfectantes, desmanchadores y desengrasantes  en concentración mínima del 15%.
- Biodegradable mínimo en un 95%</t>
  </si>
  <si>
    <t>- Con agentes con efecto limpiador, pulidor y brillador.
- Para todo tipo de metales
 - El  envase del producto deberá estar correctamente etiquetado, indicando: nombre comercial del producto, pictogramas de los compuestos peligrosos e instrucciones de uso</t>
  </si>
  <si>
    <t>En crema de mínimo 70 g</t>
  </si>
  <si>
    <t>- Solución con alcohol etílico y solventes.
- Con fragancia en una concentración del 1,5%
- En múltiples fragancias (Mínimo 5 tipos de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</si>
  <si>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Solución con alcohol etílico y solventes.
- Con fragancia en una concentración del 1,5%
- En múltiples fragancias
- libre de CFC
 - Envase correctamente etiquetado bajo los parámetros establecidos indicando: nombre comercial del producto, pictogramas de los compuestos peligrosos e instrucciones de uso.
- Elaborado en material reciclable</t>
  </si>
  <si>
    <t>Líquido, en aerosol seguro para la capa de ozono con capacidad mínima de 360 ml</t>
  </si>
  <si>
    <t>- Para eliminar insectos rastreros.
-  Con acción residual hasta por 4 semanas o de larga duración
- Sin fuertes olores químicos
- Libre de CFC
 - El  envase del producto deberá estar correctamente etiquetado, indicando: nombre comercial del producto, pictogramas de los compuestos peligrosos e instrucciones de uso</t>
  </si>
  <si>
    <t>Líquido, en aerosol seguro para la capa de ozono con capacidad
mínima de 350 ml</t>
  </si>
  <si>
    <t>- Para eliminar insectos voladores
-  Con acción residual hasta por 4 semanas o de larga duración
- Sin fuertes olores químicos
- Libre de CFC
 - El  envase del producto deberá estar correctamente etiquetado, indicando: nombre comercial del producto, pictogramas de los compuestos peligrosos e instrucciones de uso</t>
  </si>
  <si>
    <t>- En tela de toalla fileteada
- Color blanco sin estampado
- Tamaño mínimo de 45cm de largo por 45cm de ancho.</t>
  </si>
  <si>
    <t>Unidad</t>
  </si>
  <si>
    <t xml:space="preserve"> - En tela fileteada
 -  100% algodón y fibra natural 
- Color blanco sin estampado
-Tamaño mínimo de 100 cm de largo por 70 cm de ancho</t>
  </si>
  <si>
    <t xml:space="preserve"> - En tela fileteada
 - 100% algodón y fibra natural 
 - Color rojo sin estampado
 -Tamaño mínimo de 100 cm de largo por 70 cm de ancho</t>
  </si>
  <si>
    <t xml:space="preserve"> - Elaborado  en microfibras
 - Color blanco
 - Tamaño mínimo de 100 cm de largo por 70 cm de ancho</t>
  </si>
  <si>
    <t>- Retira el polvo sin dejar residuos ni pelusas
- Antibacterial reutilizable
- Tela con microporos
- Tamaño mínimo de 58 cm de largo por 33 cm de ancho</t>
  </si>
  <si>
    <t>Paquete X 6 unidades</t>
  </si>
  <si>
    <t>- Espuma enmallada
- Tamaño mínimo de 7 cm de largo por 10 cm de ancho</t>
  </si>
  <si>
    <t>- Doble uso (material de esponjilla blanda y abrasiva)
- Tamaño mínimo de 7 cm de largo por 10 cm de ancho
- No debe contener PVC o Poliestireno expandido u otros plásticos de un solo uso tanto en el envase como en el embalaje</t>
  </si>
  <si>
    <t>- Abrasiva
- Tamaño mínimo de 9 cm de largo por 12 cm de</t>
  </si>
  <si>
    <t>- Elaborada con fibra de acero inoxidable para dar brillo
- Tamaño mínimo de 5 cm de largo por 5 cm de ancho</t>
  </si>
  <si>
    <t>- Elaborada con alambre de acero inoxidable
- Tamaño mínimo de 7 cm de largo por 10 cm de ancho</t>
  </si>
  <si>
    <t>Escoba 1 (Compra)</t>
  </si>
  <si>
    <t xml:space="preserve">- Cerdas suaves elaboradas con PET calibre entre 0,3 y 0,4 mm.
- Área de barrido mínima de 25 cm de largo por 8 cm de ancho por 10 cm de alto
- Material de base en plástico con acople tipo rosca
</t>
  </si>
  <si>
    <t>Escoba 2 (Compra)</t>
  </si>
  <si>
    <t xml:space="preserve">- Cerdas duras elaboradas con PET calibre entre 0,4 y 0,6 mm.
- Área de barrido mínima de 25 cm de largo por 8 cm de ancho por 10 cm de alto
- Material de base en plástico con acople tipo rosca
</t>
  </si>
  <si>
    <t xml:space="preserve">- Cerdas suaves elaboradas con PET calibre entre 0,3 y 0,4 mm.
- Área de barrido mínima de 35 cm de largo por 8 cm de ancho por 10 cm de alto
- Material de base en plástico con acople tipo rosca
</t>
  </si>
  <si>
    <t xml:space="preserve">- Cerdas duras elaboradas con PET calibre entre 0,4 y 0,6 mm.
- Área de barrido mínima de 35 cm de largo por 8 cm de ancho por 10 cm de alto
- Material de base en plástico con acople tipo rosca
</t>
  </si>
  <si>
    <t xml:space="preserve">- Extensión mínima de 140 cm
 -Acople plástico o rosca para palos de escoba
 </t>
  </si>
  <si>
    <t>- Para pisos
- Cuerpo elaborado en plástico
- Cerdas duras en fibra plástica
- Tamaño mínimo de 23 cm de largo por 6 cm de ancho por 7 cm de alto.
- Mango metálico con una extensión mínima de
140 cm</t>
  </si>
  <si>
    <t>- Para pisos
- Cuerpo elaborado en plástico
- Cerdas duras en fibra plástica
- Tamaño mínimo de 35 cm de largo por 6 cm de ancho por 7 cm de alto.
- Mango metálico con una extensión mínima de
140 cm</t>
  </si>
  <si>
    <t>- Elaborado con hilaza de algodón natural
- Mecha con peso mínimo de 435 gr y extensión mínima de 32 cm de largo
- Material de base en plástico con acople tipo rosca</t>
  </si>
  <si>
    <t xml:space="preserve">- Extensión mínima de 140 cm
- Acople plástico o rosca para palos de escoba
 </t>
  </si>
  <si>
    <t>- Cerdas duras elaboradas en fibras plásticas
- Extensión mínima de las cerdas es de 2,5 cm
- Base y mango elaborados en plástico
- Mango con longitud mínima de 33 cm (incluida la medida del cepillo)</t>
  </si>
  <si>
    <t>- Para brillo
- Diámetro mínimo de 16 pulgadas
- Rojo o blanco</t>
  </si>
  <si>
    <t>- Para remoción
- Diámetro mínimo de 16 pulgadas
- Café o negro</t>
  </si>
  <si>
    <t>- Para brillo
- Diámetro mínimo de 20 pulgadas
- Rojo o blanco</t>
  </si>
  <si>
    <t>- Para remoción
- Diámetro mínimo de 20 pulgadas
- Café o negro</t>
  </si>
  <si>
    <t>- Diámetro mínimo de 16 pulgadas
- Elaborado en hilaza de algodón</t>
  </si>
  <si>
    <t>- Diámetro mínimo de 20 pulgadas
- Elaborado en hilaza de algodón</t>
  </si>
  <si>
    <t>- Elaborada en polietileno de baja densidad
- De color negro
- Calibre de mínimo 1
- Tamaño de 40 cm de ancho por 55 cm de largo</t>
  </si>
  <si>
    <t>Paquete de mínimo 6</t>
  </si>
  <si>
    <t>- Elaborada en polietileno de baja densidad
- De color negro
- Calibre de mínimo 2
- Tamaño de 70 cm de ancho por 90 cm de largo</t>
  </si>
  <si>
    <t>- Elaborada en polietileno de baja densidad
- De color verde
- Calibre de mínimo 2
- Tamaño de 70 cm de ancho por 90 cm de largo</t>
  </si>
  <si>
    <t>- Elaborada en polietileno de baja densidad
- De color blanco
- Calibre de mínimo 2
- Tamaño de 70 cm de ancho por 90 cm de largo</t>
  </si>
  <si>
    <t>- Elaborada en polietileno de baja densidad
- De color negro
- Calibre de mínimo 3
- Tamaño de 80 cm de ancho por 110 cm de largo</t>
  </si>
  <si>
    <t>- Elaborada en polietileno de baja densidad
- De color verde
- Calibre de mínimo 3
- Tamaño de 80 cm de ancho por 110 cm de largo</t>
  </si>
  <si>
    <t>- Elaborada en polietileno de baja densidad
- De color blanco
-Calibre de mínimo 3
- Tamaño de 80 cm de ancho por 110 cm de largo</t>
  </si>
  <si>
    <t>- Tipo doméstico
- Elaborados en látex
- Calibre mínimo de 18
- Tallas 7 a 9 o S a XL
- Color amarillo</t>
  </si>
  <si>
    <t>Par</t>
  </si>
  <si>
    <t>- Tipo doméstico
- Elaborados en látex
- Calibre mínimo de 18
- Tallas 7 a 9 o S a XL
- Color negro</t>
  </si>
  <si>
    <t>- Tipo doméstico
- Elaborados en látex
- Calibre mínimo de 25
- Tallas 7 a 9 o S a XL
- Color rojo</t>
  </si>
  <si>
    <t>- Elaborados en látex desechable (tipo cirugía)
- Empovaldos
- Tallas XS a XXL</t>
  </si>
  <si>
    <t>Caja de mínimo 100 unidades</t>
  </si>
  <si>
    <t>- Elaborados en carnaza
- Tallas 7 a 9 o S a XL</t>
  </si>
  <si>
    <t>- Elaborados en hilaza
- Tallas 7 a 9 o S a XL</t>
  </si>
  <si>
    <t>- Elaborado en tela no tejida
- Desechable
- Con tiras elásticas</t>
  </si>
  <si>
    <t>Caja de mínimo 50 unidades</t>
  </si>
  <si>
    <t xml:space="preserve"> - Rollo con longitud mínima de 20 metros
 - Doble hoja blanca
 - Sin fragancia</t>
  </si>
  <si>
    <t>Rollo</t>
  </si>
  <si>
    <t>- Rollo con longitud mínima de 250 metros
- Doble hoja de color natural
- Sin fragancia</t>
  </si>
  <si>
    <t>Paca X 4 rollos</t>
  </si>
  <si>
    <t>- Toallas interdobladas, paquete con mínimo 150 unidades
- Doble hoja con un tamaño mínimo de 20 cm de largo por 15 cm de ancho
 - Hoja color blanco</t>
  </si>
  <si>
    <t>- Toallas con precorte
- Rollo con longitud mínima de 100 metros
- Doble hoja con tamaño mínimo de 15 cms de ancho
- Color Blanco
- Sin fragancia</t>
  </si>
  <si>
    <t>- Doble hoja
- Color blanco</t>
  </si>
  <si>
    <t xml:space="preserve"> - Elaborado en cartón 97% biodegradable
- Capacidad mínima de 4 oz</t>
  </si>
  <si>
    <t>Paquete de mínimo 50 unidades</t>
  </si>
  <si>
    <t xml:space="preserve"> - Elaborado en cartón 97% biodegradable
 - Capacidad mínima de 6 oz</t>
  </si>
  <si>
    <t>Paquete de mínimo 50</t>
  </si>
  <si>
    <t xml:space="preserve"> - Elaborado en cartón 97% biodegradable
- Capacidad mínima de 9 oz</t>
  </si>
  <si>
    <t>Paquete de mínimo 40 unidades</t>
  </si>
  <si>
    <t>- Mezcladores  elaborados en madera y/o apartir de recursos renovables como la caña de azucar y/o almidón de maíz
- Longitud mínima de 11 cm</t>
  </si>
  <si>
    <t>Paquete de mínimo 500</t>
  </si>
  <si>
    <t>- Tipo cafetería
 - Dobe hoja
- Color blanco
- Dimensiones mínimas de 20 cm de largo y 12 cm de ancho
- 100% Biodegradable 
- Elaborado a base de papel reciclado no clorado
- No debe contener PVC o Poliestireno expandido u otros plásticos de un solo uso tanto en el envase como en el embalaje.</t>
  </si>
  <si>
    <t>Paquete de mínimo 100 unidades</t>
  </si>
  <si>
    <t>- Elaborada en tela
- Para greca
- Capacidad de media libra
- No debe contener PVC o Poliestireno expandido u otros plásticos de un solo uso tanto en el envase como en el embalaje</t>
  </si>
  <si>
    <t>- Elaborada en tela
- Para greca
- Capacidad de una 1 libra
- No debe contener PVC o Poliestireno expandido u otros plásticos de un solo uso tanto en el envase como en el embalaje.</t>
  </si>
  <si>
    <t>- Cepillo para lavado y fregado de grecas.  
- No debe contener PVC, Poliestireno expandido u otros plásticos de un solo uso tanto en el envase como en el embalaje.
- Base y mango elaborados en alambre</t>
  </si>
  <si>
    <t xml:space="preserve"> - Térmico, con bomba tipo dispensador. Portatil.  
 - Bomba manual para dispensar la bebida.  
 - Acero inoxidable y plastico. 
 - Agarradera plastica, tapa con empaque, bomba manual. 
 - Capacidad mínima de 3 litros</t>
  </si>
  <si>
    <t>- 100% café tostado y molido.   
- Tostión media.                                          
- Denominación de Origen (Anexo 6)
- Empacada en bolsa de polipropileno aluminizada resistente a la humedad y al oxígeno.  
- Debe cumplir con las Resoluciones 333 de 2011 y 2674 de 2013 hasta la entrada en vigencia de la Resolución 810 de 2021 y aquellas que la modifiquen, adicionen o deroguen.
- Para cambio de marca, se requiere certificar la cadena de distribución.</t>
  </si>
  <si>
    <t>Libra</t>
  </si>
  <si>
    <t>- No láctea
- Debe cumplir con Resolución 333 de 2011 sobre rotulado y etiquetado nutricional y las normas que la modifiquen</t>
  </si>
  <si>
    <t>Bolsas de mínimo 100 sobres de mínimo 4 g</t>
  </si>
  <si>
    <t>- Blanca
- Empaque elaborado en materiales atóxicos
- Debe cumplir con Resolución 333 de 2011 sobre rotulado y etiquetado nutricional y las normas que la modifiquen</t>
  </si>
  <si>
    <t>Bolsa de mínimo 200 sobres o tubipacks de 5 g</t>
  </si>
  <si>
    <t>- Contiene sobres de mínimo 6g
- Debe cumplir con Resolución 2492 de 2022 sobre rotulado y etiquetado nutricional y las normas que la modifiquen
- Debe cumplir con la Resolución 779 de 2006
- Mínimo 12  meses de vida útil desde la fecha de fabricación
- Sabores: Naranja, Jengibre, Papayuela, Frutos rojos, Maracuyá, Limoncillo (Entrega mínima de 3 sabores)
- 100% natural</t>
  </si>
  <si>
    <t>Caja de 20 unidades</t>
  </si>
  <si>
    <t>- Debe cumplir con Resolución 2492 de 2022 sobre rotulado y etiquetado nutricional y las normas que la modifiquen
- Mínimo 12  meses de vida útil desde la fecha de fabricación
- Sabores: Papayuela, Mora, Maracuya, Uchuva, Uva, Fresa, Piña, Durazno, Naranja, Manzana y Arandano (Entrega mínima de 3 sabores)
- 100% natural</t>
  </si>
  <si>
    <t>- Agua potable potable purificada</t>
  </si>
  <si>
    <t>Botellón de mínimo 18.9 L</t>
  </si>
  <si>
    <t>-Válvula en material plástico con boquilla ajustable a los diferentes tipos de botellones</t>
  </si>
  <si>
    <t xml:space="preserve"> - Cuerpo elaborado en plástico
 - Cerdas duras en fibra plástica
 - Largo mínimo de 140 cm</t>
  </si>
  <si>
    <t>- Mopa elaborada en algodón
- Área de barrido mínima de 90 cm de largo por 16cm de ancho
- Armazón y mango metálico</t>
  </si>
  <si>
    <t>- Mopa elaborada en algodón
- Área de barrido mínima de 60 cm de largo por 16cm de ancho
- Armazón y mango metálico</t>
  </si>
  <si>
    <t>- Mopa elaborada en algodón
- Área de barrido mínima de 90 cm de largo por 16 cm de ancho</t>
  </si>
  <si>
    <t>- Mopa elaborada en algodón
- Área de barrido mínima de 60 cm de largo por 16 cm de ancho</t>
  </si>
  <si>
    <t>- Tipo campana
- Chupa elaborada en caucho
- Diámetro mínimo de 12 cm
- Mango elaborado en madera
- Mango con longitud mínima de 33 cm</t>
  </si>
  <si>
    <t>- Fibras sintéticas
- Mango de plástico
- Largo total mínimo de 65 cm
- Electrostático</t>
  </si>
  <si>
    <t>- Barra dentada metálica con mínimo 18 dientes
- Mango metálico plastificado con longitud mínima de 120 cm</t>
  </si>
  <si>
    <t>- Elaborado en plástico
- Con banda de goma y dientas barrescobas
- Mango con longitud mínima de 70 cm</t>
  </si>
  <si>
    <t>- Elaborado en plástico
- Reutilizable
- Capacidad mínima de 500 cc
- con pistola</t>
  </si>
  <si>
    <t xml:space="preserve"> - Gasolina 
- Para cortadora de césped, sopladora de hojas y guadañas</t>
  </si>
  <si>
    <t>Galón</t>
  </si>
  <si>
    <t>- Para limpiar vidrios
- Con banda de goma con longitud mínima de 50 cm.
- Mango metálico extensible con longitud mínima
de 60 cm y máxima de 150 cm</t>
  </si>
  <si>
    <t>- Para escurrir pisos
-Con banda de goma con longitud mínima de 50 cm.
- Mango metálico extensible con longitud mínima
de 60 cm y máxima de 150 cm</t>
  </si>
  <si>
    <t xml:space="preserve">- Capacidad mínima de 10 litros
- Con manija móvil
- Con "pico" antiderrames
- Disponibles en diferentes colores
- Elaborado en material reciclable
- Marcado de acuerdo con la norma ISO 11469 y ISO 1043. </t>
  </si>
  <si>
    <t xml:space="preserve"> - Metálico
- Plegable</t>
  </si>
  <si>
    <t>VALOR OPERARIOS MANTENIMIENTO TIEMPO COMPLETO</t>
  </si>
  <si>
    <t>VALOR COORDINADOR TIEMPO COMPLETO</t>
  </si>
  <si>
    <t>Precio unitario</t>
  </si>
  <si>
    <t>Precio Mínimo</t>
  </si>
  <si>
    <t>Descuento sobre precio mínimo</t>
  </si>
  <si>
    <t>Descuento %</t>
  </si>
  <si>
    <t>Jardineria mt2</t>
  </si>
  <si>
    <t>Servicio especializado de jardinería en metros cuadrados.</t>
  </si>
  <si>
    <t>Metros cuadrados</t>
  </si>
  <si>
    <t>Café Social 1 (Compra)</t>
  </si>
  <si>
    <t>- Diferentes tostiones
- Orgánico y/o artesanal
- Empacada en bolsa de polipropileno aluminizada resistente a la humedad y al oxígeno.  
- Debe cumplir con las Resoluciones 333 de 2011 y 2674 de 2013 hasta la entrada en vigencia de la Resolución 810 de 2021 y aquellas que la modifiquen, adicionen o deroguen</t>
  </si>
  <si>
    <t>Bolsa de mínimo 500 g</t>
  </si>
  <si>
    <t>Café Social 2 (Compra)</t>
  </si>
  <si>
    <t>- 100% café tostado y molido.
- Puntaje de taza mayor a 80 según la clasificación SCA y/o Denominación de Origen
- Empacada en bolsa de polipropileno aluminizada resistente a la humedad y al oxígeno.  
- Debe cumplir con las Resoluciones 333 de 2011 y 2674 de 2013 hasta la entrada en vigencia de la Resolución 810 de 2021 y aquellas que la modifiquen, adicionen o deroguen</t>
  </si>
  <si>
    <t>Jabón para loza 2 (Compra)</t>
  </si>
  <si>
    <t>Líquido, en recipiente plástico de mínimo 500 ml</t>
  </si>
  <si>
    <t>Jabón para loza 4 (Compra)</t>
  </si>
  <si>
    <t>- Con agente(s) tensoactivo(s) con efecto limpiador y desengrasante. 
- Disponible en múltiples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Con etiqueta de amigable con el ambiente
- Debe contener concentraciones de fósforo iguales o inferiores a 0.65% de fósforo (Resolución 0689 de 2016)</t>
  </si>
  <si>
    <t>Crema, en recipiente plástico de mínimo 1000 g</t>
  </si>
  <si>
    <t>Jabón en barra (Compra)</t>
  </si>
  <si>
    <t>-Composición de ácidos grasos de mínimo 50%.
- Debe contener concentraciones de fósforo iguales o inferiores a 0.65% de fósforo (Resolución 0689 de 2016)</t>
  </si>
  <si>
    <t>Jabón de tocador 1 (Compra)</t>
  </si>
  <si>
    <t xml:space="preserve"> - Elaborado con grasas vegetales
 - Con agente humectante
 - pH modificar entre PH 5,5 a 7
 - Disponible en mínimo (2) dos fragancias
 - Debe estar  correctamente etiquetados bajo los parámetros indicando: nombre comercial del producto, pictogramas de los compuestos peligrosos e instrucciones de uso
- Debe contener concentraciones de fósforo iguales o inferiores a 0.65% de fósforo (Resolución 0689 de 2016)</t>
  </si>
  <si>
    <t>Barra, unidad con peso mínimo de 125 g en envoltura individual</t>
  </si>
  <si>
    <t>Jabón de dispensador para manos 1 (Compra)</t>
  </si>
  <si>
    <t>Líquido, en recipiente plástico con dispensador y capacidad mínima de 500 ml</t>
  </si>
  <si>
    <t>Jabón de dispensador para manos 3 (Compra)</t>
  </si>
  <si>
    <t>- Con agente limpiador en una concentración mínima del 6%.
- Con agente antibacterial en una concentración mínima del 0,2%
- Con agente humectante en una concentración mínima del 3%
- pH entre 5,5 a 7
- Disponible en mínimo (2) dos fragancias
- Debe contener concentraciones de fósforo iguales o inferiores a 0.65% de fósforo (Resolución 0689 de 2016)</t>
  </si>
  <si>
    <t>Gel antibacterial para manos (Compra)</t>
  </si>
  <si>
    <t>- Con agente antibacterial en una concentración mínima del 0,2%
- Con agente humectante
- pH entre 5, 5 a 7
- Con fragancia</t>
  </si>
  <si>
    <t>Gel, en recipiente plástico con capacidad mínima de 3.785 ml</t>
  </si>
  <si>
    <t>Dispensador de gel antibacterial para manos (Compra)</t>
  </si>
  <si>
    <t>- Material: Plástico
- Tipo de instalación: De pared
- Incluye Chazos y tornillos
- Con visor para determinar el nivel del líquido
- Con ventanilla en la parte superior para añadir el gel 
- Funcionamiento: Manual</t>
  </si>
  <si>
    <t>Recipiente con capacidad mínima de 500 ml (Unidad)</t>
  </si>
  <si>
    <t>Limpiador multiusos 2 (Compra)</t>
  </si>
  <si>
    <t>- Con agente(s) tensoactivo(s) principal(es) con efecto limpiador y desengrasante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</si>
  <si>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500 ml, con
atomizador de pistola.</t>
  </si>
  <si>
    <t>Limpiador multiusos 3 (Compra)</t>
  </si>
  <si>
    <t>Líquido, en recipiente plástico de repuesto  con capacidad mínima de 500 ml</t>
  </si>
  <si>
    <t>Crema desengrasante (Compra)</t>
  </si>
  <si>
    <t xml:space="preserve">- Disponible en múltiples fragancias 
- Limpia y desengrasa todos los metales, plásticos, gomas, vidrio, cerámica y madera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o biodegradable
- No debe contener PVC o Poliestireno expandido u otros plásticos de un solo uso tanto en el envase como en el embalaje. </t>
  </si>
  <si>
    <t>Crema, en recipiente reciclable o biodegadable con capacidad mínima de 500 g</t>
  </si>
  <si>
    <t>Detergente biodegradable multiusos en polvo (Compra)</t>
  </si>
  <si>
    <t xml:space="preserve"> - Con agente tensoactivo de mínimo 60% de biodegradabilidad
  -Con efecto limpiador de mínimo 9%.
 -  El  envase del producto deberá estar correctamente etiquetado bajo los parámetros: nombre comercial del producto, pictogramas de los compuestos peligrosos e instrucciones de uso
- Debe contener concentraciones de fósforo iguales o inferiores a 0.65% de fósforo (Resolución 0689 de 2016)
</t>
  </si>
  <si>
    <t>Polvo, en bolsa plástica o recipiente plástico
con un peso de 1.000 g</t>
  </si>
  <si>
    <t>Limpiador desinfectante para uso general 1 (Compra)</t>
  </si>
  <si>
    <t>- Con agente(s) tensoactivo(s) con efecto antibacterial en una concentración mínima del 0,2%
- Con agente(s) tensoactivo(s) con efecto limpiador y desengrasante en una concentración mínima del 1,5%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</si>
  <si>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Limpiador desinfectante para uso general 2 (Compra)</t>
  </si>
  <si>
    <t>Líquido, en recipiente plástico con capacidad mínima de 500 ml, con atomizador de pistola.</t>
  </si>
  <si>
    <t>Limpiador desinfectante para uso general 3 (Compra)</t>
  </si>
  <si>
    <t>Líquido, en recipiente plástico con capacidad mínima de 500 ml</t>
  </si>
  <si>
    <t>Desinfectante de alto nivel de desinfección para uso hospitalario (Compra)</t>
  </si>
  <si>
    <t xml:space="preserve"> - Con agentes bactericidas, fungicidas, tubercolicidas, esporicidas y virucidas.
 - Sin fragacia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</si>
  <si>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para limpiar vidrios 2 (Compra)</t>
  </si>
  <si>
    <t>- Con agente(s) principal(es) con efecto limpiador y desengrasante en una concentración mínima del 4%
- Disponible mínimo en dos (2)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</si>
  <si>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para limpiar vidrios 3 (Compra)</t>
  </si>
  <si>
    <t>Líquido, en recipiente plástico de repuesto con capacidad mínima
de 500 ml</t>
  </si>
  <si>
    <t>Blanqueador o hipoclorito 2 (Compra)</t>
  </si>
  <si>
    <t>Líquido, en recipiente plástico con capacidad
mínima de 1.000 ml</t>
  </si>
  <si>
    <t>Blanqueador o hipoclorito 3 (Compra)</t>
  </si>
  <si>
    <t>- Granulado con una concentración mínima del 90%
 - El  envase del producto deberá estar correctamente etiquetado, indicando: nombre comercial del producto, pictogramas de los compuestos peligrosos e instrucciones de uso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</si>
  <si>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ganulado, en bolsa plástica de mínimo
1.000 g</t>
  </si>
  <si>
    <t>Alcohol industrial 1 (Compra)</t>
  </si>
  <si>
    <t xml:space="preserve"> - Solución acuosa de alcohol etílico desnaturalizado con una concentración mínima de 70%
 - Desnaturalizado</t>
  </si>
  <si>
    <t>Alcohol industrial 2 (Compra)</t>
  </si>
  <si>
    <t>- Solución acuosa de alcohol etílico desnaturalizado con una concentración mínima de 70%
- Desnaturalizado</t>
  </si>
  <si>
    <t>Líquido, en recipiente plástico con capacidad mínima de 1000ml</t>
  </si>
  <si>
    <t>Creolina 1 (Compra)</t>
  </si>
  <si>
    <t>Líquido, en recipiente
plástico con capacidad mínima de 500 ml</t>
  </si>
  <si>
    <t>Líquido para limpiar equipos de oficina 1 (Compra)</t>
  </si>
  <si>
    <t xml:space="preserve"> - Con agente(s) principal(es) con efecto limpiador, desengrasante y desinfectante en una concentración mínima del 4%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</si>
  <si>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500 ml con
atomizador</t>
  </si>
  <si>
    <t>Líquido para limpiar equipos de oficina 2 (Compra)</t>
  </si>
  <si>
    <t>Líquido, en recipiente plástico con capacidad
mínima de 500 ml</t>
  </si>
  <si>
    <t>Champú para alfombras y tapizados 2 (Compra)</t>
  </si>
  <si>
    <t>- Con agente(s) principal(es) con efecto limpiador en una concentración mínima del 8%
- Con agente espumante para la generación de espuma seca
 - El envase debe estar  correctamente etiquetados: nombre comercial del producto, pictogramas de los compuestos peligrosos e instrucciones de uso</t>
  </si>
  <si>
    <t>Lustrador de muebles (Compra)</t>
  </si>
  <si>
    <t xml:space="preserve"> - Con agentes limpiadores y abrillantadores en una concentración mínima del 5%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</si>
  <si>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Líquido, en recipiente plástico con capacidad mínima de 200 ml</t>
  </si>
  <si>
    <t>Crema para cuero (Compra)</t>
  </si>
  <si>
    <t xml:space="preserve"> - Con agentes limpiadores y abrillantadores en una concentración mínima del 5% </t>
  </si>
  <si>
    <t>Crema, en recipiente plástico con capacidad
mínima de 200 ml</t>
  </si>
  <si>
    <t>Cera emulsionada Neutra (Compra)</t>
  </si>
  <si>
    <t>- Emulsionada
- Neutra (para pisos de todos los colores)
- Contenido mínimo de sólidos del 5%</t>
  </si>
  <si>
    <t>Cera emulsionada roja (Compra)</t>
  </si>
  <si>
    <t>- Emulsionada
- Roja
- Contenido mínimo de sólidos del 5%
- Antideslizante</t>
  </si>
  <si>
    <t>Cera solvente (Compra)</t>
  </si>
  <si>
    <t>- Solvente
- Contenido mínimo de sólidos del 10%</t>
  </si>
  <si>
    <t>Abrillantador para piso laminado (Compra)</t>
  </si>
  <si>
    <t>- Con agente(s) con efecto limpiador y brillador.</t>
  </si>
  <si>
    <t>Jabón neutro para pisos 2 (Compra)</t>
  </si>
  <si>
    <t>- Jabón neutro biodegradable multiusos
- PH Neutro
- No es corrosivo ni tóxico
- Color: Azul claro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no debe contener PVC, Poliestireno expandido u otros plásticos de un solo uso tanto en el envase como en el embalaje.
- Debe contener concentraciones de fósforo iguales o inferiores a 0.65% de fósforo (Resolución 0689 de 2016)</t>
  </si>
  <si>
    <t>Líquido, en cuñete con capacidad de 20 L</t>
  </si>
  <si>
    <t>Varsol  ecológico 1 (Compra)</t>
  </si>
  <si>
    <t>Líquido, en recipiente plástico con capacidad mínima de 1000 ml</t>
  </si>
  <si>
    <t>Desmanchador multiusos (Compra)</t>
  </si>
  <si>
    <t>- Con agente(s) tensoactivo(s) con efecto limpiador y desengrasante
- Para superficies de todo tipo.</t>
  </si>
  <si>
    <t>Crema, en bolsa plástica de mínimo 500 g</t>
  </si>
  <si>
    <t>Brillametal líquido (Compra)</t>
  </si>
  <si>
    <t>- Con agentes con efecto limpiador, pulidor y brillador.
- Para todo tipo de metales</t>
  </si>
  <si>
    <t>Líquido , en recipiente plástico con capacidad mínima de 200 ml</t>
  </si>
  <si>
    <t>Betún (Compra)</t>
  </si>
  <si>
    <t>- Contenido mínimo de sólidos del 30%
- Color negro
- No debe contener ningún material que sea cancerígeno ( Clasificación 1 y 2a por la IARC), Mutagénico, Tóxico, Contaminante peligroso del aire o que sea agotador de la capa de ozono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</si>
  <si>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Tarro de mínimo 100 g</t>
  </si>
  <si>
    <t>Limpiones 2 (Compra)</t>
  </si>
  <si>
    <t>- En tela de toalla fileteada
- Color blanco sin estampado
-Tamaño mínimo de 100 cm de largo por 70 cm de ancho</t>
  </si>
  <si>
    <t>Limpiones 3 (Compra)</t>
  </si>
  <si>
    <t>- En tela fileteada
- Color blanco sin estampado
- Tamaño mínimo de 45 cm de largo por 45 cm de ancho</t>
  </si>
  <si>
    <t>Limpiones 4 (Compra)</t>
  </si>
  <si>
    <t>- En tela fileteada
- Color blanco sin estampado
-Tamaño mínimo de 100 cm de largo por 70 cm de ancho</t>
  </si>
  <si>
    <t>Limpiones 5 (Compra)</t>
  </si>
  <si>
    <t>- En tela tipo galleta fileteada
- Color blanco o beige sin estampado
-Tamaño mínimo de 100 cm de largo por 70 cm de ancho</t>
  </si>
  <si>
    <t>Paño absorbente multiusos 2 (Compra)</t>
  </si>
  <si>
    <t>Paño absorbente multiusos 3 (Compra)</t>
  </si>
  <si>
    <t>- Retira el polvo sin dejar residuos ni pelusas
- Antibacterial reutilizable
- Tela con microporos
- Tamaño mínimo de 20 cm de largo por 45 cm de ancho</t>
  </si>
  <si>
    <t>Rollo X 40 unidades</t>
  </si>
  <si>
    <t>Paño absorbente multiusos 4 (Compra)</t>
  </si>
  <si>
    <t>Estopa (Compra)</t>
  </si>
  <si>
    <t>- Hecha 100% de hilos de algodón blanco peinado.
-Suave al tacto, para lustrar
- No debe contener PVC o Poliestireno expandido u otros plásticos de un solo uso tanto en el envase como en el embalaje.</t>
  </si>
  <si>
    <t>Bolsa de mínimo 400 g</t>
  </si>
  <si>
    <t>Esponjilla 6 (Compra)</t>
  </si>
  <si>
    <t>- Espuma enmallada
- Tamaño mínimo de 7 cm de largo por 10 cm de ancho
- No debe contener PVC o Poliestireno expandido u otros plásticos de un solo uso tanto en el envase como en el embalaje.</t>
  </si>
  <si>
    <t>Esponjilla 7 (Compra)</t>
  </si>
  <si>
    <t>- Abrasiva
- Tamaño mínimo de 9 cm de largo por 12 cm de ancho
- No debe contener PVC o Poliestireno expandido u otros plásticos de un solo uso tanto en el envase como en el embalaje.</t>
  </si>
  <si>
    <t>Escoba 5 (Compra)</t>
  </si>
  <si>
    <t xml:space="preserve">- Cerdas suaves elaboradas con PET calibre entre 0,3 y 0,4 mm.
- Área de barrido mínima de 35 cm de largo por 8 cm de ancho por 10 cm de alto
- Mango de madera proveniente de explotación forestal sostenible certificada ( FSC, PEFC o equivalentes) y/o Mango y Fibra de plástico (reciclado o nuevo) de polipropileno (PP) o polietileno (PE) y/o cabo metálico que no contenga material plastificado
- No debe contener PVC u otros plásticos con cloro. 
- Cabo de madera 140cm elaborada con fibra natural, con soporte para colgar, con capucha plástica protectora que evita que se desprendan las fibras o se deformen
</t>
  </si>
  <si>
    <t>Cepillos 1 (Compra)</t>
  </si>
  <si>
    <t>- Tipo plancha, con mango de plástico
- Cuerpo elaborado en plástico
- Cerdas duras en fibra plástica
- Tamaño mínimo de 15 cm de largo por 5cm de ancho por 6 cm de alto.</t>
  </si>
  <si>
    <t>Trapero 1 (Compra)</t>
  </si>
  <si>
    <t xml:space="preserve"> - Elaborado con hilaza de algodón natural
 - Mecha con peso mínimo 250 gr y extensión mínima de 32 cm de  largo
 - Material de base en plástico con acople tipo rosca
</t>
  </si>
  <si>
    <t>Trapero 2 (Compra)</t>
  </si>
  <si>
    <t xml:space="preserve">- Elaborado con hilaza de algodón natural
- Mecha con peso mínimo de 350 gr y extensión mínima de 32 cm de largo
- Material de base en plástico con acople tipo rosca
</t>
  </si>
  <si>
    <t>Trapero 4 (Compra)</t>
  </si>
  <si>
    <t>- Trapero con cabo en madera 
- Mecha con peso mínimo de 400 gr y extensión mínima de 1.40 cm de largo
- Mango de madera proveniente de explotación forestal sostenible certificada ( FSC, PEFC o equivalentes) y/o cabo metálico que no contenga material plastificado
- Fibras en tela , algodón o pabilo de fibra de Rayón. 
- No debe contener PVC o Poliestireno expandido u otros plásticos de un solo uso tanto en el envase como en el embalaje.</t>
  </si>
  <si>
    <t>Mango madera trapero (Compra)</t>
  </si>
  <si>
    <t>Pads 5 (Compra)</t>
  </si>
  <si>
    <t>- Pad de fibras para máquinas de baja densidad para lavado suave de mantención, remueve marcas, suciedad y derrames. 
- Diámetro: 17" 
- Color: blanco. 
- No debe contener PVC o Poliestireno expandido u otros plásticos de un solo uso tanto en el envase como en el embalaje.</t>
  </si>
  <si>
    <t>Bolsas plásticas 2 (Compra)</t>
  </si>
  <si>
    <t>- Elaborada en polietileno de baja densidad
- De color verde
- Calibre de mínimo 1
- Tamaño de 40 cm de ancho por 55 cm de largo</t>
  </si>
  <si>
    <t>Bolsas plásticas 3 (Compra)</t>
  </si>
  <si>
    <t>- Elaborada en polietileno de baja densidad
- De color blanco
- Calibre de mínimo 1
- Tamaño de 40 cm de ancho por 55 cm de largo</t>
  </si>
  <si>
    <t>Bolsas plásticas 4 (Compra)</t>
  </si>
  <si>
    <t>- Elaborada en polietileno de baja densidad
- De color rojo
- Calibre de mínimo 1
- Tamaño de 40 cm de ancho por 55 cm de largo
 - Con impresión de aviso de riesgo biológico</t>
  </si>
  <si>
    <t>Bolsas plásticas 8 (Compra)</t>
  </si>
  <si>
    <t>- Elaborada en polietileno de baja densidad
- De color negro
-Calibre de mínimo 2
- Tamaño de 60 cm de ancho por 70 cm de largo</t>
  </si>
  <si>
    <t>Bolsas plásticas 9 (Compra)</t>
  </si>
  <si>
    <t>- Elaborada en polietileno de baja densidad
- De color verde
- Calibre de mínimo 2
- Tamaño de 60 cm de ancho por 70 cm de largo</t>
  </si>
  <si>
    <t>Bolsas plásticas 10 (Compra)</t>
  </si>
  <si>
    <t>- Elaborada en polietileno de baja densidad
- De color blanco
- Calibre de mínimo 2
- Tamaño de 60 cm de ancho por 70 cm de largo</t>
  </si>
  <si>
    <t>Bolsas plásticas 11 (Compra)</t>
  </si>
  <si>
    <t>- Elaborada en polietileno de baja densidad
- De color rojo
- Calibre de mínimo 2
- Tamaño de 60 cm de ancho por 70 cm de largo
- Con impresión de aviso de riesgo biológico</t>
  </si>
  <si>
    <t>Bolsas plásticas 18 (Compra)</t>
  </si>
  <si>
    <t>- Elaborada en polietileno de baja densidad
- De color rojo
- Calibre de mínimo 2
- Tamaño de 70 cm de ancho por 90 cm de largo
- Con impresión de aviso de riesgo biológico</t>
  </si>
  <si>
    <t>Bolsas plásticas 24 (Compra)</t>
  </si>
  <si>
    <t>- Elaborada en polietileno de baja densidad
- De color rojo
-Calibre de mínimo 3
- Tamaño de 80 cm de ancho por 110 cm de largo
- Con impresión de aviso de riesgo biológico</t>
  </si>
  <si>
    <t>Guantes 3 (Compra)</t>
  </si>
  <si>
    <t>- Tipo doméstico
- Elaborados en látex
- Calibre mínimo de 25
- Tallas 7 a 9 o S a XL
- Color negro</t>
  </si>
  <si>
    <t>Guantes 5 (Compra)</t>
  </si>
  <si>
    <t>- Tipo industrial
- Elaborados en látex
- Calibre mínimo de 35
- Tallas 7 a 9 o S a XL
- Color negro</t>
  </si>
  <si>
    <t>Guantes 8 (Compra)</t>
  </si>
  <si>
    <t>- Tipo mosquetero
- Calibre mínimo de 40
- Tallas 7 a 9 o S a XL
- Color negro</t>
  </si>
  <si>
    <t>Tapabocas Industrial (Compra)</t>
  </si>
  <si>
    <t>- Material no tejido suave con filtro
- Color blanco y negro
- Uso civil o medico
- Clip nasal ajustable</t>
  </si>
  <si>
    <t>Papel higiénico 2 (Compra)</t>
  </si>
  <si>
    <t>Papel higiénico 4 (Compra)</t>
  </si>
  <si>
    <t>- Rollo con longitud mínima de 250 metros
- Doble hoja blanca
- Sin fragancia</t>
  </si>
  <si>
    <t>Papel higiénico 5 (Compra)</t>
  </si>
  <si>
    <t>Papel higiénico 6 (Compra)</t>
  </si>
  <si>
    <t>- Rollo con longitud mínima de 400 metros
- Hoja sencilla de color natural
- Sinfragancia</t>
  </si>
  <si>
    <t>Papel higiénico 7 (Compra)</t>
  </si>
  <si>
    <t>Papel higiénico 8 (Compra)</t>
  </si>
  <si>
    <t xml:space="preserve"> - Rollo con longitud mínima de 400 metros
 - Hoja sencilla de color blanco
 - Sin fragancia</t>
  </si>
  <si>
    <t>Papel higiénico 9 (Compra)</t>
  </si>
  <si>
    <t>Toallas para manos 1 (Compra)</t>
  </si>
  <si>
    <t>- Rollo con longitud mínima de 100 metros
- Doble hoja con un tamaño mínimo 15 cm de ancho
- Disponibles en color blanco</t>
  </si>
  <si>
    <t>Toallas para manos 2 (Compra)</t>
  </si>
  <si>
    <t>- Rollo con longitud mínima de 100 metros
- Doble hoja con un tamaño mínimo 15 cm de ancho
- Disponibles en color natural</t>
  </si>
  <si>
    <t>Toallas para manos 3 (Compra)</t>
  </si>
  <si>
    <t xml:space="preserve"> - Rollo con longitud mínima de 150 metros
 - Doble hoja con un tamaño mínimo 15 cm de ancho
 - Disponibles en color blanco
 - Sin olor o fragancia</t>
  </si>
  <si>
    <t>Toallas para manos 4 (Compra)</t>
  </si>
  <si>
    <t xml:space="preserve"> - Rollo con longitud mínima de 150 metros
 - Doble hoja con un tamaño mínimo 15 cm de ancho
 - Disponibles en color natural
 - Sin fragancia</t>
  </si>
  <si>
    <t>Toallas para manos 5 (Compra)</t>
  </si>
  <si>
    <t>- Toallas interdobladas, paquete con mínimo 150 unidades
- Doble hoja con un tamaño mínimo de 20 cm de largo por 15 cm de ancho
 - Hoja color natural</t>
  </si>
  <si>
    <t>Toallas para manos 8 (Compra)</t>
  </si>
  <si>
    <t>- Toallas con precorte
- Rollo con longitud mínima de 100 metros
- Doble hoja con tamaño mínimo de 15 cms de ancho
- Color Natural
- Sin fragancia</t>
  </si>
  <si>
    <t>Vasos biodegradables 4 (Compra)</t>
  </si>
  <si>
    <t>- Capacidad mínima de 9 onzas 
- Sin tapa 
- Liso
- Biodegradable y compostable.
- Elaborado en polyboard (cartón)  y/ocon la fibra de caña de azúcar o almidón de maíz</t>
  </si>
  <si>
    <t>Filtro para greca 3 (Compra)</t>
  </si>
  <si>
    <t>- Elaborada en tela
- Para greca
- Capacidad de dos 2 libras
- No debe contener PVC o Poliestireno expandido u otros plásticos de un solo uso tanto en el envase como en el embalaje.</t>
  </si>
  <si>
    <t>Papel Aluminio 1 (Compra)</t>
  </si>
  <si>
    <t>- Longitud mínima del rollo de 40 metros
- Ancho mínimo del rollo de 27 cm</t>
  </si>
  <si>
    <t>Caja de carton con un 1 rollo de mínimo 40 metros de largo y 27
cm de ancho</t>
  </si>
  <si>
    <t>Papel Aluminio 2 (Compra)</t>
  </si>
  <si>
    <t>- Longitud mínima del rollo de 100 metros
- Ancho mínimo del rollo de 27 cm</t>
  </si>
  <si>
    <t>Caja de carton con un 1 rollo de mínimo 100 metros de largo y 27
cm de ancho</t>
  </si>
  <si>
    <t>Película transparente para alimentos (Compra)</t>
  </si>
  <si>
    <t>- Longitud mínima del rollo de 50 metros
- Ancho mínimo del rollo de 27 cm</t>
  </si>
  <si>
    <t>Caja de carton con un 1 rollo</t>
  </si>
  <si>
    <t>Termo para café 1 (Compra)</t>
  </si>
  <si>
    <t>- Elaborado en plástico
- Capacidad mínima de 1 litro</t>
  </si>
  <si>
    <t>Café 2 (Compra)</t>
  </si>
  <si>
    <t>- Tostión media
- Descafeinado
- Empacado en bolsa de polipropileno aluminizada resistente a la humedad y al oxigeno
- Debe cumplir con las Resoluciones 333 de 2011 y 2674 de 2013 y aquellas que la modifiquen, adicionen o deroguen.</t>
  </si>
  <si>
    <t>Café 3 (Compra)</t>
  </si>
  <si>
    <t xml:space="preserve">- Instantáneo, para máquinas automáticas
- Tostión media
- Empacada en bolsa de polipropileno aluminizada resistente a la humedad y al oxígeno.  
- Debe cumplir con las Resoluciones 333 de 2011 y 2674 de 2013 hasta la entrada en vigencia de la Resolución 810 de 2021 y aquellas que la modifiquen, adicionen o deroguen.                          </t>
  </si>
  <si>
    <t>Azúcar 2 (Compra)</t>
  </si>
  <si>
    <t>Bolsa de mínimo 200 sobres o tubipacks de 3,5 g</t>
  </si>
  <si>
    <t>Azúcar 4 (Compra)</t>
  </si>
  <si>
    <t>- Morena
- Empaque elaborado en materiales atóxicos
- Debe cumplir con Resolución 333 de 2011 sobre rotulado y etiquetado nutricional y las normas que la modifiquen</t>
  </si>
  <si>
    <t>Endulzante (Compra)</t>
  </si>
  <si>
    <t>- Sin calorías
- Empaque elaborado en materiales atóxicos
- Debe cumplir con Resolución 333 de 2011 sobre rotulado y etiquetado nutricional y las normas que la modifiquen</t>
  </si>
  <si>
    <t>Caja de mínimo 100 sobres</t>
  </si>
  <si>
    <t>Panela (Compra)</t>
  </si>
  <si>
    <t>- Panela instantánes pulverizada, deshidratada
- Debe cumplir con la NTC 1311 sobreo productos agrícolas
- Empaque elaborado en materiales atóxicos
- Debe cumplir con la Resolucion 779 de 2006
- Debe cumplir con Resolución 333 de 2011 sobre rotulado y etiquetado nutricional y las normas que la modifiquen</t>
  </si>
  <si>
    <t>Bolsa de mínimo 100 sobres de mínimo 5 g</t>
  </si>
  <si>
    <t>Panela pulverizada 1 (Compra)</t>
  </si>
  <si>
    <t>- Panela instantánea, deshidratada
- Debe cumplir con la Resolución 779 de 2006
- Debe cumplir con Resolución 2492 de 2022 sobre rotulado y etiquetado nutricional y las normas que la modifiquen
- Mínimo 12 meses de vida útil desde la fecha de fabricación</t>
  </si>
  <si>
    <t>Bolsa de mínimo 500g</t>
  </si>
  <si>
    <t>Panela pulverizada 2 (Compra)</t>
  </si>
  <si>
    <t>Bolsa de mínimo 10 Kg</t>
  </si>
  <si>
    <t>Panela pulverizada 3 (Compra)</t>
  </si>
  <si>
    <t>Bolsa de mínimo 25 Kg</t>
  </si>
  <si>
    <t>Panela pulverizada 4 (Compra)</t>
  </si>
  <si>
    <t>- Contiene sachets de mínimo 6g
- Panela instantánea, deshidratada
- Debe cumplir con la Resolución 779 de 2006
- Debe cumplir con Resolución 2492 de 2022 sobre rotulado y etiquetado nutricional y las normas que la modifiquen
- Mínimo 12 meses de vida útil desde la fecha de fabricación</t>
  </si>
  <si>
    <t>Bolsa de mínimo 10 unidades</t>
  </si>
  <si>
    <t>Panela pulverizada 5 (Compra)</t>
  </si>
  <si>
    <t>Bolsa de mínimo 15 unidades</t>
  </si>
  <si>
    <t>Panela pulverizada 6 (Compra)</t>
  </si>
  <si>
    <t>Bolsa de mínimo 100 unidades</t>
  </si>
  <si>
    <t>Panela saborizada 1 (Compra)</t>
  </si>
  <si>
    <t>- Contiene sachets de 6g
- Debe cumplir con la Resolución 779 de 2006
- Debe cumplir con Resolución 2492 de 2022 sobre rotulado y etiquetado nutricional y las normas que la modifiquen
- Mínimo 6 meses de vida útil desde la fecha de fabricación
- Sabores: Naranja, Jengibre, Papayuela, Frutos rojos, Maracuyá, Limoncillo</t>
  </si>
  <si>
    <t>Bolsa de 100 unidades</t>
  </si>
  <si>
    <t>Panela saborizada 2 (Compra)</t>
  </si>
  <si>
    <t>- Contiene cubos de 6g
- Debe cumplir con la Resolución 779 de 2006
- Debe cumplir con Resolución 2492 de 2022 sobre rotulado y etiquetado nutricional y las normas que la modifiquen
- Mínimo 6 meses de vida útil desde la fecha de fabricación
- Sabores: Naranja, Jengibre, Papayuela, Frutos rojos, Maracuyá, Limoncillo</t>
  </si>
  <si>
    <t>Caja de 48</t>
  </si>
  <si>
    <t>Sal 1 (Compra)</t>
  </si>
  <si>
    <t>- Refinada, con un 99,9% de pureza
- Con adiciones de yodo y flúor
- Debe cumplir con Resolución 333 de 2011 sobre rotulado y etiquetado nutricional y las normas que la modifiquen</t>
  </si>
  <si>
    <t>Libra (500 g)</t>
  </si>
  <si>
    <t>Sal 2 (Compra)</t>
  </si>
  <si>
    <t>1 kg (1.000 g)</t>
  </si>
  <si>
    <t>Sal 3 (Compra)</t>
  </si>
  <si>
    <t>Salero de mínimo 130 g</t>
  </si>
  <si>
    <t>Aromática con panela 1 (Compra)</t>
  </si>
  <si>
    <t>- Debe cumplir con Resolución 2492 de 2022 sobre rotulado y etiquetado nutricional y las normas que la modifiquen
- Debe cumplir con la Resolución 779 de 2006
- Mínimo 12  meses de vida útil desde la fecha de fabricación
- Sabores: Naranja, Jengibre, Papayuela, Frutos rojos, Maracuyá, Limoncillo (Entrega mínima de 3 sabores)
- 100% natural</t>
  </si>
  <si>
    <t>Bolsa de 1000g</t>
  </si>
  <si>
    <t>Aromática con panela 3 (Compra)</t>
  </si>
  <si>
    <t>Caja de 100 unidades</t>
  </si>
  <si>
    <t>Aromática de fruta 1 (Compra)</t>
  </si>
  <si>
    <t>Aromática de fruta 3 (Compra)</t>
  </si>
  <si>
    <t>Aromática de panela (Compra)</t>
  </si>
  <si>
    <t>- Para infusión
- Cajas disponbiles en sabor limón, yerbabuena, canela y naranja
- Panela 100% natural y ecológica
- Embalaje en cartón corrugado  
- Debe cumplir con la NTC 1311 sobre productos agrícolas 
- Empaque elaborado en materiales atóxicos 
- Debe cumplir con la Resolucion 779 de 2006 
- Debe cumplir con Resolución 333 de 2011 sobre rotulado y etiquetado nutricional y las normas que la modifiquen. 
- Uso: Panela instantánea soluble al agua 
- Azúcares reductores expresados en glucosa, mínimo 5,74%; azúcares no reductores expresados en sacarosa, máximo 90%; proteínas, mínimo 0,2%; cenizas, mínimo 1%; humedad, máximo 5%; plomo expresado como As en mg/kg, máximo 0,1;
- No debe contener PVC o Poliestireno expandido u otros plásticos de un solo uso tanto en el envase como en el embalaje.</t>
  </si>
  <si>
    <t>Cajas de mínimo 20 en sobres.</t>
  </si>
  <si>
    <t>Bebida de frutas (Compra)</t>
  </si>
  <si>
    <t>- Contiene sobres de mínimo 1,4g, para diluir
- Debe cumplir con Resolución 2492 de 2022 sobre rotulado y etiquetado nutricional y las normas que la modifiquen
- Mínimo 12  meses de vida útil desde la fecha de fabricación
- Sabores: Papayuela, Mora, Maracuya, Uchuva, Uva, Fresa, Piña, Durazno, Naranja, Manzana y Arandano</t>
  </si>
  <si>
    <t>Caja de mínimo 20 sobres</t>
  </si>
  <si>
    <t>Bebida de panela (Compra)</t>
  </si>
  <si>
    <t>- Contiene sobres de mínimo 1,4g, para diluir
- Debe cumplir con Resolución 2492 de 2022 sobre rotulado y etiquetado nutricional y las normas que la modifiquen
- Debe cumplir con la Resolución 779 de 2006
- Mínimo 12  meses de vida útil desde la fecha de fabricación
- Sabores: Naranja, Jengibre, Papayuela, Frutos rojos, Maracuyá, Limoncillo</t>
  </si>
  <si>
    <t>Té (Compra)</t>
  </si>
  <si>
    <t>- Para infusión
- Cajas disponbiles en mínimo tres (3) sabores
- 100% naturales</t>
  </si>
  <si>
    <t>Caja x 20 mínimo sobres</t>
  </si>
  <si>
    <t>Agua potable 1 (Compra)</t>
  </si>
  <si>
    <t>- Agua potable purificada sin gas</t>
  </si>
  <si>
    <t>Botella plástica de
mínimo 300 ml</t>
  </si>
  <si>
    <t>Agua potable 2 (Compra)</t>
  </si>
  <si>
    <t xml:space="preserve"> - Agua potable purificada sin gas</t>
  </si>
  <si>
    <t>Botella plástica de
mínimo 600 ml</t>
  </si>
  <si>
    <t>Agua potable 3 (Compra)</t>
  </si>
  <si>
    <t xml:space="preserve"> - Agua potable purificada
-  Con gas</t>
  </si>
  <si>
    <t>Servilleta de tela (Compra)</t>
  </si>
  <si>
    <t>- Elaborada en tela
- Color blanco
- Dimensiones mínimas de 40 cm de largo y 40 cm de ancho.</t>
  </si>
  <si>
    <t>Rastrillo 1 (Compra)</t>
  </si>
  <si>
    <t>- Barra dentada plástica con mínimo 18 dientes
- Mango metálico  plastificado con longitud mínima de 120 cm</t>
  </si>
  <si>
    <t>Recogedor de basura 2 (Compra)</t>
  </si>
  <si>
    <t xml:space="preserve"> - Elaborado en plástico
 - Plegable, con tapa que abre y cierra</t>
  </si>
  <si>
    <t>Caneca para almacenar ropa sucia  (Compra)</t>
  </si>
  <si>
    <t>- Elaborado en plástico
- Dimensiones mínimas de 50 cm de alto por 30 cm de ancho
- Incluye tapa
- En colores variados</t>
  </si>
  <si>
    <t>Vasos  1 (Arrendamiento)</t>
  </si>
  <si>
    <t>- Elaborado en vidrio
- Cilíndrico
- Capacidad mínima de 9 oz</t>
  </si>
  <si>
    <t>Vasos  1 (Compra)</t>
  </si>
  <si>
    <t>Vasos  2 (Arrendamiento)</t>
  </si>
  <si>
    <t>- Elaborado en vidrio
- Cilíndrico
- Capacidad mínima de 12 oz</t>
  </si>
  <si>
    <t>Vasos  2 (Compra)</t>
  </si>
  <si>
    <t>Cuchara  (Compra)</t>
  </si>
  <si>
    <t>- Elaboradas en acero inoxidable
- Longitud total mínima de 17 cm</t>
  </si>
  <si>
    <t>Tenedor  (Compra)</t>
  </si>
  <si>
    <t>- Elaborados en acero inoxidable
- lisos
- Longitud total mínima de 17 cm</t>
  </si>
  <si>
    <t>Cuchillo  (Compra)</t>
  </si>
  <si>
    <t>- Elaborados en acero inoxidable
- lisos
- Longitud total mínima de 20 cm</t>
  </si>
  <si>
    <t>Cuchara pequeña  (Compra)</t>
  </si>
  <si>
    <t>- Elaborados en acero inoxidable
- lisos
- Longitud total mínima de 12 cm</t>
  </si>
  <si>
    <t>Platos  1 (Arrendamiento)</t>
  </si>
  <si>
    <t>- Elaborados en porcelana blanca
- Llanos
- Color blanco sin diseño
- Diámetro mínimo de 26 cm
- Apto para uso en horno microondas</t>
  </si>
  <si>
    <t>Platos  1 (Compra)</t>
  </si>
  <si>
    <t>Platos  2 (Arrendamiento)</t>
  </si>
  <si>
    <t>- Elaborados en porcelana blanca
- Llanos
- Color blanco sin diseño
- Diámetro mínimo de 22 cm
- Apto para uso en horno microondas</t>
  </si>
  <si>
    <t>Platos  2 (Compra)</t>
  </si>
  <si>
    <t>Platos  3 (Arrendamiento)</t>
  </si>
  <si>
    <t>- Elaborados en porcelana blanca
- Llanos
- Color blanco sin diseño
- Diámetro mínimo de 16 cm
- Apto para uso en horno microondas</t>
  </si>
  <si>
    <t>Platos  3 (Compra)</t>
  </si>
  <si>
    <t>Platos  4 (Arrendamiento)</t>
  </si>
  <si>
    <t>- Elaborados en porcelana blanca
- Hondo
- Color blanco sin diseño
- Diámetro mínimo de 17 cm
- Apto para uso en horno microondas</t>
  </si>
  <si>
    <t>Platos  4 (Compra)</t>
  </si>
  <si>
    <t>Platos  5 (Arrendamiento)</t>
  </si>
  <si>
    <t>- Elaborados en porcelana blanca
- Hondo
- Color blanco  sin diseño
- Diámetro mínimo de 22 cm
- Apto para uso en horno microondas</t>
  </si>
  <si>
    <t>Platos  5 (Compra)</t>
  </si>
  <si>
    <t>Pocillos  (Arrendamiento)</t>
  </si>
  <si>
    <t>- Elaborado en porcelana blanca para café
- Sin diseño
- De mínimo 150 cc
- No se debe rayar con el uso de cubiertos
- Debe ser apta para uso en microondas</t>
  </si>
  <si>
    <t>Pocillos  (Compra)</t>
  </si>
  <si>
    <t>Juego de cubiertos  (Compra)</t>
  </si>
  <si>
    <t>- Elaborados en acero inoxidable
- Incluye cuchillo (longitud mínima de 20 cm), tenedor (longitud mínima de 17 cm), cuchara (longitud mínima de 17 cm), cuchara pequeña para postre (longitud mínima de 12 cm) y tenedor pequeño (longitud mínima de 12 cm).</t>
  </si>
  <si>
    <t>Juego de 6 puestos</t>
  </si>
  <si>
    <t>Terno para café (Arrendamiento)</t>
  </si>
  <si>
    <t>-Pocillo y plato de porcelana blanca para café.
- Sin diseño
- Plato de mínimo 12 cm de diámetro y pocillo de mínimo 150 cc
- No se debe rayar con el uso de los cubiertos y
debe ser apta para uso en horno microondas.</t>
  </si>
  <si>
    <t>Juego</t>
  </si>
  <si>
    <t>Terno para café (Compra)</t>
  </si>
  <si>
    <t>Vajilla  1 (Arrendamiento)</t>
  </si>
  <si>
    <t>- Elaborada en porcelana
- Sin diseño
- Compuesta de 8 puestos y cuatro piezas por puesto:
- Plato para cena (diámetro mínimo de 26 cm)
- Plato hondo (diámetro mínimo de 20 cm)
- Plato auxiliar (diámetro mínimo de 16 cm)
- Taza (capacidad mínima es de 280 cc)
- Apta para uso en horno microondas.</t>
  </si>
  <si>
    <t>Vajilla  1 (Compra)</t>
  </si>
  <si>
    <t>Vajilla  2 (Arrendamiento)</t>
  </si>
  <si>
    <t>- Elaborada en porcelana
- Sin diseño
- Compuesta de 4 puestos y cuatro piezas por puesto:
- Plato para cena (diámetro mínimo de 26 cm)
- Plato hondo (diámetro mínimo de 20 cm)
- Plato auxiliar (diámetro mínimo de 16 cm)
- Taza (capacidad mínima es de 280 cc)
- Apta para uso en horno microondas.</t>
  </si>
  <si>
    <t>Vajilla  2 (Compra)</t>
  </si>
  <si>
    <t>Cuchillo de cocina  (Compra)</t>
  </si>
  <si>
    <t>- Hoja elaborada en acero inoxidable de mínimo 20 cm de largo y 2 cm de ancho.
- Mango liso elaborado en polipropileno negro</t>
  </si>
  <si>
    <t>Tijeras de cocina  (Compra)</t>
  </si>
  <si>
    <t>- Hojas elaborada en acero inoxidable de mínimo 20 cm de largo
- Mango de plástico liso</t>
  </si>
  <si>
    <t>Jarra  (Arrendamiento)</t>
  </si>
  <si>
    <t>- Elaborada en vidrio
- Sin diseño
- Capacidad mínima de 1,5 litros</t>
  </si>
  <si>
    <t>Jarra  (Compra)</t>
  </si>
  <si>
    <t>Organizador  porta escobas  (Compra)</t>
  </si>
  <si>
    <t>- Con capacidad para organizar mínimo 4 escobas de manera simultánea</t>
  </si>
  <si>
    <t>Espátula  (Compra)</t>
  </si>
  <si>
    <t>- Metálica con mango de plástico
- Con hoja de mínimo 2 pulgadas de largo</t>
  </si>
  <si>
    <t>Haraganes 1  (Compra)</t>
  </si>
  <si>
    <t>- Para limpiar vidrios
- Con banda de goma con longitud mínima de 25 cm.
- Mango con longitud mínima de 60 cm</t>
  </si>
  <si>
    <t>Haraganes 3  (Compra)</t>
  </si>
  <si>
    <t>- Para escurrir pisos
- Con banda de goma con longitud mínima de 35 cm
- Mango con longitud mínima de 120 cm</t>
  </si>
  <si>
    <t>Haraganes 5 (Compra)</t>
  </si>
  <si>
    <t>- Para escurrir pisos
-Con banda de goma con longitud mínima de 80 cm.
- Mango metálico extensible con longitud mínima
de 60 cm y máxima de 150 cm</t>
  </si>
  <si>
    <t>Plato Biodegradable 1 (Compra)</t>
  </si>
  <si>
    <t>- Plato pando, circular, sin divisiones 
- Biodegradable  
-Tamaño: 15 cm
- Sin ala
- Elaborado con la fibra de caña de azúcar o almidón de maíz
- No debe contener PVC o Poliestireno expandido u otros plásticos de un solo uso tanto en el envase como en el embalaje.</t>
  </si>
  <si>
    <t>Plato Biodegradable 2 (Compra)</t>
  </si>
  <si>
    <t>- Plato pando, circular, sin divisiones 
- Biodegradable  
-Tamaño: 18 cm
- Sin ala
- Elaborado con la fibra de caña de azúcar o almidón de maíz
- No debe contener PVC o Poliestireno expandido u otros plásticos de un solo uso tanto en el envase como en el embalaje.</t>
  </si>
  <si>
    <t>Pocillos 1 (Arrendamiento)</t>
  </si>
  <si>
    <t>- Elaborado en porcelana blanca para café
- De mínimo 170 cc
- No se debe rayar con el uso de cubiertos
- Debe ser apta para uso en microondas</t>
  </si>
  <si>
    <t>Pocillos 1 (Compra)</t>
  </si>
  <si>
    <t>-Pocillo y plato de porcelana blanca para café.
- Plato de mínimo 13 cm de diámetro y pocillo de mínimo 170 cc
- No se debe rayar con el uso de los cubiertos y
debe ser apta para uso en horno microondas.</t>
  </si>
  <si>
    <t>Terno para café  (Compra)</t>
  </si>
  <si>
    <t>Cafetera 1 (Arrendamiento)</t>
  </si>
  <si>
    <t xml:space="preserve"> - Capacidad mínima de 12 tazas
 - 120 voltios
 - Potencia mínima de 900 w
 - Filtro permanente
 - Material plástico
 - Jarra de vidrio</t>
  </si>
  <si>
    <t>Cafetera 1 (Compra)</t>
  </si>
  <si>
    <t>Vajilla  3 (Arrendamiento)</t>
  </si>
  <si>
    <t>- Elaborada en porcelana
- Compuesta de 8 puestos y cuatro piezas por puesto:
- Plato para cena (diámetro mínimo de 26 cm)
- Plato hondo (diámetro mínimo de 20 cm)
- Plato auxiliar (diámetro mínimo de 17 cm)
- Taza (capacidad mínima es de 280 cc)
- Apta para uso en horno microondas</t>
  </si>
  <si>
    <t>Vajilla  3 (Compra)</t>
  </si>
  <si>
    <t>Vajilla  4 (Arrendamiento)</t>
  </si>
  <si>
    <t>- Elaborada en porcelana
- Compuesta de 4 puestos y cuatro piezas por puesto:
- Plato para cena (diámetro mínimo de 26 cm)
- Plato hondo (diámetro mínimo de 20 cm)
- Plato auxiliar (diámetro mínimo de 17 cm)
- Taza (capacidad mínima es de 280 cc)
- Apta para uso en horno microondas</t>
  </si>
  <si>
    <t>Vajilla  4 (Compra)</t>
  </si>
  <si>
    <t>Portavasos (Arrendamiento)</t>
  </si>
  <si>
    <t>- Elaborado en acero inoxidable
- (Redondo) Diámetro mínimo de 11 o (Cuadrado) mínimo 11 cm de largo y de ancho</t>
  </si>
  <si>
    <t>Portavasos (Compra)</t>
  </si>
  <si>
    <t>- Elaborada en acero inoxidable
- Sin diseño
- Dimensiones mínimas de 37 cm de largo por 27 cm de ancho</t>
  </si>
  <si>
    <t>Bandeja 1 (Compra)</t>
  </si>
  <si>
    <t>- Elaborada en acero inoxidable
- Sin diseño
- Dimensiones mínimas de 50 cm de largo por 33 cm de ancho</t>
  </si>
  <si>
    <t>Bandeja 2 (Compra)</t>
  </si>
  <si>
    <t>Bandeja 3 (Arrendamiento)</t>
  </si>
  <si>
    <t>- Elaborada en plástico
- Superficie antideslizante
- Diseño sencillo
- Dimensiones mínimas de 37cm de largo por 27 cm de ancho
- Color blanco o beige</t>
  </si>
  <si>
    <t>Bandeja 3 (Compra)</t>
  </si>
  <si>
    <t>Bandeja 4 (Arrendamiento)</t>
  </si>
  <si>
    <t>- Elaborada en plástico
- Superficie antideslizante
- Diseño sencillo
- Dimensiones mínimas de 45 cm de largo por 35 cm de ancho
- Color blanco o beige</t>
  </si>
  <si>
    <t>Bandeja 4 (Compra)</t>
  </si>
  <si>
    <t>- Elaborada en aluminio
- Capacidad mínima de 2 litros</t>
  </si>
  <si>
    <t>Olleta (Compra)</t>
  </si>
  <si>
    <t>Olla 1 (Arrendamiento)</t>
  </si>
  <si>
    <t>- Elaborada en aluminio
- Con tapa en aluminio
- Capacidad mínima de 3 litros</t>
  </si>
  <si>
    <t>Olla 1 (Compra)</t>
  </si>
  <si>
    <t>Olla 2 (Arrendamiento)</t>
  </si>
  <si>
    <t>- Elaborada en aluminio
- Con tapa en aluminio
- Capacidad mínima de 5 litros</t>
  </si>
  <si>
    <t>Olla 2 (Compra)</t>
  </si>
  <si>
    <t>Escurridor para platos (Arrendamiento)</t>
  </si>
  <si>
    <t>- Elaborado en plástico
- Con rejilla, portacubiertos y bandeja plástica de goteo
- Dimensiones mínimas de 40 cm de largo y 30 cm de ancho</t>
  </si>
  <si>
    <t>Escurridor para platos (Compra)</t>
  </si>
  <si>
    <t>Carro exprimidor de trapero 1 (Arrendamiento)</t>
  </si>
  <si>
    <t xml:space="preserve"> - Elaborado en plástico
 - Capacidad mínima de 12 litros
 - Con cuatro ruedas y manija de escurridor</t>
  </si>
  <si>
    <t>Carro exprimidor de trapero 1 (Compra)</t>
  </si>
  <si>
    <t xml:space="preserve"> - Elaborado en plástico
 - Capacidad mínima de 24 litros
 - Con cuatro ruedas y manija de escurridor</t>
  </si>
  <si>
    <t>Carro exprimidor de trapero 2 (Compra)</t>
  </si>
  <si>
    <t>Carro exprimidor de trapero 3 (Arrendamiento)</t>
  </si>
  <si>
    <t>- Elaborado en plástico
- Capacidad mínima de 35 litros
- Con cuatro ruedas y manija de escurridor</t>
  </si>
  <si>
    <t>Carro exprimidor de trapero 3 (Compra)</t>
  </si>
  <si>
    <t>Carros para limpieza (Arrendamiento)</t>
  </si>
  <si>
    <t>- Tamaño mínimo de 70 cm de largo por 50 cm de ancho por 95 cm de alto
- Mínimo dos bandejas de servicio
- Con mínimo una bolsa de limpieza
- Con plataforma para balde escurridor
- Con cuatro ruedas antirayones
- Ruedas delanteras con ángulo de giro de 360 grados</t>
  </si>
  <si>
    <t>Carros para limpieza (Compra)</t>
  </si>
  <si>
    <t>- Elaborado en plástico
- Mínimo dos estantes para distribución de bebidas
- Tamaño mínimo de 80 cm de largo por 47 cm de ancho por 90 cm de alto</t>
  </si>
  <si>
    <t>Carro de bebidas (Compra)</t>
  </si>
  <si>
    <t>Escalera 1 (Arrendamiento)</t>
  </si>
  <si>
    <t xml:space="preserve"> - Cuerpo plástico
- Altura mínima de mínimo dos pasos.</t>
  </si>
  <si>
    <t>Escalera 1 (Compra)</t>
  </si>
  <si>
    <t xml:space="preserve"> - Cuerpo Metálico
- Altura mínima de  mínimo dos pasos.</t>
  </si>
  <si>
    <t>Escalera 2 (Compra)</t>
  </si>
  <si>
    <t>Escalera 3 (Arrendamiento)</t>
  </si>
  <si>
    <t xml:space="preserve"> - Cuerpo Metálico
- Altura mínima de mínimo cuatro pasos.</t>
  </si>
  <si>
    <t>Escalera 3 (Compra)</t>
  </si>
  <si>
    <t>Escalera 4 (Arrendamiento)</t>
  </si>
  <si>
    <t xml:space="preserve"> - Cuerpo Metálico
- Altura mínima de mínimo seis pasos. </t>
  </si>
  <si>
    <t>Escalera 4 (Compra)</t>
  </si>
  <si>
    <t>Cuerpo en aluminio, tipo tijera
- Altura mínima de 5 escalones
- Con capacidad de resistencia a una carga concentrada en cualquier punto del escalón de 127 kg
- Con tapones de caucho antideslizantes</t>
  </si>
  <si>
    <t>Escalera de tipo industrial (Compra)</t>
  </si>
  <si>
    <t>Mangueras 1 (Arrendamiento)</t>
  </si>
  <si>
    <t xml:space="preserve"> - Longitud mínima de 20 metros
 - Elaborada en PVC
 - Con terminales roscadas en ambos extremos
 - Incluye accesorios: acoples y pistola </t>
  </si>
  <si>
    <t>Mangueras 1 (Compra)</t>
  </si>
  <si>
    <t>Mangueras 2 (Arrendamiento)</t>
  </si>
  <si>
    <t>- Longitud mínima de 30 metros
- Elaborada en PVC
- Con terminales roscadas en ambos extremos
- Incluye accesorios: acoples y pistola</t>
  </si>
  <si>
    <t>Mangueras 2 (Compra)</t>
  </si>
  <si>
    <t>- Longitud mínima de 50 metros
- Elaborada en PVC
- Con terminales roscadas en ambos extremos
- Incluye accesorios: acoples y pistola</t>
  </si>
  <si>
    <t>Mangueras 3 (Compra)</t>
  </si>
  <si>
    <t>Contenedor de basura 1 (Compra)</t>
  </si>
  <si>
    <t>- Elaborado en plástico
- Tapa con pedal
- Capacidad mínima de 10 litros
- Color negro
- Impresión de la frase "Residuos no aprovechable" en la cara delantera del contenedor</t>
  </si>
  <si>
    <t>Contenedor de basura 2 (Compra)</t>
  </si>
  <si>
    <t>- Elaborado en plástico
- Tapa con pedal
- Capacidad mínima de 10 litros
- Color blanco
- Impresión de la frase "Residuos aprovechables" en la cara delantera del contenedor</t>
  </si>
  <si>
    <t>Contenedor de basura 3 (Compra)</t>
  </si>
  <si>
    <t>- Elaborado en plástico
- Tapa con pedal
- Capacidad mínima de 10 litros
- Color verde
- Impresión de la frase "Residuos orgánicos aprovechables" en la cara delantera del contenedor</t>
  </si>
  <si>
    <t>Contenedor de basura 4 (Compra)</t>
  </si>
  <si>
    <t>- Elaborado en plástico
- Tapa con pedal
- Capacidad mínima de 10 litros
- Color rojo
- Impresión de las palabras "Riesgo biológico" o "Residuos peligrosos" en la cara delantera del contenedor</t>
  </si>
  <si>
    <t>Contenedor de basura 5 (Compra)</t>
  </si>
  <si>
    <t>- Elaborado en plástico
- Tapa con pedal
- Capacidad mínima de 20 litros
- Color negro
- Impresión de la frase "Residuos no aprovechable" en la cara delantera del contenedor</t>
  </si>
  <si>
    <t>Contenedor de basura 6 (Compra)</t>
  </si>
  <si>
    <t>- Elaborado en plástico
- Tapa con pedal
- Capacidad mínima de 20 litros
- Color blanco
- Impresión de la frase "Residuos aprovechables" en la cara delantera del contenedor</t>
  </si>
  <si>
    <t>Contenedor de basura 7 (Compra)</t>
  </si>
  <si>
    <t>- Elaborado en plástico
- Tapa con pedal
- Capacidad mínima de 20 litros
- Color verde
- Impresión de la frase "Residuos orgánicos aprovechables" en la cara delantera del contenedor</t>
  </si>
  <si>
    <t>Contenedor de basura 8 (Compra)</t>
  </si>
  <si>
    <t>- Elaborado en plástico
- Tapa con pedal
- Capacidad mínima de 20 litros
- Color rojo
- Impresión de las palabras "Riesgo biológico" o "Residuos peligrosos" en la cara delantera del
contenedor</t>
  </si>
  <si>
    <t>Contenedor de basura 9 (Compra)</t>
  </si>
  <si>
    <t>- Elaborado en plástico
- Con tapa en vaivén
- Capacidad mínima de 50 litros
- Color negro
- Impresión de la frase "Residuos no aprovechable" en la cara delantera del contenedor</t>
  </si>
  <si>
    <t>Contenedor de basura 10 (Compra)</t>
  </si>
  <si>
    <t>- Elaborado en plástico
- Con tapa en vaivén
- Capacidad mínima de 50 litros
- Color blanco
- Impresión de la frase "Residuos aprovechables" en la cara delantera del contenedor</t>
  </si>
  <si>
    <t>Contenedor de basura 11 (Compra)</t>
  </si>
  <si>
    <t>- Elaborado en plástico
- Con tapa en vaivén
- Capacidad mínima de 50 litros
- Color verde
- Impresión de la frase  "Residuos orgánicos aprovechables" en la cara delantera del contenedor</t>
  </si>
  <si>
    <t>Contenedor de basura 12 (Compra)</t>
  </si>
  <si>
    <t>- Elaborado en plástico
- Con tapa en vaivén
- Capacidad mínima de 50 litros
- Color rojo
- Impresión de las palabras "Riesgo biológico" o "Residuos peligrosos" en la cara delantera del contenedor</t>
  </si>
  <si>
    <t>Contenedor de basura 13 (Compra)</t>
  </si>
  <si>
    <t>- Elaborado en plástico
- Con tapa en vaivén
- Capacidad mínima de 120 litros
- Color negro
- Impresión de la frase "Residuos no aprovechable" en la cara delantera del contenedor</t>
  </si>
  <si>
    <t>Contenedor de basura 14 (Compra)</t>
  </si>
  <si>
    <t>- Elaborado en plástico
- Con tapa en vaivén
- Capacidad mínima de 120 litros
- Color blanco
- Impresión de la frase "Residuos aprovechables" en la cara delantera del contenedor</t>
  </si>
  <si>
    <t>Contenedor de basura 15 (Compra)</t>
  </si>
  <si>
    <t>- Elaborado en plástico
- Con tapa en vaivén
- Capacidad mínima de 120 litros
- Color verde
- Impresión de la frase  "Residuos orgánicos aprovechables" en la cara delantera del contenedor</t>
  </si>
  <si>
    <t>Contenedor de basura 16 (Compra)</t>
  </si>
  <si>
    <t>- Elaborado en plástico
- Con tapa en vaivén
- Capacidad mínima de 120 litros
- Color rojo
- Impresión de las palabras "Riesgo biológico" o
"Residuos peligrosos" en la cara delantera del contenedor</t>
  </si>
  <si>
    <t>Contenedor de basura 17 (Compra)</t>
  </si>
  <si>
    <t>- Elaborado en plástico
- Con tapa
- Capacidad mínima de 180 litros
- Color negro
- Con ruedas traseras macizas y manijas</t>
  </si>
  <si>
    <t>Contenedor de basura 18 (Compra)</t>
  </si>
  <si>
    <t>- Elaborado en plástico
- Con tapa
- Capacidad mínima de 180 litros
- Color verde
- Con ruedas traseras macizas y manijas</t>
  </si>
  <si>
    <t>Contenedor de basura 19 (Compra)</t>
  </si>
  <si>
    <t>- Elaborado en plástico
- Con tapa
- Capacidad mínima de 180 litros
- Color blanco
- Con ruedas traseras macizas y manijas</t>
  </si>
  <si>
    <t>Contenedor de basura 20 (Compra)</t>
  </si>
  <si>
    <t>- Elaborado en plástico
- Con tapa
- Capacidad mínima de 240 litros
- Color negro
- Con ruedas traseras macizas y manijas</t>
  </si>
  <si>
    <t>Contenedor de basura 21 (Compra)</t>
  </si>
  <si>
    <t>- Elaborado en plástico
- Con tapa
- Capacidad mínima de 240 litros
- Color verde
- Con ruedas traseras macizas y manijas</t>
  </si>
  <si>
    <t>Contenedor de basura 22 (Compra)</t>
  </si>
  <si>
    <t>- Elaborado en plástico
- Con tapa
- Capacidad mínima de 240 litros
- Color blanco
- Con ruedas traseras macizas y manijas</t>
  </si>
  <si>
    <t>Contenedor de basura 23 (Compra)</t>
  </si>
  <si>
    <t>- Elaborado en plástico
- Con tapa
- Capacidad mínima de 340 litros
- Color negro
- Con ruedas traseras macizas y manijas</t>
  </si>
  <si>
    <t>Contenedor de basura 24 (Compra)</t>
  </si>
  <si>
    <t>- Elaborado en plástico
- Con tapa
- Capacidad mínima de 340 litros
- Color verde
- Con ruedas traseras macizas y manijas</t>
  </si>
  <si>
    <t>Contenedor de basura 25 (Compra)</t>
  </si>
  <si>
    <t>- Elaborado en plástico
- Con tapa
- Capacidad mínima de 340 litros
- Color blanco
- Con ruedas traseras macizas y manijas</t>
  </si>
  <si>
    <t>Contenedor de basura 26 (Compra)</t>
  </si>
  <si>
    <t>- Elaborado en plástico
- Con tapa
- Capacidad mínima de 760 litros
- Color negro
- Con ruedas traseras macizas y manijas</t>
  </si>
  <si>
    <t>Contenedor de basura 27 (Compra)</t>
  </si>
  <si>
    <t>- Elaborado en plástico
- Con tapa
- Capacidad mínima de 760 litros
- Color verde
- Con ruedas traseras macizas y manijas</t>
  </si>
  <si>
    <t>Contenedor de basura 28 (Compra)</t>
  </si>
  <si>
    <t>- Elaborado en plástico
- Con tapa
- Capacidad mínima de 760 litros
- Color blanco
- Con ruedas traseras macizas y manijas</t>
  </si>
  <si>
    <t>Contenedor de basura 29 (Compra)</t>
  </si>
  <si>
    <t>- Elaborado en plástico
- Con tapa
- Capacidad mínima de 1.000 litros
- Color blanco
- Con ruedas traseras macizas y manijas</t>
  </si>
  <si>
    <t>Contenedor de basura 30 (Compra)</t>
  </si>
  <si>
    <t>- Elaborado en plástico
- Con tapa
- Capacidad mínima de 1.000 litros
- Color verde
- Con ruedas traseras macizas y manijas</t>
  </si>
  <si>
    <t>Punto Ecológico 1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</si>
  <si>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20 litros para cada contenedor
- Contenedores elaborados en plástico
- Debe cumplir con lo estipualdo en el artíuculo 4° de la Resolución 2184 del 26 de diciembre de 2019</t>
  </si>
  <si>
    <t>Punto Ecológico 2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</si>
  <si>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35 litros para cada contenedor
- Contenedores elaborados en plástico
- Debe cumplir con lo estipualdo en el artíuclo 4° de la Resolución 2184 del 26 de diciembre de 2019</t>
  </si>
  <si>
    <t>Punto Ecológico 3 (Compra)</t>
  </si>
  <si>
    <t>- Base metálica con techo en material metálico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35 litros para cada contenedor
- Contenedores elaborados en plástico
- Debe cumplir con lo estipualdo en el artíuclo 4° de la Resolución 2184 del 26 de diciembre de 2019</t>
  </si>
  <si>
    <t>Punto Ecológico 4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</si>
  <si>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50 litros para cada contenedor
- Contenedores elaborados en plástico
- Debe cumplir con lo estipualdo en el artíuclo 4° de la Resolución 2184 del 26 de diciembre de 2019</t>
  </si>
  <si>
    <t>Punto Ecológico 5 (Compra)</t>
  </si>
  <si>
    <t>- Base metálica con techo en material metálico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50 litros para cada contenedor
- Contenedores elaborados en plástico
- Debe cumplir con lo estipualdo en el artíuclo 4° de la Resolución 2184 del 26 de diciembre de 2019</t>
  </si>
  <si>
    <t>Punto Ecológico 6 (Compra)</t>
  </si>
  <si>
    <t>- Base metálica
- Mínimo tres contenedores así:
- Contenedor color verde con palabras "residuos orgánicos aprovechables: restos de comida, desechos agrícolas" en la cara frontal
- Contenedor color blanco con palabras "residuos aprovechables como plástico, vidrio, metales, multicapa, papel y cartón" en la cara frontal
- Contenedor color negro con las palabaras "residuos no aprovechables: papel higiénico, servilletas, papeles y cartones contaminados con comida, papeles metalizados" en la cara frontal
- Capacidad mínima de 100 litros para cada contenedor
- Contenedores elaborados en plástico
- Debe cumplir con lo estipualdo en el artíuclo 4° de la Resolución 2184 del 26 de diciembre de 2019</t>
  </si>
  <si>
    <t>Papelera 1 (Compra)</t>
  </si>
  <si>
    <t>- Cuerpo metálico enmallado sin tapa
- Con capacidad mínima de 10 litros
- Diseño para oficina</t>
  </si>
  <si>
    <t>Papelera 2 (Compra)</t>
  </si>
  <si>
    <t>- Cuerpo plástico
- Con mecanismo de pedal para abrir y cerrar tapa
- Con capacidad mínima de 10 litros
- Diseño para baño</t>
  </si>
  <si>
    <t>Papelera 3 (Compra)</t>
  </si>
  <si>
    <t>- Cuerpo plástico sin tapa
- Con capacidad mínima de 10 litros
- Diseño para baño</t>
  </si>
  <si>
    <t>Papelera 4 (Compra)</t>
  </si>
  <si>
    <t>- Papelera de oficina de plástico reciclado
- Color negro
- Con capacidad de 4,5 litros
- Diámetro: 22 cm aproxi. Largo: 24 cm. 
No debe contener PVC o Poliestireno expandido u otros plásticos de un solo uso tanto en el envase como en el embalaje.</t>
  </si>
  <si>
    <t>Papelera residuos peligrosos 1 (Compra)</t>
  </si>
  <si>
    <t>- Cuerpo plástico
- Con mecanismo de pedal para abrir y cerrar tapa
- Con capacidad mínima de 10 litros
- Diseño para baño
- Color rojo
- Con las palabras "Riesgo biológico" en la cara frontal</t>
  </si>
  <si>
    <t>Papelera residuos peligrosos 2 (Compra)</t>
  </si>
  <si>
    <t>- Cuerpo plástico
- Con mecanismo de pedal para abrir y cerrar tapa
- Con capacidad mínima de 20 litros
- Diseño para baño
- Color rojo
- Con las palabras "Riesgo biológico" en la cara frontal</t>
  </si>
  <si>
    <t>Señales peatonales de prevención y atención 1 (Compra)</t>
  </si>
  <si>
    <t>- Elaborado en plástico
- Tipo tijera, plegable
- Tamaño mínimo de 25 cm de ancho por 60 cm de alto por 22 cm de largo.
- Impresión en las dos caras con las palabras "Cerrado" o "Área cerrada" o "No pasar".
- Color amarillo</t>
  </si>
  <si>
    <t>Señales peatonales de prevención y atención 1 (Arrendamiento)</t>
  </si>
  <si>
    <t>Señales peatonales de prevención y atención 2 (Compra)</t>
  </si>
  <si>
    <t>- Elaborado en plástico
- Tipo tijera, plegable
- Tamaño mínimo de 25 cm de ancho por 60 cm de alto por 22 cm de largo.
- Impresión en las dos caras con las palabras "Cuidado".
- Color amarillo
- Acordes con la reglamentación establecida por la NTC 1461</t>
  </si>
  <si>
    <t>Señales peatonales de prevención y atención 2 (Arrendamiento)</t>
  </si>
  <si>
    <t>Señales peatonales de prevención y atención 3 (Compra)</t>
  </si>
  <si>
    <t>- Elaborado en plástico
- Tipo tijera, plegable
- Tamaño mínimo de 25 cm de ancho por 60 cm de alto por 22 cm de largo.
- Impresión en las dos caras con las palabras "Piso húmedo o "Piso mojado"".
- Color amarillo
- Acordes con la reglamentación establecida por la NTC 1461</t>
  </si>
  <si>
    <t>Dispensador para papel higiénico 1 (Compra)</t>
  </si>
  <si>
    <t>- Elaborado en plástico ABS blanco
- Para rollo de 250 metros y 400 metros
- Con visor para ver el estado del rollo
- Con cerradura y llave
- Incluye los elementos necesarios para realizar la instalación en pared
-Incluye el costo de instalación.</t>
  </si>
  <si>
    <t>Dispensador para papel higiénico 2 (Compra)</t>
  </si>
  <si>
    <t>- Elaborado en acero inoxidable
- Para rollo de 250 metros y 400 metros
- Con visor para ver el estado del rollo
- Con cerradura y llave
- Incluye los elementos necesarios para realizar la instalación en pared
-Incluye el costo de instalación.</t>
  </si>
  <si>
    <t>Dispensador de toallas de manos 1 (Compra)</t>
  </si>
  <si>
    <t>- Elaborado en plástico ABS
- Para toallas de papel en rollo de 150 metros y 250 metros
- Con mecanismo accionador de palanca, perilla giratoria o para halar con la mano.
- Con cuchilla serrada para cortar la toalla de manos
- Con cerradura y llave
- Incluye los elementos necesarios para realizar la instalación en pared
 - Incluye el costo de instalación</t>
  </si>
  <si>
    <t>Dispensador de toallas de manos 2 (Compra)</t>
  </si>
  <si>
    <t>- Elaborado en plástico ABS
- Para toallas de papel interdobladas con capacidad mínima de 300 toallas
- Con mecanismo para halar con la mano.
- Con cerradura y llave
- Incluye los elementos necesarios para realizar la instalación en pared
-Incluye el costo de instalación</t>
  </si>
  <si>
    <t>Dispensador de toallas de manos 3 (Compra)</t>
  </si>
  <si>
    <t>- Elaborado en acero inoxidable
- Para toallas de papel interdobladas con capacidad mínima de 300 toallas
- Con mecanismo para halar con la mano.
- Con cerradura y llave
- Incluye los elementos necesarios para realizar la instalación en pared
-Incluye el costo de instalación</t>
  </si>
  <si>
    <t>Dispensador de jabón líquido 1 (Compra)</t>
  </si>
  <si>
    <t>- Elaborado en plástico ABS blanco
- Con válvula manual anticorrosiva.
- Uso habilitado para cualquier jabón líquido con capacidad mínima de 500 cc
- Incluye los elementos necesarios para realizar la instalación en pared
-Incluye el costo de instalación</t>
  </si>
  <si>
    <t>Dispensador de jabón líquido 2 (Compra)</t>
  </si>
  <si>
    <t>- Elaborado en plástico ABS blanco
- Con sensor para suministro de jabón
- Uso habilitado para cualquier jabón líquido con capacidad mínima de 500 ml
- Incluye los elementos necesarios para realizar la instalación en pared
 -Incluye el costo de instalación'</t>
  </si>
  <si>
    <t>Dispensador de jabón líquido 3 (Compra)</t>
  </si>
  <si>
    <t>- Elaborado en acero inoxidable
- Con válvula manual anticorrosiva.
- Uso habilitado para cualquier jabón líquido con capacidad mínima de 800 ml
- Con cerradura y llave
- Incluye los elementos necesarios para realizar la instalación en pared
 -Incluye el el costo de instalación'</t>
  </si>
  <si>
    <t>Dispensador de jabón líquido 4 (Compra)</t>
  </si>
  <si>
    <t>- Elaborado en acero inoxidable
- Con sensor para suministro de jabón
- Uso habilitado para cualquier jabón líquido con capacidad mínima de 800 ml
- Con cerradura y llave
- Incluye los elementos necesarios para realizar la instalación en pared
 -Incluye el costo de instalación'</t>
  </si>
  <si>
    <t>Dispensador para ambientador (Arrendamiento)</t>
  </si>
  <si>
    <t xml:space="preserve"> - Elaborado en plástico ABS blanco
 - Con dispersión programable de líquido ambientador
 - Capacidad mínima de 250 ml
- Incluye los elementos necesarios para realizar la instalación en pared
-Incluye el costo de instalación</t>
  </si>
  <si>
    <t>Dispensador para ambientador (Compra)</t>
  </si>
  <si>
    <t>Recarga: Dispensador para ambientador (Compra)</t>
  </si>
  <si>
    <t>Recarga mensual del dispensador para ambientador</t>
  </si>
  <si>
    <t>Mensual</t>
  </si>
  <si>
    <t>Dispensador goteo por gravedad y recarga (Arrendamiento)</t>
  </si>
  <si>
    <t>- Elaborado en PVC blanco
- Goteo programable para desodorizar sanitarios y orinales
- Incluye manguera plástica de goteo
- Incluye los elementos necesarios para realizar la instalación en pared</t>
  </si>
  <si>
    <t>Dispensador goteo por gravedad (Compra)</t>
  </si>
  <si>
    <t>Recarga: Dispensador goteo por gravedad (Compra)</t>
  </si>
  <si>
    <t>Recarga mensual del dispensador goteo para gravedad con líquido con agentes tensoactivos.</t>
  </si>
  <si>
    <t>Dispensador de agua (Arrendamiento)</t>
  </si>
  <si>
    <t xml:space="preserve">- Dispensador de agua fría y caliente
- Sistema de filtración multinivel
- Uso de gas refrigerante seguro para la capa de ozono
</t>
  </si>
  <si>
    <t>Dispensador de agua (Compra)</t>
  </si>
  <si>
    <t>Dispensador de agua con botellón (Arrendamiento)</t>
  </si>
  <si>
    <t xml:space="preserve">- Dispensador de agua fría y caliente
- Uso de gas refrigerante seguro para la capa de ozono
</t>
  </si>
  <si>
    <t>Dispensador de agua con botellón (Compra)</t>
  </si>
  <si>
    <t>Greca para tintos 1 (Arrendamiento)</t>
  </si>
  <si>
    <t>- Eléctrica de 110 v
- Cuerpo elaborada en lámina de acero inoxidable de calibre 24 como mínimo
- Resistencias elaboradas en cobre
- Terminales elaboradas en cobre remplazables con soldadura
- Mínimo dos servicios
- Con su respectivo filtro y aro
 - Con capacidad para 30 tintos</t>
  </si>
  <si>
    <t>Greca para tintos 2 (Arrendamiento)</t>
  </si>
  <si>
    <t>- Eléctrica de 110 v
- Cuerpo elaborada en lámina de acero inoxidable de calibre 24 como mínimo, grado alimento
- Resistencias elaboradas en cobre
- Terminales elaboradas en cobre remplazables sin soldadura
- Mínimo 2 servicios
 -Con su respectivo filtro y aro
- Con capacidad para 60 tintos</t>
  </si>
  <si>
    <t>- Eléctrica de 110 v
- Cuerpo elaborada en lámina de acero inoxidable de calibre 24 como mínimo, grado alimento
- Resistencias elaboradas en cobre
- Terminales elaboradas en cobre remplazables sin soldadura
- Mínimo dos servicios
 -Con su respectivo filtro y aro
 - Con capacidad para 120 tintos</t>
  </si>
  <si>
    <t>Máquina de filtrado para café (Compra)</t>
  </si>
  <si>
    <t>- Cafetera de método filtrado de café por goteo con conexión directamente a la red de agua o con opción de usarse completamente portátil sin requerir conexión directa a la red de agua
- Grifo para dispensar agua caliente
- Capacidad para termos de 1.9 a 3L, capacidad de 14 litros hora
- Incluye termo con capacidad de mantener la bebida caliente, conservando la calidad de la taza de café durante mínimo 3 horas
- Revestimiento de acero inoxidable con bomba tipo dispensador 
- Capacidad de 2,5 0 3,0 litros.</t>
  </si>
  <si>
    <t>Horno microondas (Arrendamiento)</t>
  </si>
  <si>
    <t>- Potencia mínima de 900 w
- Tamaño mínimo de 30 cm de ancho por 25 cm de alto por 35 cm de profundidad.
- Con bandera giratoria de cristal templado
- Con programas automáticos</t>
  </si>
  <si>
    <t>- Potencia mínima de 1000 w
- Tamaño mínimo de 30 cm de ancho por 30 cm de alto por 40 cm de profundidad.
- Descongelamiento automático
- Con programas automáticos</t>
  </si>
  <si>
    <t>- De dos puestos
- Lámina esmaltada
- Eléctrica
- Con perilla para graduar mínimo 3 niveles de calor</t>
  </si>
  <si>
    <t>Estufa 1 (Compra)</t>
  </si>
  <si>
    <t>Estufa 2 (Arrendamiento)</t>
  </si>
  <si>
    <t>- De dos puestos
- Lámina esmaltada- A gas
- Con perilla y quemador para graduar la llama
- Con parrilla</t>
  </si>
  <si>
    <t>Estufa 2 (Compra)</t>
  </si>
  <si>
    <t>- De dos puestos
- Lámina esmaltada
- A gas
- Con perilla y quemador para graduar la llama
- Con parrilla</t>
  </si>
  <si>
    <t>Extensión eléctrica 1 (Compra)</t>
  </si>
  <si>
    <t>- De mínimo 25 metros de longitud 
- Tipo industrial
- Recubierta en plástico PVC
- Con clavijas
- Calibre 12</t>
  </si>
  <si>
    <t>Extensión eléctrica 1 (Arrendamiento)</t>
  </si>
  <si>
    <t>Extensión eléctrica 2 (Compra)</t>
  </si>
  <si>
    <t>- De mínimo 30 metros de longitud
- Recubierta en plástico PVC
- Con clavijas
- Tipo industrial
- Calibre 12</t>
  </si>
  <si>
    <t>Aspiradora 1 (Arrendamiento)</t>
  </si>
  <si>
    <t>- De uso industrial para aspirado en seco y húmedo
- Motor con potencia 1200 w y 1400 w
- Capacidad entre 15 y 20 litros
- Cable de potencia con longitud mínima de 5m
- Accesorios mínimos: manguera puntera, 2 tubos para extensión, cepillos para tapizados</t>
  </si>
  <si>
    <t>- De uso industrial para aspirado en seco y húmedo
- Motor con potencia entre 1200 w y 1400 w
- Capacidad entre 45 y 55 litros
- Cable de potencia con longitud mínima de 5m
- Accesorios mínimos: manguera puntera, 2 tubos para extensión, cepillos para tapizados</t>
  </si>
  <si>
    <t>- De uso industrial
- Motores con potencia mínima de 1,5 hp y velocidad mínima de 175 rpm.
- Con manijas dobles
- Con interruptor de apagado de seguridad
- Diámetro mínimo de 16"
- Cable de potencia con longitud mínima de 8m
- Accesorios mínimos portapad, cepillo suave y duro</t>
  </si>
  <si>
    <t xml:space="preserve">Unidad </t>
  </si>
  <si>
    <t>Lavabrilladora de pisos 2 (Arrendamiento)</t>
  </si>
  <si>
    <t>- De uso industrial
- Motores con potencia mínima de 1,5 hp y velocidad mínima de 175 rpm.
- Con manijas dobles
- Con interruptor de apagado de seguridad
- Diámetro mínimo de 20"
- Cable de potencia con longitud mínima de 8m
- Accesorios mínimos portapad, cepillo suave y duro</t>
  </si>
  <si>
    <t>- De uso industrial
- Motores con potencia mínima de 1,5 hp y velocidad mínima de 1500 rpm.
- Con manijas dobles
- Con interruptor de apagado de seguridad
- Diámetro mínimo de 20"
- Cable de potencia con longitud mínima de 8m
- Accesorios mínimos - portapad</t>
  </si>
  <si>
    <t>Lavadora de alfombras y tapetes 1 (Arrendamiento)</t>
  </si>
  <si>
    <t xml:space="preserve"> - Motor con potencia de mínimo 1100 w y velocidad mínima de 175 revoluciones por minuto.
- Capacidad mínima de 5 litros
- Cable de potencia con longitud mínima de 8m
- Para lavar en seco o a vapor
- Diámetro mínimo de 16"</t>
  </si>
  <si>
    <t>Lavadora de alfombras y tapetes 2 (Arrendamiento)</t>
  </si>
  <si>
    <t xml:space="preserve"> - Motor con potencia de mínimo 1100 w y velocidad mínima de 175 revoluciones por minuto.
- Capacidad mínima de 5 litros
- Cable de potencia con longitud mínima de 8m
- Para lavar en seco o a vapor
- Diámetro mínimo de 20"</t>
  </si>
  <si>
    <t xml:space="preserve"> - Motor eléctrico y potencia de mínimo 1.5 Kw - 1.450 RPM y entre 2.5 HP y 3.5 HP.
 - Presión de salida de agua entre 900 psi y 1900 psi.
 - Con ruedas</t>
  </si>
  <si>
    <t xml:space="preserve"> - Potenciado por motor a gasolina o eléctrico inalámbrico
 - Caudal mínimo de 380 cfm / 645m3/h
 - Autonomía mínima de 30 minutos
 - Intensidad máxima de sonido de 100dB
 - Incluye combustible para su funcionamiento (Máximo 3 galones)</t>
  </si>
  <si>
    <t>Sonda para inodoro (Arrendamiento)</t>
  </si>
  <si>
    <t>-Sonda de mínimo 3''
-Cubierta de vinilo para proteger la porcelana.
- Cable de 1/2" (12,7 mm) con núcleo interno recubierto por compresión, resistente al retorcimiento.
-Mangos grandes y de diseño ergonómico.
-Funcional en inodoros ahorradores de agua
-Peso entre 1,9 kg y 2,5 kg</t>
  </si>
  <si>
    <t>Sonda para inodoro (Compra)</t>
  </si>
  <si>
    <t>Girador Manual (Arrendamiento)</t>
  </si>
  <si>
    <t>-Para destapar desagües entre 1/2" a 1 1/2".
-Collar antideslizante que agarra y suelta el cable
-Cable de núcleo hueco de mpinimo 5/16" × 25 pies (7,6 m) con barrena de cabeza de bulbo.
-Tambor rotativo de plástico moldeado
-Diseño de tambor abierto que permite el acceso al cable</t>
  </si>
  <si>
    <t>Girador Manual (Compra)</t>
  </si>
  <si>
    <t>Sonda para fregaderos (Arrendamiento)</t>
  </si>
  <si>
    <t>Sonda Eléctrica para desagües de 3/4” (20 mm) a 2-1/2” (64 mm)
-El equipo propulsor de velocidad variable gira el cable a 0-600 RPM.
-Capacidad del tambor: 50 pies (15 m) de 5⁄16" (8 mm) o 35 pies (11 m) de 3⁄8" (10 mm).
-El núcleo interior revestido de vinilo impide que se oxide por contacto con el resorte.</t>
  </si>
  <si>
    <t>Sonda para fregaderos (Compra)</t>
  </si>
  <si>
    <t>-Cuenta con una cuchilla de 32 a 38 cm.
-Chasis de acero con recolector o salida lateral.
-Ruedas de 135 mm
-Con  potencia entre 5 hp a 25 hp
-Ancho de corte de 18 a 183 cm.
-Peso entre 10 kg y 13,5 kg
-Tiene manilla de seguridad
-Incluye combustible para su funcionamiento (Máximo 3 galones)</t>
  </si>
  <si>
    <t>Cortadora de cesped  (Compra)</t>
  </si>
  <si>
    <t>-Cuenta con una cuchilla de 32 a 38 cm.
-Chasis de acero con recolector o salida lateral.
-Ruedas de 135 mm
-Con  potencia entre 5 hp a 25 hp
-Ancho de corte de 18 a 183 cm.
-Peso entre 10 kg y 13,5 kg
-Tiene manilla de seguridad</t>
  </si>
  <si>
    <t xml:space="preserve"> -Guadaña de Eje Rígido
 - Viene cilindrada con apróximadamente 30 a 51,6 cm3.
-Peso promedio entre 6,5 Kg y 7,7 Kg.
-Cuchilla de 80 puntas
-Capacidad del tanque de combustible entre 0,65 Lt y 1 Lt.
-Cuenta con un sistema de arranque manual.
-Cuenta con un sistema de ignición electrónico
 - Incluye el combustible para su funcioamiento (Máximo 3 galones)</t>
  </si>
  <si>
    <t>TOTAL FACTURA INSUMOS MES ENERO</t>
  </si>
  <si>
    <t>TOTAL FACTURACION INSUMOS ADICIONALES 10%</t>
  </si>
  <si>
    <t>TOTAL FACTURACION INSUMOS OC</t>
  </si>
  <si>
    <t>Precio unitario 2026</t>
  </si>
  <si>
    <t>Precio Unitario con Descuento 2026</t>
  </si>
  <si>
    <t>Valor descuento OC</t>
  </si>
  <si>
    <t>Aumento 2026</t>
  </si>
  <si>
    <t>PRECIO FULL 2026</t>
  </si>
  <si>
    <t>TOTAL ARRENDAMIENTOS POR SEDE 2026</t>
  </si>
  <si>
    <t>NETO 2026</t>
  </si>
  <si>
    <t>Operario de mantenimiento</t>
  </si>
  <si>
    <t>Coordinador de tiempo completo</t>
  </si>
  <si>
    <t>ITEMS</t>
  </si>
  <si>
    <t xml:space="preserve"> </t>
  </si>
  <si>
    <t>No</t>
  </si>
  <si>
    <t>FORMATO DE COTIZACIÓN BIENES DE ASEO Y CAFETERÍA</t>
  </si>
  <si>
    <t>3. Bienes de Aseo y Cafetería</t>
  </si>
  <si>
    <t>Regional</t>
  </si>
  <si>
    <t>TABLA RESUMEN</t>
  </si>
  <si>
    <t>Proveedor</t>
  </si>
  <si>
    <t>Tipo de Item</t>
  </si>
  <si>
    <t>Diligenciados</t>
  </si>
  <si>
    <t>Observaciones</t>
  </si>
  <si>
    <t>CON precio piso (Filas blancas)</t>
  </si>
  <si>
    <t>SIN precio piso (Filas azules)</t>
  </si>
  <si>
    <t>Total items de la Solicitud</t>
  </si>
  <si>
    <t>A. Insumos</t>
  </si>
  <si>
    <t>Detalle Sede</t>
  </si>
  <si>
    <t>Precio PISO</t>
  </si>
  <si>
    <t>Sede 1</t>
  </si>
  <si>
    <t>Sede 2</t>
  </si>
  <si>
    <t>Sede 3</t>
  </si>
  <si>
    <t>Sede 4</t>
  </si>
  <si>
    <t>Sede 5</t>
  </si>
  <si>
    <t>Sede 6</t>
  </si>
  <si>
    <t>Sede 7</t>
  </si>
  <si>
    <t>Sede 8</t>
  </si>
  <si>
    <t>Sede 9</t>
  </si>
  <si>
    <t>Sede 10</t>
  </si>
  <si>
    <t>Sede 11</t>
  </si>
  <si>
    <t>Sede 12</t>
  </si>
  <si>
    <t>Sede 13</t>
  </si>
  <si>
    <t>Sede 14</t>
  </si>
  <si>
    <t>Sede 15</t>
  </si>
  <si>
    <t>Sede 16</t>
  </si>
  <si>
    <t>Sede 17</t>
  </si>
  <si>
    <t>Sede 18</t>
  </si>
  <si>
    <t>Sede 19</t>
  </si>
  <si>
    <t>Sede 20</t>
  </si>
  <si>
    <t>Sede 21</t>
  </si>
  <si>
    <t>Sede 22</t>
  </si>
  <si>
    <t>Sede 23</t>
  </si>
  <si>
    <t>Sede 24</t>
  </si>
  <si>
    <t>Sede 25</t>
  </si>
  <si>
    <t>Si</t>
  </si>
  <si>
    <t xml:space="preserve"> -   </t>
  </si>
  <si>
    <t>- Con agente(s) tensoactivo(s) principal(es) con efecto limpiador y desengrasante en una concentración mínima del 8%.</t>
  </si>
  <si>
    <t>- Disponible en mínimo (2) dos fragancias</t>
  </si>
  <si>
    <t>-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t>
  </si>
  <si>
    <t>- Debe contener concentraciones de fósforo iguales o inferiores a 0.65% de fósforo (Resolución 0689 de 2016)</t>
  </si>
  <si>
    <t>- Con agente(s) tensoactivo(s) principal(es) con efecto limpiador y desengrasante en una concentración mínima del 15%.</t>
  </si>
  <si>
    <t xml:space="preserve"> - Disponible en mínimo (2) dos fragancias</t>
  </si>
  <si>
    <t>- El envase debe estar correctamente etiquetados bajo los parámetros establecidos en el sistema globalmente armonizado (Decreto 1496 de 2018) indicando: nombre comercial del producto, pictogramas de los compuestos peligrosos si aplica e instrucciones de uso.</t>
  </si>
  <si>
    <t>- Todo tipo de uso</t>
  </si>
  <si>
    <t>- Biodegradable</t>
  </si>
  <si>
    <t>- No debe contener PVC o Poliestireno expandido u otros plásticos de un solo uso tanto en el envase como en el embalaje.</t>
  </si>
  <si>
    <t>Barra, unidad con peso mínimo de 250 g en</t>
  </si>
  <si>
    <t>envoltura individual</t>
  </si>
  <si>
    <t>-Con agente(s) tensoactivo(s) pincipal(es) con efecto limpiador, pulidor y desengrasante</t>
  </si>
  <si>
    <t>- Con agente activo mínimo del 5%</t>
  </si>
  <si>
    <t>- Jabón de tocador para manos en espuma</t>
  </si>
  <si>
    <t>- Líquido para manos en bolsa para dispensador spray y con boquilla especial de dispensador</t>
  </si>
  <si>
    <t>- Tapa tipo válvula, para dispensador, antibacterial y antiséptico</t>
  </si>
  <si>
    <t>- Con agente limpiador en una concentración mínima del 6%</t>
  </si>
  <si>
    <t>- Con agente humectante en una concentración mínima del 3%</t>
  </si>
  <si>
    <t>- Disponible en múltiples fragancias</t>
  </si>
  <si>
    <t>- Producto biodegradable basado en ingredientes orgánicos</t>
  </si>
  <si>
    <t>- Elaborado en material reciclable</t>
  </si>
  <si>
    <t>- No debe contener PVC, Poliestireno expandido u otros plásticos de un solo uso tanto en el envase como en el embalaje.</t>
  </si>
  <si>
    <t>- pH entre 5,5 a 7</t>
  </si>
  <si>
    <t>- Con agente(s) tensoactivo(s) principal(es) con efecto limpiador en una concentración mínima del 8%</t>
  </si>
  <si>
    <t>- Apariencia: Líquido transparente</t>
  </si>
  <si>
    <t>- Color y olor: De acuerdo a la fragancia</t>
  </si>
  <si>
    <t>- Producto biodegradable que no afectas la capa de ozono</t>
  </si>
  <si>
    <t>- Solubilidad: Total en agua</t>
  </si>
  <si>
    <t>- PH: 7.5 - 8.5</t>
  </si>
  <si>
    <t>- Composición: Tensoactivos, espesante, coadyuvante, colorante</t>
  </si>
  <si>
    <t>- No debe contener PVC, poliestireno expandido u otros plásticos de un solo uso tanto en el envase como en el embalaje.</t>
  </si>
  <si>
    <t xml:space="preserve">$-   </t>
  </si>
  <si>
    <t xml:space="preserve"> $-   </t>
  </si>
  <si>
    <t>- Con agente(s) tensoactivo(s) principal(es) con efecto limpiador y desengrasante en una concentración mínima del 10%</t>
  </si>
  <si>
    <t>- Con agente(s) principal(es) con efecto limpiador y desengrasante en una concentración mínima del 4%</t>
  </si>
  <si>
    <t>- Disponible mínimo en dos (2) fragancias</t>
  </si>
  <si>
    <t xml:space="preserve"> - El envase debe estar  correctamente etiquetados bajo los parámetros establecidos en el sistema globalmente armonizado indicando: nombre comercial del producto, pictogramas de los compuestos peligrosos e instrucciones de uso</t>
  </si>
  <si>
    <t>- Solución con una concentración mínima del 5%</t>
  </si>
  <si>
    <t xml:space="preserve"> - El  envase del producto deberá estar correctamente etiquetado, indicando: nombre comercial del producto, pictogramas de los compuestos peligrosos e instrucciones de uso</t>
  </si>
  <si>
    <t>Líquido, en recipiente plástico con capacidad</t>
  </si>
  <si>
    <t>mínima de 3.785 ml</t>
  </si>
  <si>
    <t>- Con agente(s) principal(es) con efecto limpiador en una concentración mínima del 8%</t>
  </si>
  <si>
    <t xml:space="preserve"> - El envase debe estar  correctamente etiquetado: nombre comercial del producto, pictogramas de los compuestos peligrosos e instrucciones de uso</t>
  </si>
  <si>
    <t>- Con agentes limpiadores y abrillantadores en una concentración mínima del 5%</t>
  </si>
  <si>
    <t>- De color oscuro para coayudar a cubrir rasguños en maderas oscuras</t>
  </si>
  <si>
    <t>En recipiente plástico</t>
  </si>
  <si>
    <t>con capacidad mínima de 200 ml</t>
  </si>
  <si>
    <t>- Polimérica autobrillante.</t>
  </si>
  <si>
    <t>- Con polímeros acrílicos, nivelantes y plastificantes.</t>
  </si>
  <si>
    <t>- Neutra (para pisos de todos los colores)</t>
  </si>
  <si>
    <t>- Contenido mínimo de sólidos del 10%</t>
  </si>
  <si>
    <t>- Polimérico autobrillante.</t>
  </si>
  <si>
    <t>- Contenido mínimo de sólidos del 20%</t>
  </si>
  <si>
    <t>- Contenido mínimo de sólidos del 8%</t>
  </si>
  <si>
    <t>Líquido, en recipiente</t>
  </si>
  <si>
    <t>plástico con capacidad mínima de 3.785 ml</t>
  </si>
  <si>
    <t>- Con agente activo alcalino en una concentración mínima del 9%</t>
  </si>
  <si>
    <t>- pH entre 11 y 14</t>
  </si>
  <si>
    <t>- Jabón multiusos</t>
  </si>
  <si>
    <t xml:space="preserve"> - PH Neutro,</t>
  </si>
  <si>
    <t xml:space="preserve"> - No corrosivo ni tóxico</t>
  </si>
  <si>
    <t>- Solución con agentes desinfectantes, desmanchadores y desengrasantes  en concentración mínima del 15%.</t>
  </si>
  <si>
    <t>- Biodegradable mínimo en un 95%</t>
  </si>
  <si>
    <t>- Con agentes con efecto limpiador, pulidor y brillador.</t>
  </si>
  <si>
    <t>- Para todo tipo de metales</t>
  </si>
  <si>
    <t>- Solución con alcohol etílico y solventes.</t>
  </si>
  <si>
    <t>- Con fragancia en una concentración del 1,5%</t>
  </si>
  <si>
    <t>- En múltiples fragancias (Mínimo 5 tipos de fragancias)</t>
  </si>
  <si>
    <t>- En múltiples fragancias</t>
  </si>
  <si>
    <t>- libre de CFC</t>
  </si>
  <si>
    <t xml:space="preserve"> - Envase correctamente etiquetado bajo los parámetros establecidos indicando: nombre comercial del producto, pictogramas de los compuestos peligrosos e instrucciones de uso.</t>
  </si>
  <si>
    <t>- Para eliminar insectos rastreros.</t>
  </si>
  <si>
    <t>-  Con acción residual hasta por 4 semanas o de larga duración</t>
  </si>
  <si>
    <t>- Sin fuertes olores químicos</t>
  </si>
  <si>
    <t>- Libre de CFC</t>
  </si>
  <si>
    <t>Líquido, en aerosol seguro para la capa de ozono con capacidad</t>
  </si>
  <si>
    <t>mínima de 350 ml</t>
  </si>
  <si>
    <t>- Para eliminar insectos voladores</t>
  </si>
  <si>
    <t>- En tela de toalla fileteada</t>
  </si>
  <si>
    <t>- Color blanco sin estampado</t>
  </si>
  <si>
    <t>- Tamaño mínimo de 45cm de largo por 45cm de ancho.</t>
  </si>
  <si>
    <t>- En tela fileteada</t>
  </si>
  <si>
    <t xml:space="preserve"> -  100% algodón y fibra natural</t>
  </si>
  <si>
    <t>-Tamaño mínimo de 100 cm de largo por 70 cm de ancho</t>
  </si>
  <si>
    <t xml:space="preserve"> - 100% algodón y fibra natural</t>
  </si>
  <si>
    <t xml:space="preserve"> - Color rojo sin estampado</t>
  </si>
  <si>
    <t xml:space="preserve"> -Tamaño mínimo de 100 cm de largo por 70 cm de ancho</t>
  </si>
  <si>
    <t>- Elaborado  en microfibras</t>
  </si>
  <si>
    <t xml:space="preserve"> - Color blanco</t>
  </si>
  <si>
    <t xml:space="preserve"> - Tamaño mínimo de 100 cm de largo por 70 cm de ancho</t>
  </si>
  <si>
    <t>- Retira el polvo sin dejar residuos ni pelusas</t>
  </si>
  <si>
    <t>- Antibacterial reutilizable</t>
  </si>
  <si>
    <t>- Tela con microporos</t>
  </si>
  <si>
    <t>- Tamaño mínimo de 58 cm de largo por 33 cm de ancho</t>
  </si>
  <si>
    <t>- Espuma enmallada</t>
  </si>
  <si>
    <t>- Tamaño mínimo de 7 cm de largo por 10 cm de ancho</t>
  </si>
  <si>
    <t>- Doble uso (material de esponjilla blanda y abrasiva)</t>
  </si>
  <si>
    <t>- No debe contener PVC o Poliestireno expandido u otros plásticos de un solo uso tanto en el envase como en el embalaje</t>
  </si>
  <si>
    <t>- Abrasiva</t>
  </si>
  <si>
    <t>- Tamaño mínimo de 9 cm de largo por 12 cm de</t>
  </si>
  <si>
    <t>- Elaborada con fibra de acero inoxidable para dar brillo</t>
  </si>
  <si>
    <t>- Tamaño mínimo de 5 cm de largo por 5 cm de ancho</t>
  </si>
  <si>
    <t>- Elaborada con alambre de acero inoxidable</t>
  </si>
  <si>
    <t>- Cerdas suaves elaboradas con PET calibre entre 0,3 y 0,4 mm.</t>
  </si>
  <si>
    <t>- Área de barrido mínima de 25 cm de largo por 8 cm de ancho por 10 cm de alto</t>
  </si>
  <si>
    <t>- Material de base en plástico con acople tipo rosca</t>
  </si>
  <si>
    <t>- Cerdas duras elaboradas con PET calibre entre 0,4 y 0,6 mm.</t>
  </si>
  <si>
    <t>- Área de barrido mínima de 35 cm de largo por 8 cm de ancho por 10 cm de alto</t>
  </si>
  <si>
    <t xml:space="preserve">-   </t>
  </si>
  <si>
    <t>- Extensión mínima de 140 cm</t>
  </si>
  <si>
    <t xml:space="preserve"> -Acople plástico o rosca para palos de escoba</t>
  </si>
  <si>
    <t>- Para pisos</t>
  </si>
  <si>
    <t>- Cuerpo elaborado en plástico</t>
  </si>
  <si>
    <t>- Cerdas duras en fibra plástica</t>
  </si>
  <si>
    <t>- Tamaño mínimo de 23 cm de largo por 6 cm de ancho por 7 cm de alto.</t>
  </si>
  <si>
    <t>- Mango metálico con una extensión mínima de</t>
  </si>
  <si>
    <t>140 cm</t>
  </si>
  <si>
    <t>- Tamaño mínimo de 35 cm de largo por 6 cm de ancho por 7 cm de alto.</t>
  </si>
  <si>
    <t>- Elaborado con hilaza de algodón natural</t>
  </si>
  <si>
    <t>- Mecha con peso mínimo de 435 gr y extensión mínima de 32 cm de largo</t>
  </si>
  <si>
    <t>- Acople plástico o rosca para palos de escoba</t>
  </si>
  <si>
    <t>- Cerdas duras elaboradas en fibras plásticas</t>
  </si>
  <si>
    <t>- Extensión mínima de las cerdas es de 2,5 cm</t>
  </si>
  <si>
    <t>- Base y mango elaborados en plástico</t>
  </si>
  <si>
    <t>- Mango con longitud mínima de 33 cm (incluida la medida del cepillo)</t>
  </si>
  <si>
    <t>- Para brillo</t>
  </si>
  <si>
    <t>- Diámetro mínimo de 16 pulgadas</t>
  </si>
  <si>
    <t>- Rojo o blanco</t>
  </si>
  <si>
    <t>- Para remoción</t>
  </si>
  <si>
    <t>- Café o negro</t>
  </si>
  <si>
    <t>- Diámetro mínimo de 20 pulgadas</t>
  </si>
  <si>
    <t>- Elaborado en hilaza de algodón</t>
  </si>
  <si>
    <t>- Elaborada en polietileno de baja densidad</t>
  </si>
  <si>
    <t>- De color negro</t>
  </si>
  <si>
    <t>- Calibre de mínimo 1</t>
  </si>
  <si>
    <t>- Tamaño de 40 cm de ancho por 55 cm de largo</t>
  </si>
  <si>
    <t>- Calibre de mínimo 2</t>
  </si>
  <si>
    <t>- Tamaño de 70 cm de ancho por 90 cm de largo</t>
  </si>
  <si>
    <t>- De color verde</t>
  </si>
  <si>
    <t>- De color blanco</t>
  </si>
  <si>
    <t>- Calibre de mínimo 3</t>
  </si>
  <si>
    <t>- Tamaño de 80 cm de ancho por 110 cm de largo</t>
  </si>
  <si>
    <t>-Calibre de mínimo 3</t>
  </si>
  <si>
    <t>- Tipo doméstico</t>
  </si>
  <si>
    <t>- Elaborados en látex</t>
  </si>
  <si>
    <t>- Calibre mínimo de 18</t>
  </si>
  <si>
    <t>- Tallas 7 a 9 o S a XL</t>
  </si>
  <si>
    <t>- Color amarillo</t>
  </si>
  <si>
    <t>- Color negro</t>
  </si>
  <si>
    <t>- Calibre mínimo de 25</t>
  </si>
  <si>
    <t>- Color rojo</t>
  </si>
  <si>
    <t>- Elaborados en látex desechable (tipo cirugía)</t>
  </si>
  <si>
    <t>- Empovaldos</t>
  </si>
  <si>
    <t>- Tallas XS a XXL</t>
  </si>
  <si>
    <t>- Elaborados en carnaza</t>
  </si>
  <si>
    <t>- Elaborados en hilaza</t>
  </si>
  <si>
    <t>- Elaborado en tela no tejida</t>
  </si>
  <si>
    <t>- Desechable</t>
  </si>
  <si>
    <t>- Con tiras elásticas</t>
  </si>
  <si>
    <t>- Rollo con longitud mínima de 20 metros</t>
  </si>
  <si>
    <t xml:space="preserve"> - Doble hoja blanca</t>
  </si>
  <si>
    <t xml:space="preserve"> - Sin fragancia</t>
  </si>
  <si>
    <t>- Rollo con longitud mínima de 250 metros</t>
  </si>
  <si>
    <t>- Doble hoja de color natural</t>
  </si>
  <si>
    <t>- Sin fragancia</t>
  </si>
  <si>
    <t>- Toallas interdobladas, paquete con mínimo 150 unidades</t>
  </si>
  <si>
    <t>- Doble hoja con un tamaño mínimo de 20 cm de largo por 15 cm de ancho</t>
  </si>
  <si>
    <t xml:space="preserve"> - Hoja color blanco</t>
  </si>
  <si>
    <t>- Toallas con precorte</t>
  </si>
  <si>
    <t>- Rollo con longitud mínima de 100 metros</t>
  </si>
  <si>
    <t>- Doble hoja con tamaño mínimo de 15 cms de ancho</t>
  </si>
  <si>
    <t>- Color Blanco</t>
  </si>
  <si>
    <t>- Doble hoja</t>
  </si>
  <si>
    <t>- Color blanco</t>
  </si>
  <si>
    <t>- Elaborado en cartón 97% biodegradable</t>
  </si>
  <si>
    <t>- Capacidad mínima de 4 oz</t>
  </si>
  <si>
    <t xml:space="preserve"> - Capacidad mínima de 6 oz</t>
  </si>
  <si>
    <t>- Capacidad mínima de 9 oz</t>
  </si>
  <si>
    <t>- Mezcladores  elaborados en madera y/o apartir de recursos renovables como la caña de azucar y/o almidón de maíz</t>
  </si>
  <si>
    <t>- Longitud mínima de 11 cm</t>
  </si>
  <si>
    <t>- Tipo cafetería</t>
  </si>
  <si>
    <t xml:space="preserve"> - Dobe hoja</t>
  </si>
  <si>
    <t>- Dimensiones mínimas de 20 cm de largo y 12 cm de ancho</t>
  </si>
  <si>
    <t>- 100% Biodegradable</t>
  </si>
  <si>
    <t>- Elaborado a base de papel reciclado no clorado</t>
  </si>
  <si>
    <t>- Elaborada en tela</t>
  </si>
  <si>
    <t>- Para greca</t>
  </si>
  <si>
    <t>- Capacidad de media libra</t>
  </si>
  <si>
    <t>- Capacidad de una 1 libra</t>
  </si>
  <si>
    <t xml:space="preserve">- Cepillo para lavado y fregado de grecas. </t>
  </si>
  <si>
    <t>- Base y mango elaborados en alambre</t>
  </si>
  <si>
    <t xml:space="preserve">- Térmico, con bomba tipo dispensador. Portatil. </t>
  </si>
  <si>
    <t xml:space="preserve"> - Bomba manual para dispensar la bebida. </t>
  </si>
  <si>
    <t xml:space="preserve"> - Acero inoxidable y plastico.</t>
  </si>
  <si>
    <t xml:space="preserve"> - Agarradera plastica, tapa con empaque, bomba manual.</t>
  </si>
  <si>
    <t xml:space="preserve"> - Capacidad mínima de 3 litros</t>
  </si>
  <si>
    <t xml:space="preserve">- 100% café tostado y molido.  </t>
  </si>
  <si>
    <t xml:space="preserve">- Tostión media.                                         </t>
  </si>
  <si>
    <t>- Denominación de Origen (Anexo 6)</t>
  </si>
  <si>
    <t xml:space="preserve">- Empacada en bolsa de polipropileno aluminizada resistente a la humedad y al oxígeno. </t>
  </si>
  <si>
    <t>- Debe cumplir con las Resoluciones 333 de 2011 y 2674 de 2013 hasta la entrada en vigencia de la Resolución 810 de 2021 y aquellas que la modifiquen, adicionen o deroguen.</t>
  </si>
  <si>
    <t>- Para cambio de marca, se requiere certificar la cadena de distribución.</t>
  </si>
  <si>
    <t>- No láctea</t>
  </si>
  <si>
    <t>- Debe cumplir con Resolución 333 de 2011 sobre rotulado y etiquetado nutricional y las normas que la modifiquen</t>
  </si>
  <si>
    <t>- Blanca</t>
  </si>
  <si>
    <t>- Empaque elaborado en materiales atóxicos</t>
  </si>
  <si>
    <t>- Contiene sobres de mínimo 6g</t>
  </si>
  <si>
    <t>- Debe cumplir con Resolución 2492 de 2022 sobre rotulado y etiquetado nutricional y las normas que la modifiquen</t>
  </si>
  <si>
    <t>- Debe cumplir con la Resolución 779 de 2006</t>
  </si>
  <si>
    <t>- Mínimo 12  meses de vida útil desde la fecha de fabricación</t>
  </si>
  <si>
    <t>- Sabores: Naranja, Jengibre, Papayuela, Frutos rojos, Maracuyá, Limoncillo (Entrega mínima de 3 sabores)</t>
  </si>
  <si>
    <t>- 100% natural</t>
  </si>
  <si>
    <t>- Sabores: Papayuela, Mora, Maracuya, Uchuva, Uva, Fresa, Piña, Durazno, Naranja, Manzana y Arandano (Entrega mínima de 3 sabores)</t>
  </si>
  <si>
    <t xml:space="preserve"> - Cerdas duras en fibra plástica</t>
  </si>
  <si>
    <t xml:space="preserve"> - Largo mínimo de 140 cm</t>
  </si>
  <si>
    <t>- Mopa elaborada en algodón</t>
  </si>
  <si>
    <t>- Área de barrido mínima de 90 cm de largo por 16cm de ancho</t>
  </si>
  <si>
    <t>- Armazón y mango metálico</t>
  </si>
  <si>
    <t>- Área de barrido mínima de 60 cm de largo por 16cm de ancho</t>
  </si>
  <si>
    <t>- Área de barrido mínima de 90 cm de largo por 16 cm de ancho</t>
  </si>
  <si>
    <t>- Área de barrido mínima de 60 cm de largo por 16 cm de ancho</t>
  </si>
  <si>
    <t>- Tipo campana</t>
  </si>
  <si>
    <t>- Chupa elaborada en caucho</t>
  </si>
  <si>
    <t>- Diámetro mínimo de 12 cm</t>
  </si>
  <si>
    <t>- Mango elaborado en madera</t>
  </si>
  <si>
    <t>- Mango con longitud mínima de 33 cm</t>
  </si>
  <si>
    <t>- Fibras sintéticas</t>
  </si>
  <si>
    <t>- Mango de plástico</t>
  </si>
  <si>
    <t>- Largo total mínimo de 65 cm</t>
  </si>
  <si>
    <t>- Electrostático</t>
  </si>
  <si>
    <t>- Barra dentada metálica con mínimo 18 dientes</t>
  </si>
  <si>
    <t>- Mango metálico plastificado con longitud mínima de 120 cm</t>
  </si>
  <si>
    <t>- Elaborado en plástico</t>
  </si>
  <si>
    <t>- Con banda de goma y dientas barrescobas</t>
  </si>
  <si>
    <t>- Mango con longitud mínima de 70 cm</t>
  </si>
  <si>
    <t>- Reutilizable</t>
  </si>
  <si>
    <t>- Capacidad mínima de 500 cc</t>
  </si>
  <si>
    <t>- con pistola</t>
  </si>
  <si>
    <t>- Gasolina</t>
  </si>
  <si>
    <t>- Para cortadora de césped, sopladora de hojas y guadañas</t>
  </si>
  <si>
    <t>- Para limpiar vidrios</t>
  </si>
  <si>
    <t>- Con banda de goma con longitud mínima de 50 cm.</t>
  </si>
  <si>
    <t>- Mango metálico extensible con longitud mínima</t>
  </si>
  <si>
    <t>de 60 cm y máxima de 150 cm</t>
  </si>
  <si>
    <t>- Para escurrir pisos</t>
  </si>
  <si>
    <t>-Con banda de goma con longitud mínima de 50 cm.</t>
  </si>
  <si>
    <t>- Capacidad mínima de 10 litros</t>
  </si>
  <si>
    <t>- Con manija móvil</t>
  </si>
  <si>
    <t>- Con "pico" antiderrames</t>
  </si>
  <si>
    <t>- Disponibles en diferentes colores</t>
  </si>
  <si>
    <t xml:space="preserve">- Marcado de acuerdo con la norma ISO 11469 y ISO 1043. </t>
  </si>
  <si>
    <t>-Pocillo y plato de porcelana blanca para café.</t>
  </si>
  <si>
    <t>- Plato de mínimo 13 cm de diámetro y pocillo de mínimo 170 cc</t>
  </si>
  <si>
    <t>- No se debe rayar con el uso de los cubiertos y</t>
  </si>
  <si>
    <t>debe ser apta para uso en horno microondas.</t>
  </si>
  <si>
    <t>- Elaborada en acero inoxidable</t>
  </si>
  <si>
    <t>- Sin diseño</t>
  </si>
  <si>
    <t>- Dimensiones mínimas de 37 cm de largo por 27 cm de ancho</t>
  </si>
  <si>
    <t>- Dimensiones mínimas de 50 cm de largo por 33 cm de ancho</t>
  </si>
  <si>
    <t>- Elaborada en aluminio</t>
  </si>
  <si>
    <t>- Capacidad mínima de 2 litros</t>
  </si>
  <si>
    <t>- Metálico</t>
  </si>
  <si>
    <t>- Plegable</t>
  </si>
  <si>
    <t xml:space="preserve"> - Capacidad mínima de 24 litros</t>
  </si>
  <si>
    <t xml:space="preserve"> - Con cuatro ruedas y manija de escurridor</t>
  </si>
  <si>
    <t>- Mínimo dos estantes para distribución de bebidas</t>
  </si>
  <si>
    <t>- Tamaño mínimo de 80 cm de largo por 47 cm de ancho por 90 cm de alto</t>
  </si>
  <si>
    <t>- Cuerpo Metálico</t>
  </si>
  <si>
    <t>- Altura mínima de  mínimo dos pasos.</t>
  </si>
  <si>
    <t>Cuerpo en aluminio, tipo tijera</t>
  </si>
  <si>
    <t>- Altura mínima de 5 escalones</t>
  </si>
  <si>
    <t>- Con capacidad de resistencia a una carga concentrada en cualquier punto del escalón de 127 kg</t>
  </si>
  <si>
    <t>- Con tapones de caucho antideslizantes</t>
  </si>
  <si>
    <t>- Longitud mínima de 50 metros</t>
  </si>
  <si>
    <t>- Elaborada en PVC</t>
  </si>
  <si>
    <t>- Con terminales roscadas en ambos extremos</t>
  </si>
  <si>
    <t>- Incluye accesorios: acoples y pistola</t>
  </si>
  <si>
    <t>- Tipo tijera, plegable</t>
  </si>
  <si>
    <t>- Tamaño mínimo de 25 cm de ancho por 60 cm de alto por 22 cm de largo.</t>
  </si>
  <si>
    <t>- Impresión en las dos caras con las palabras "Piso húmedo o "Piso mojado"".</t>
  </si>
  <si>
    <t>- Acordes con la reglamentación establecida por la NTC 1461</t>
  </si>
  <si>
    <t>- Eléctrica de 110 v</t>
  </si>
  <si>
    <t>- Cuerpo elaborada en lámina de acero inoxidable de calibre 24 como mínimo, grado alimento</t>
  </si>
  <si>
    <t>- Resistencias elaboradas en cobre</t>
  </si>
  <si>
    <t>- Terminales elaboradas en cobre remplazables sin soldadura</t>
  </si>
  <si>
    <t>- Mínimo dos servicios</t>
  </si>
  <si>
    <t xml:space="preserve"> -Con su respectivo filtro y aro</t>
  </si>
  <si>
    <t xml:space="preserve"> - Con capacidad para 120 tintos</t>
  </si>
  <si>
    <t>- Potencia mínima de 1000 w</t>
  </si>
  <si>
    <t>- Tamaño mínimo de 30 cm de ancho por 30 cm de alto por 40 cm de profundidad.</t>
  </si>
  <si>
    <t>- Descongelamiento automático</t>
  </si>
  <si>
    <t>- Con programas automáticos</t>
  </si>
  <si>
    <t>- De dos puestos</t>
  </si>
  <si>
    <t>- Lámina esmaltada</t>
  </si>
  <si>
    <t>- Eléctrica</t>
  </si>
  <si>
    <t>- Con perilla para graduar mínimo 3 niveles de calor</t>
  </si>
  <si>
    <t>- De mínimo 30 metros de longitud</t>
  </si>
  <si>
    <t>- Recubierta en plástico PVC</t>
  </si>
  <si>
    <t>- Con clavijas</t>
  </si>
  <si>
    <t>- Tipo industrial</t>
  </si>
  <si>
    <t>- Calibre 12</t>
  </si>
  <si>
    <t>- De uso industrial para aspirado en seco y húmedo</t>
  </si>
  <si>
    <t>- Motor con potencia entre 1200 w y 1400 w</t>
  </si>
  <si>
    <t>- Capacidad entre 45 y 55 litros</t>
  </si>
  <si>
    <t>- Cable de potencia con longitud mínima de 5m</t>
  </si>
  <si>
    <t>- Accesorios mínimos: manguera puntera, 2 tubos para extensión, cepillos para tapizados</t>
  </si>
  <si>
    <t>- De uso industrial</t>
  </si>
  <si>
    <t>- Motores con potencia mínima de 1,5 hp y velocidad mínima de 175 rpm.</t>
  </si>
  <si>
    <t>- Con manijas dobles</t>
  </si>
  <si>
    <t>- Con interruptor de apagado de seguridad</t>
  </si>
  <si>
    <t>- Diámetro mínimo de 16"</t>
  </si>
  <si>
    <t>- Cable de potencia con longitud mínima de 8m</t>
  </si>
  <si>
    <t>- Accesorios mínimos portapad, cepillo suave y duro</t>
  </si>
  <si>
    <t>- Motores con potencia mínima de 1,5 hp y velocidad mínima de 1500 rpm.</t>
  </si>
  <si>
    <t>- Diámetro mínimo de 20"</t>
  </si>
  <si>
    <t>- Accesorios mínimos - portapad</t>
  </si>
  <si>
    <t>- Motor eléctrico y potencia de mínimo 1.5 Kw - 1.450 RPM y entre 2.5 HP y 3.5 HP.</t>
  </si>
  <si>
    <t xml:space="preserve"> - Presión de salida de agua entre 900 psi y 1900 psi.</t>
  </si>
  <si>
    <t xml:space="preserve"> - Con ruedas</t>
  </si>
  <si>
    <t>- Potenciado por motor a gasolina o eléctrico inalámbrico</t>
  </si>
  <si>
    <t xml:space="preserve"> - Caudal mínimo de 380 cfm / 645m3/h</t>
  </si>
  <si>
    <t xml:space="preserve"> - Autonomía mínima de 30 minutos</t>
  </si>
  <si>
    <t xml:space="preserve"> - Intensidad máxima de sonido de 100dB</t>
  </si>
  <si>
    <t xml:space="preserve"> - Incluye combustible para su funcionamiento (Máximo 3 galones)</t>
  </si>
  <si>
    <t>-Cuenta con una cuchilla de 32 a 38 cm.</t>
  </si>
  <si>
    <t>-Chasis de acero con recolector o salida lateral.</t>
  </si>
  <si>
    <t>-Ruedas de 135 mm</t>
  </si>
  <si>
    <t>-Con  potencia entre 5 hp a 25 hp</t>
  </si>
  <si>
    <t>-Ancho de corte de 18 a 183 cm.</t>
  </si>
  <si>
    <t>-Peso entre 10 kg y 13,5 kg</t>
  </si>
  <si>
    <t>-Tiene manilla de seguridad</t>
  </si>
  <si>
    <t>-Incluye combustible para su funcionamiento (Máximo 3 galones)</t>
  </si>
  <si>
    <t>-Guadaña de Eje Rígido</t>
  </si>
  <si>
    <t xml:space="preserve"> - Viene cilindrada con apróximadamente 30 a 51,6 cm3.</t>
  </si>
  <si>
    <t>-Peso promedio entre 6,5 Kg y 7,7 Kg.</t>
  </si>
  <si>
    <t>-Cuchilla de 80 puntas</t>
  </si>
  <si>
    <t>-Capacidad del tanque de combustible entre 0,65 Lt y 1 Lt.</t>
  </si>
  <si>
    <t>-Cuenta con un sistema de arranque manual.</t>
  </si>
  <si>
    <t>-Cuenta con un sistema de ignición electrónico</t>
  </si>
  <si>
    <t xml:space="preserve"> - Incluye el combustible para su funcioamiento (Máximo 3 galones)</t>
  </si>
  <si>
    <t xml:space="preserve">   </t>
  </si>
  <si>
    <t xml:space="preserve">TOTAL Mensual Bienes de Aseo y Cafetería </t>
  </si>
  <si>
    <t>CRA 8 No. 10-65</t>
  </si>
  <si>
    <t>CALLE 6B No. 5</t>
  </si>
  <si>
    <t>CALLE 11 SUR No. 1-60</t>
  </si>
  <si>
    <t>CARRERA 8 No. 11-39</t>
  </si>
  <si>
    <t>CARRERA 30 No. 35-90</t>
  </si>
  <si>
    <t>AV. CARRERA 86 No. 43-55</t>
  </si>
  <si>
    <t>AV CALLE 57 R 72 D 12</t>
  </si>
  <si>
    <t>CALLE 13 No. 37-35</t>
  </si>
  <si>
    <t>CARRERA 5 A No. 30C-20SUR</t>
  </si>
  <si>
    <t>CARRERA 18 L No. 70B - 50SUR</t>
  </si>
  <si>
    <t>AVENIDA CALLE 145 No. 103B-90</t>
  </si>
  <si>
    <t>DIAGONAL 23 No. 69A 55 MÓDULO 5 LOCAL 124</t>
  </si>
  <si>
    <t>CALLE 165 No. 7-52</t>
  </si>
  <si>
    <t>DIAGONAL 37 SUR No. 2-00 ESTE</t>
  </si>
  <si>
    <t>DIAGONAL 37SUR No. 2-00 ESTE</t>
  </si>
  <si>
    <t>TV 113B No. 66-54</t>
  </si>
  <si>
    <t>CARRERA 17 F No. 69 A - 32SUR</t>
  </si>
  <si>
    <t>Carrera 19b No. 24-82</t>
  </si>
  <si>
    <t>Calle 69 A No. 92-47 Sur Bosa</t>
  </si>
  <si>
    <t>Calle 63 No. 15-58</t>
  </si>
  <si>
    <t>Carrera 17F No. 69A - 32 Sur</t>
  </si>
  <si>
    <t>Carrera 87 No. 5B - 21</t>
  </si>
  <si>
    <t>Calle 22 Sur No. 14A -99</t>
  </si>
  <si>
    <t>TV 126 No. 133-32</t>
  </si>
  <si>
    <t>CALLE 78SUR No. 14-55</t>
  </si>
  <si>
    <t>SEDE 1</t>
  </si>
  <si>
    <t>SEDE 2</t>
  </si>
  <si>
    <t>SEDE 3</t>
  </si>
  <si>
    <t>SEDE 4</t>
  </si>
  <si>
    <t>SEDE 5</t>
  </si>
  <si>
    <t>SEDE 6</t>
  </si>
  <si>
    <t>SEDE 7</t>
  </si>
  <si>
    <t>SEDE 8</t>
  </si>
  <si>
    <t>SEDE 9</t>
  </si>
  <si>
    <t>SEDE 10</t>
  </si>
  <si>
    <t>SEDE 11</t>
  </si>
  <si>
    <t>SEDE 12</t>
  </si>
  <si>
    <t>SEDE 13</t>
  </si>
  <si>
    <t>SEDE 14</t>
  </si>
  <si>
    <t>SEDE 15</t>
  </si>
  <si>
    <t>SEDE 16</t>
  </si>
  <si>
    <t>SEDE 17</t>
  </si>
  <si>
    <t>SEDE 18</t>
  </si>
  <si>
    <t>SEDE 19</t>
  </si>
  <si>
    <t>SEDE 20</t>
  </si>
  <si>
    <t>SEDE 21</t>
  </si>
  <si>
    <t>SEDE 22</t>
  </si>
  <si>
    <t>SEDE 23</t>
  </si>
  <si>
    <t>SEDE 24</t>
  </si>
  <si>
    <t>SEDE 25</t>
  </si>
  <si>
    <t>CALLE 6B No. 5 75</t>
  </si>
  <si>
    <t>CODIGO</t>
  </si>
  <si>
    <t>PRODUCTO</t>
  </si>
  <si>
    <t>CANTIDAD ORDEN</t>
  </si>
  <si>
    <t>CANTIDAD ADICIONAL</t>
  </si>
  <si>
    <t>PEDIDO TOTAL</t>
  </si>
  <si>
    <t>VALOR UNIT</t>
  </si>
  <si>
    <t>GRAN TOTAL</t>
  </si>
  <si>
    <t>DIFERENCIA CANTIDAD</t>
  </si>
  <si>
    <t>COSTO UNITARIO PRECIO ACUERDO</t>
  </si>
  <si>
    <t>COSTO TOTAL PRECIO ACUERDO</t>
  </si>
  <si>
    <t>COSTO UNITARIO PRECIO FULL</t>
  </si>
  <si>
    <t>COSTO TOTAL PRECIO FULL</t>
  </si>
  <si>
    <t/>
  </si>
  <si>
    <t>TOTAL MAQUINARIA</t>
  </si>
  <si>
    <t>TOTAL INSUMOS</t>
  </si>
  <si>
    <t>DOCUMENTO</t>
  </si>
  <si>
    <t>NOMBRE Y APELLIDO</t>
  </si>
  <si>
    <t>SUPERVISORA</t>
  </si>
  <si>
    <t>CARGO</t>
  </si>
  <si>
    <t>TELEFONO</t>
  </si>
  <si>
    <t>SEDE</t>
  </si>
  <si>
    <t>TOTAL LABORADO</t>
  </si>
  <si>
    <t xml:space="preserve">JUAN ALEJANDRO FAGUA ROMERO </t>
  </si>
  <si>
    <t xml:space="preserve">RODRIGO VELOZA GALINDO </t>
  </si>
  <si>
    <t>TRASLADO</t>
  </si>
  <si>
    <t>JOHANNA ZAMORA ZAMORA</t>
  </si>
  <si>
    <t>EDNA BERNAL- YEIMI MORENO</t>
  </si>
  <si>
    <t>SECTOR 50</t>
  </si>
  <si>
    <t>I</t>
  </si>
  <si>
    <t>OPERARIA DE ASEO Y CAFETERIA</t>
  </si>
  <si>
    <t>JARDINERO</t>
  </si>
  <si>
    <t>OPERARIO DE MANTENIMIENTO</t>
  </si>
  <si>
    <t>SUPERNUMERARIA ASEO Y CAFETERIA</t>
  </si>
  <si>
    <t>SUPERVISOR</t>
  </si>
  <si>
    <t>SUPERNUMERARIAS DE ASEO Y CAFETERIA</t>
  </si>
  <si>
    <t>Etiquetas de fila</t>
  </si>
  <si>
    <t>Total general</t>
  </si>
  <si>
    <t>Suma de TOTAL LABORADO</t>
  </si>
  <si>
    <t>Total Suma de TOTAL LABORADO</t>
  </si>
  <si>
    <t>Cuenta de CARGO</t>
  </si>
  <si>
    <t>Suma de TOTAL LABORADO JARDINERO</t>
  </si>
  <si>
    <t>Cuenta de CARGO JARDINERO</t>
  </si>
  <si>
    <t>Suma de TOTAL LABORADO OPERARIA DE ASEO Y CAFETERIA</t>
  </si>
  <si>
    <t>Cuenta de CARGO OPERARIA DE ASEO Y CAFETERIA</t>
  </si>
  <si>
    <t>Suma de TOTAL LABORADO OPERARIO DE MANTENIMIENTO</t>
  </si>
  <si>
    <t>Cuenta de CARGO OPERARIO DE MANTENIMIENTO</t>
  </si>
  <si>
    <t>Suma de TOTAL LABORADO SUPERNUMERARIA ASEO Y CAFETERIA</t>
  </si>
  <si>
    <t>Cuenta de CARGO SUPERNUMERARIA ASEO Y CAFETERIA</t>
  </si>
  <si>
    <t>Suma de TOTAL LABORADO SUPERNUMERARIAS DE ASEO Y CAFETERIA</t>
  </si>
  <si>
    <t>Cuenta de CARGO SUPERNUMERARIAS DE ASEO Y CAFETERIA</t>
  </si>
  <si>
    <t>Suma de TOTAL LABORADO SUPERVISOR</t>
  </si>
  <si>
    <t>Cuenta de CARGO SUPERVISOR</t>
  </si>
  <si>
    <t>Total Cuenta de CARGO</t>
  </si>
  <si>
    <t>Supernumeraria aseo y cafeteria</t>
  </si>
  <si>
    <t>PEDIDO FEBRERO</t>
  </si>
  <si>
    <t>FEBRERO</t>
  </si>
  <si>
    <t>CONTROL ASISTENCIA PERSONAL</t>
  </si>
  <si>
    <t>FECHA INGRESO</t>
  </si>
  <si>
    <t>AUS</t>
  </si>
  <si>
    <t>PNR</t>
  </si>
  <si>
    <t>D</t>
  </si>
  <si>
    <t>INC</t>
  </si>
  <si>
    <t>S</t>
  </si>
  <si>
    <t>LNR</t>
  </si>
  <si>
    <t>VAC</t>
  </si>
  <si>
    <t>CD</t>
  </si>
  <si>
    <t>REN</t>
  </si>
  <si>
    <t>TC</t>
  </si>
  <si>
    <t>LT</t>
  </si>
  <si>
    <t>OK</t>
  </si>
  <si>
    <t>AUSENCIAS</t>
  </si>
  <si>
    <t>PERMISO NO REMUNERADO</t>
  </si>
  <si>
    <t xml:space="preserve">DESCANSO </t>
  </si>
  <si>
    <t>INCAPACIDAD</t>
  </si>
  <si>
    <t>SUSPENSION</t>
  </si>
  <si>
    <t>LICENCIA NO REMUNERADA</t>
  </si>
  <si>
    <t>VACACIONES</t>
  </si>
  <si>
    <t>CALAMIDAS DOMESTICA</t>
  </si>
  <si>
    <t>RENUNCIA</t>
  </si>
  <si>
    <t>TERMINACION CONTRATO</t>
  </si>
  <si>
    <t>LICENCIA DE LUTO</t>
  </si>
  <si>
    <t>LABORÓ</t>
  </si>
  <si>
    <t>Total Días</t>
  </si>
  <si>
    <t>Cantidad Colaboradores</t>
  </si>
  <si>
    <t>Insumos</t>
  </si>
  <si>
    <t>Té elaborado</t>
  </si>
  <si>
    <t>Productos aromáticos diversos (192, 195)</t>
  </si>
  <si>
    <t>Paños absorbentes desechables para uso doméstico (74)</t>
  </si>
  <si>
    <t>Guantes de fibras artificiales y sintéticas</t>
  </si>
  <si>
    <t>Papel del tipo utilizado para papel higiénico (137, 139)</t>
  </si>
  <si>
    <t>Papel para servilletas, toallas y similares (160)</t>
  </si>
  <si>
    <t>Pañuelos de papel (154)</t>
  </si>
  <si>
    <t>Vasos de papel o cartón (155, 156, 157)</t>
  </si>
  <si>
    <t>Varsol-disolvente núm. 4 (57)</t>
  </si>
  <si>
    <t>Alcoholes n.c.p.</t>
  </si>
  <si>
    <t>Hipoclorito de sodio (32)</t>
  </si>
  <si>
    <t>Desinfectantes (28, 38)</t>
  </si>
  <si>
    <t>Jabones líquidos para lavar (3, 41)</t>
  </si>
  <si>
    <t>Jabones de tocador (13)</t>
  </si>
  <si>
    <t>Detergentes en polvo (9)</t>
  </si>
  <si>
    <t>Preparaciones para limpieza y desengrase (21, 44, 59)</t>
  </si>
  <si>
    <t>Preparaciones para limpiar vidrios (29)</t>
  </si>
  <si>
    <t>Purificadores líquidos de ambiente (62, 63)</t>
  </si>
  <si>
    <t>Ceras para pisos (46)</t>
  </si>
  <si>
    <t>Productos químicos especiales para tratamiento de pisos (17, 20, 50, 51, 52, 54)</t>
  </si>
  <si>
    <t>Envases n.c.p. de vidrio (169)</t>
  </si>
  <si>
    <t>Vasos y jarros de vidrio</t>
  </si>
  <si>
    <t>Vajillas de loza-pedernal</t>
  </si>
  <si>
    <t>Escobas (86, 87, 88, 89)</t>
  </si>
  <si>
    <t>Esponjas y esponjillas metálicas (79, 80, 81, 82, 83)</t>
  </si>
  <si>
    <t>Mangos metálicos (91, 92, 100)</t>
  </si>
  <si>
    <t>Servicios de arrendamiento o de alquiler de maquinaria y equipo de construcción sin operario</t>
  </si>
  <si>
    <t>Servicios de arrendamiento sin opción de compra de muebles y otros aparatos domésticos</t>
  </si>
  <si>
    <t>Servicios de limpieza general</t>
  </si>
  <si>
    <t>Maquinaria e insumos</t>
  </si>
  <si>
    <t>Suma de SEDE 1 - MANZANA LIEVANO - ALCALDÍA MAYOR</t>
  </si>
  <si>
    <t xml:space="preserve">Suma de SEDE 2 - DIRECCIÓN DISTRITAL DE ARCHIVO DE  BOGOTA </t>
  </si>
  <si>
    <t>Suma de SEDE 3 - IMPRENTA DISTRITAL</t>
  </si>
  <si>
    <t xml:space="preserve">Suma de SEDE 4 - SEDE ALTERNA RESTREPO </t>
  </si>
  <si>
    <t xml:space="preserve">Suma de SEDE 5 - SUPERCADE CAD CARRERA </t>
  </si>
  <si>
    <t xml:space="preserve">Suma de SEDE 6 - SUPERCADE AMERICAS </t>
  </si>
  <si>
    <t xml:space="preserve">Suma de SEDE 7 - SUPERCADE BOSA </t>
  </si>
  <si>
    <t xml:space="preserve">Suma de SEDE 8 - SUPERCADE CALLE 13 </t>
  </si>
  <si>
    <t xml:space="preserve">Suma de SEDE 9 - SUPERCADE 20 DE JULIO </t>
  </si>
  <si>
    <t xml:space="preserve">Suma de SEDE 10 - SUPERCADE MANITAS </t>
  </si>
  <si>
    <t xml:space="preserve">Suma de SEDE 11 - SUPERCADE SUBA </t>
  </si>
  <si>
    <t>Suma de SEDE 12 - SUPERCADE SOCIAL</t>
  </si>
  <si>
    <t xml:space="preserve">Suma de SEDE 13 - CADE SERVITA </t>
  </si>
  <si>
    <t xml:space="preserve">Suma de SEDE 14 - CADE LA VICTORIA </t>
  </si>
  <si>
    <t xml:space="preserve">Suma de SEDE 15 - CADE LA GAITANA </t>
  </si>
  <si>
    <t xml:space="preserve">Suma de SEDE 16 - SUPERCADE ENGATIVA </t>
  </si>
  <si>
    <t xml:space="preserve">Suma de SEDE 17 - CADE LOS LUCEROS </t>
  </si>
  <si>
    <t xml:space="preserve">Suma de SEDE 18 - CENTRO DE MEMORIA, PAZ Y RECONCILIACIÓN </t>
  </si>
  <si>
    <t xml:space="preserve">Suma de SEDE 19 - CENTRO DE ENCUENTRO BOSA </t>
  </si>
  <si>
    <t xml:space="preserve">Suma de SEDE 20 - CENTRO DE ENCUENTRO CHAPINERO </t>
  </si>
  <si>
    <t xml:space="preserve">Suma de SEDE 21 - CENTRO DE ENCUENTRO CIUDAD BOLIVAR </t>
  </si>
  <si>
    <t xml:space="preserve">Suma de SEDE 22 - CENTRO DE ENCUENTRO KENNEDY PATIO BONITO </t>
  </si>
  <si>
    <t xml:space="preserve">Suma de SEDE 23 - CENTRO DE ENCUENTRO RAFAEL URIBE </t>
  </si>
  <si>
    <t xml:space="preserve">Suma de SEDE 24 - CENTRO DE ENCUENTRO SUBA </t>
  </si>
  <si>
    <t xml:space="preserve">Suma de SEDE 25 - CENTRO DE ENCUENTRO - CADE YOMASA </t>
  </si>
  <si>
    <t>DIFERENCIA PEDIDO</t>
  </si>
  <si>
    <t>CANTIDAD</t>
  </si>
  <si>
    <t>COSTO TOTAL</t>
  </si>
  <si>
    <t>AIU</t>
  </si>
  <si>
    <t>O2120201002032352001</t>
  </si>
  <si>
    <t>Azucar refinada (174- 176)</t>
  </si>
  <si>
    <t>Café molido (170,173)</t>
  </si>
  <si>
    <t>Agua purificada (envasada) (204,205)</t>
  </si>
  <si>
    <t>Filtros de material textil, para usos técnicos e industriales (103, 104, 105, 106, 108, 109, 162)</t>
  </si>
  <si>
    <t>Fieltros de algodón (66, 71, 72, 73, 98, 208, 209, 210, 211)</t>
  </si>
  <si>
    <t>Aplicadores, bajalenguas y otros para usos higiénicos, de madera (135, 159)</t>
  </si>
  <si>
    <t>Toallas de papel (151, 152)</t>
  </si>
  <si>
    <t>Solventes para insecticida (64, 65)</t>
  </si>
  <si>
    <t>Jabones en pasta para lavar (5, 8)</t>
  </si>
  <si>
    <t>Jabones industriales (11)</t>
  </si>
  <si>
    <t>Bolsas de material plástico sin impresión (110, 118, 119, 120, 122, 123,124, 126, 127, 129, 131, 132, 134)</t>
  </si>
  <si>
    <t>Recipientes de material plástico-canecas para la basura (260, 291)</t>
  </si>
  <si>
    <t>Recogedores plásticos de basura (212, 215, 216, 218)</t>
  </si>
  <si>
    <t>TOTAL</t>
  </si>
  <si>
    <t>INSUMOS DISCRIMINADOS</t>
  </si>
  <si>
    <t>Cepillos para lavar o fregar (94, 95, 102, 164,207,212, 255, 257)</t>
  </si>
  <si>
    <t>CASTILLO GONZALEZ JENIFER TATIANA</t>
  </si>
  <si>
    <t>CEDOLIN  DIANA CAROLINA</t>
  </si>
  <si>
    <t>TORRES MONTES DIANA PAOLA</t>
  </si>
  <si>
    <t>VELASQUEZ ARIAS NATALIA ISABEL</t>
  </si>
  <si>
    <t>SUAREZ GARCIA JUAN PABLO</t>
  </si>
  <si>
    <t>Total Dias</t>
  </si>
  <si>
    <t xml:space="preserve">ZAMORA ZAMORA JOHANNA </t>
  </si>
  <si>
    <t>CANCHON GIRALDO ANGIE VANESA</t>
  </si>
  <si>
    <t>ROJAS MARTINEZ MARIA CONSUELO</t>
  </si>
  <si>
    <t>MORENO MELO YEIMI CATALINA</t>
  </si>
  <si>
    <t>CORTES PORRAS VICTOR JULIO</t>
  </si>
  <si>
    <t>AREVALO MEDINA MARIA GLADYS</t>
  </si>
  <si>
    <t>QUINTIN BAQUERO ELIDA KATHERINE</t>
  </si>
  <si>
    <t>BERMUDEZ RANGEL RONALD DAVID</t>
  </si>
  <si>
    <t xml:space="preserve"> VILLAREAL ROYER JULIO ABEL</t>
  </si>
  <si>
    <t xml:space="preserve">JIMENEZ POLO ANA LUCIA </t>
  </si>
  <si>
    <t>RAMIREZ TORRES PAOLA ANDREA</t>
  </si>
  <si>
    <t>MATEUS PIRACOA MARTHA JANETH</t>
  </si>
  <si>
    <t>ZAPATA CAMACHO NUBIA AMPARO</t>
  </si>
  <si>
    <t xml:space="preserve">HERNANDEZ LUNA MARIBEL </t>
  </si>
  <si>
    <t xml:space="preserve">LOZANO MANRIQUE JAYDI </t>
  </si>
  <si>
    <t> 52339253 </t>
  </si>
  <si>
    <t>CANTE MELO NELLY FARIDT</t>
  </si>
  <si>
    <t>TORRES GIRALDO JAIRO HERNAN</t>
  </si>
  <si>
    <t xml:space="preserve">LONDOÑO VILLEGAS EDILSON </t>
  </si>
  <si>
    <t>OROZCO MEDINA MARTHA ROCIO</t>
  </si>
  <si>
    <t>PINEDA MOYA MARIA VIRGINIA</t>
  </si>
  <si>
    <t>MUNOZ QUINTERO GLORIA ESPERANZA</t>
  </si>
  <si>
    <t xml:space="preserve">REAL  ESPERANZA </t>
  </si>
  <si>
    <t xml:space="preserve">SIERRA BOTERO JENNIFER </t>
  </si>
  <si>
    <t>ALARCON URA MINI JOHANA</t>
  </si>
  <si>
    <t xml:space="preserve">DELGADO GUEVARA NELLYS ALEJANDRA </t>
  </si>
  <si>
    <t>LOPEZ GUTIERREZ LUZ MERY</t>
  </si>
  <si>
    <t>RUDA GONZALEZ YADIRA MILAGROS</t>
  </si>
  <si>
    <t>MEDINA CASTRO PEDRO ANTONIO</t>
  </si>
  <si>
    <t xml:space="preserve">MORALES ROMERO SEBASTIAN </t>
  </si>
  <si>
    <t xml:space="preserve">MARTINEZ ROMERO MIRIAM </t>
  </si>
  <si>
    <t>ARDILA PULIDO JEIMMY CAROLINA</t>
  </si>
  <si>
    <t xml:space="preserve">PARRA ESPITIA ANGELICA </t>
  </si>
  <si>
    <t>LOZANO OCHOA GLADYS STELLA</t>
  </si>
  <si>
    <t>RAMIREZ ALZATE MONICA ALEXANDRA</t>
  </si>
  <si>
    <t>TORO CAMARGO BLANCA AYDEE</t>
  </si>
  <si>
    <t>ADA LUCIA ROJAS RODRIGUEZ</t>
  </si>
  <si>
    <t xml:space="preserve">  PANCHE SERNA ADRIANA MARIA</t>
  </si>
  <si>
    <t>ROZO TORRES JONATHAN ALEJANDRO</t>
  </si>
  <si>
    <t>OROZCO GUALDRON DARWIN ENRIQUE</t>
  </si>
  <si>
    <t xml:space="preserve">PEÑA TORRES NILSA </t>
  </si>
  <si>
    <t>RAMIREZ NIÑO ANDREA</t>
  </si>
  <si>
    <t>FUQUENE CANON SANDRA YAMILE</t>
  </si>
  <si>
    <t>TORRES ANGEL JOSE MANUEL</t>
  </si>
  <si>
    <t>VALENCIA PERILLA KAREN JOHANA</t>
  </si>
  <si>
    <t>HERNANDEZ GRANADOS ASLY TATIANA</t>
  </si>
  <si>
    <t>DAZA VARELA LINDA MARY</t>
  </si>
  <si>
    <t xml:space="preserve"> PULIDO  GONZALEZ  BERTULIO</t>
  </si>
  <si>
    <t>ALISON SANCHEZ RUBIO</t>
  </si>
  <si>
    <t>GONZALES CHACON  KARINA</t>
  </si>
  <si>
    <t xml:space="preserve">MARTINEZ CICHACA JOSEFINA </t>
  </si>
  <si>
    <t>RINCON MALDONADO LUCENIT ISABEL</t>
  </si>
  <si>
    <t>CASAS CASAS DORIS HELENA</t>
  </si>
  <si>
    <t>RODRIGUEZ MATEUS NASLY JULIETH</t>
  </si>
  <si>
    <t>TORRES GOMEZ SANDI YUSVELI</t>
  </si>
  <si>
    <t>GARZON LUGO EDWARD MIGUEL</t>
  </si>
  <si>
    <t xml:space="preserve">CHACON MIRIAN PATRICIA </t>
  </si>
  <si>
    <t xml:space="preserve">ALTURO FLORIAN JACQUELINE </t>
  </si>
  <si>
    <t>BAENA JIMENEZ GINA ISABEL</t>
  </si>
  <si>
    <t xml:space="preserve">MEDINA ANGEL GILBERTO </t>
  </si>
  <si>
    <t>GUZMAN RODRIGUEZ AINED LORENA</t>
  </si>
  <si>
    <t>ROMERO SERRANO JAIME LUIS</t>
  </si>
  <si>
    <t>GUERRERO RINCON ROSA MARIA</t>
  </si>
  <si>
    <t xml:space="preserve">JIMENEZ RIGOBERTO ANTONIO </t>
  </si>
  <si>
    <t>POVEDA GONZALEZ MIGUEL ANGEL</t>
  </si>
  <si>
    <t>ALARCON HERNANDEZ YENNY MARCELA</t>
  </si>
  <si>
    <t>CATUCHE PIAMBA LUZ MARINA</t>
  </si>
  <si>
    <t xml:space="preserve">CUADROS VALDERRAMA FRANCEID </t>
  </si>
  <si>
    <t>GUAYARA MOSCOSO MARIS MELDA</t>
  </si>
  <si>
    <t xml:space="preserve">LADINO ARDILA DAMARIS </t>
  </si>
  <si>
    <t>LOAIZA PERDOMO MARITZA FERNANDA</t>
  </si>
  <si>
    <t>LOPEZ CORTES JOHANNA ANDREA</t>
  </si>
  <si>
    <t>LOPEZ DORIA PEDRO ANTONIO</t>
  </si>
  <si>
    <t xml:space="preserve">PARRA RINCON GLORIA </t>
  </si>
  <si>
    <t>SALGUERO VASCO ALISON DAYANA</t>
  </si>
  <si>
    <t>SOTO BARRIOS ANA MERCEDES</t>
  </si>
  <si>
    <t>TRIANA MANCILLA ANA EGRID</t>
  </si>
  <si>
    <t>ALBORNOZ MINA MARIA ELVIA</t>
  </si>
  <si>
    <t>TOVAR CONTRERAS HECTOR RICARDO</t>
  </si>
  <si>
    <t xml:space="preserve">CITA MARTINEZ ORLANDO </t>
  </si>
  <si>
    <t>QUIJANO RODRIGUEZ CARLOS ENRIQUE</t>
  </si>
  <si>
    <t>TIQUE  MARIA NURY</t>
  </si>
  <si>
    <t>RAMOS TORRES ARMANDO LUIS</t>
  </si>
  <si>
    <t>LOPEZ SANCHEZ MARIA DEL PILAR</t>
  </si>
  <si>
    <t>RUBIO HERRERA WILLIAM ALEJANDRO</t>
  </si>
  <si>
    <t>VILLANUEVA VALENCIA JOSE DANIEL</t>
  </si>
  <si>
    <t xml:space="preserve">PUENTES CORREDOR DORA </t>
  </si>
  <si>
    <t xml:space="preserve">MARTINEZ HERNANDEZ MARITZA </t>
  </si>
  <si>
    <t>BOTIA AVILA MARIA CONSUELO</t>
  </si>
  <si>
    <t>PERALTA GUTIERREZ OSCAR HUMBERTO</t>
  </si>
  <si>
    <t>RODRIGUEZ ZEA CINDY YAZMIN</t>
  </si>
  <si>
    <t>PADILLA VEGA KELLY JOHANNA</t>
  </si>
  <si>
    <t xml:space="preserve">CALDERON APONTE YANED </t>
  </si>
  <si>
    <t>GACHA SANCHEZ NATALIA SILBINA</t>
  </si>
  <si>
    <t>PLAZAS GARCIA MARIA CRISTINA</t>
  </si>
  <si>
    <t xml:space="preserve">MARTINEZ ORTIZ VERONICA </t>
  </si>
  <si>
    <t>LEDESMA PERALTA YULISA PAOLA</t>
  </si>
  <si>
    <t>JARAMILLO TOBON SIRLEY ADRIANA</t>
  </si>
  <si>
    <t>BERMUDEZ MARTINEZ JENNY KIMBERLY</t>
  </si>
  <si>
    <t xml:space="preserve">TIBAQUIRA MARIA ISABEL </t>
  </si>
  <si>
    <t>RUIZ TRIVINO CAMILO ANDRES</t>
  </si>
  <si>
    <t>SUAREZ SANCHEZ JOSE PARMENIO</t>
  </si>
  <si>
    <t>RIVAS SOTO BRIGTIH VICTORIA</t>
  </si>
  <si>
    <t>MURCIA CHICUE CONSUELO MATILDE</t>
  </si>
  <si>
    <t xml:space="preserve">ASPRILLA LONDONO ROSAURA </t>
  </si>
  <si>
    <t>HERNANDEZ VERGARA MARILIN DEL VALLE</t>
  </si>
  <si>
    <t>CARDENAS SIERRA ANGELA VIVIANA</t>
  </si>
  <si>
    <t xml:space="preserve">CELIS SANDRA VICTORIA </t>
  </si>
  <si>
    <t>MARIN SANCHEZ LINA CLEMENCIA</t>
  </si>
  <si>
    <t>AROCA AROCA ANA ELIZA</t>
  </si>
  <si>
    <t xml:space="preserve">LARA TELLEZ YESID </t>
  </si>
  <si>
    <t>ORTIZ RESTREPO NANCY JANET</t>
  </si>
  <si>
    <t>SANCHEZ RIVERA VIANY ASTRID</t>
  </si>
  <si>
    <t>CASTRO POSADA DORIS CAROLINA</t>
  </si>
  <si>
    <t>AMARIS MARTINEZ MARYURIS TATIANA</t>
  </si>
  <si>
    <t>GUARIN TORRES LILIANA PAOLA</t>
  </si>
  <si>
    <t xml:space="preserve">PARRADO LEYTON EDWIN </t>
  </si>
  <si>
    <t>PATINO MONTANO YURY MAYERLY</t>
  </si>
  <si>
    <t xml:space="preserve">GIL RANGEL WILSON </t>
  </si>
  <si>
    <t xml:space="preserve">YESQUEN SINISTERRA XIMENA </t>
  </si>
  <si>
    <t>HERNANDEZ LUGO YADY ALEJANDRA</t>
  </si>
  <si>
    <t>LOPEZ REINA YENNY ANDREA</t>
  </si>
  <si>
    <t>MANOTAS SERNA DAVID ENRIQUE</t>
  </si>
  <si>
    <t xml:space="preserve">BERNAL HOYOS EDNA </t>
  </si>
  <si>
    <t>3202101872</t>
  </si>
  <si>
    <t>3228841284</t>
  </si>
  <si>
    <t>3022858385</t>
  </si>
  <si>
    <t>3219008529</t>
  </si>
  <si>
    <t>6017654343</t>
  </si>
  <si>
    <t>3114788014</t>
  </si>
  <si>
    <t>3223120404</t>
  </si>
  <si>
    <t>3123921438</t>
  </si>
  <si>
    <t>3143404528</t>
  </si>
  <si>
    <t>3206857725</t>
  </si>
  <si>
    <t>3004534624</t>
  </si>
  <si>
    <t>3150448123</t>
  </si>
  <si>
    <t>3219768700</t>
  </si>
  <si>
    <t>3222575884</t>
  </si>
  <si>
    <t>3202450652</t>
  </si>
  <si>
    <t>3016896216</t>
  </si>
  <si>
    <t>3208232057</t>
  </si>
  <si>
    <t>6016968950</t>
  </si>
  <si>
    <t>3228994379</t>
  </si>
  <si>
    <t>3214625252</t>
  </si>
  <si>
    <t>3218576707</t>
  </si>
  <si>
    <t>3144565111</t>
  </si>
  <si>
    <t>3112258497</t>
  </si>
  <si>
    <t>3113185349</t>
  </si>
  <si>
    <t>3134660811</t>
  </si>
  <si>
    <t>3104148781</t>
  </si>
  <si>
    <t>3208755878</t>
  </si>
  <si>
    <t>3132135912</t>
  </si>
  <si>
    <t>3203970328</t>
  </si>
  <si>
    <t>3227406884</t>
  </si>
  <si>
    <t>3208133488</t>
  </si>
  <si>
    <t>3227547426</t>
  </si>
  <si>
    <t>3045221083</t>
  </si>
  <si>
    <t>3013268777</t>
  </si>
  <si>
    <t>3004310295</t>
  </si>
  <si>
    <t>3212743508</t>
  </si>
  <si>
    <t>3132192130</t>
  </si>
  <si>
    <t>3114512177</t>
  </si>
  <si>
    <t>3219081861</t>
  </si>
  <si>
    <t>3024661074</t>
  </si>
  <si>
    <t>3135341783</t>
  </si>
  <si>
    <t>3213773020</t>
  </si>
  <si>
    <t>3208414643</t>
  </si>
  <si>
    <t>312558620</t>
  </si>
  <si>
    <t>3023628096</t>
  </si>
  <si>
    <t>3125876153</t>
  </si>
  <si>
    <t>3203989628</t>
  </si>
  <si>
    <t>3017347739</t>
  </si>
  <si>
    <t>3142484700</t>
  </si>
  <si>
    <t>3135723862</t>
  </si>
  <si>
    <t>3203988900</t>
  </si>
  <si>
    <t>3028474716</t>
  </si>
  <si>
    <t>3137097234</t>
  </si>
  <si>
    <t>3212181308</t>
  </si>
  <si>
    <t>3025946954</t>
  </si>
  <si>
    <t>3206246077</t>
  </si>
  <si>
    <t>3105557685</t>
  </si>
  <si>
    <t>3232814358</t>
  </si>
  <si>
    <t>3182300494</t>
  </si>
  <si>
    <t>3177145730</t>
  </si>
  <si>
    <t>3054208502</t>
  </si>
  <si>
    <t>18/10/2025</t>
  </si>
  <si>
    <t>21/10/2025</t>
  </si>
  <si>
    <t>22/10/2025</t>
  </si>
  <si>
    <t>23/10/2025</t>
  </si>
  <si>
    <t>09/12/2025</t>
  </si>
  <si>
    <t>15/12/2025</t>
  </si>
  <si>
    <t>26/12/2025</t>
  </si>
  <si>
    <t>02/01/2026</t>
  </si>
  <si>
    <t>06/01/2026</t>
  </si>
  <si>
    <t>14/01/2026</t>
  </si>
  <si>
    <t>02/02/2026</t>
  </si>
  <si>
    <r>
      <rPr>
        <sz val="11"/>
        <color rgb="FF000000"/>
        <rFont val="Calibri"/>
        <family val="2"/>
      </rPr>
      <t xml:space="preserve">MARIA EDILIA CAMACHO TORRES </t>
    </r>
  </si>
  <si>
    <r>
      <rPr>
        <sz val="11"/>
        <color rgb="FF000000"/>
        <rFont val="Calibri"/>
        <family val="2"/>
      </rPr>
      <t xml:space="preserve">GLORIA ESPERANZA CHAPARRO MORA </t>
    </r>
  </si>
  <si>
    <r>
      <rPr>
        <sz val="11"/>
        <color rgb="FF000000"/>
        <rFont val="Calibri"/>
        <family val="2"/>
      </rPr>
      <t xml:space="preserve">SANDRA JINETH CRISTANCHO ZUÑIGA </t>
    </r>
  </si>
  <si>
    <r>
      <rPr>
        <sz val="11"/>
        <color rgb="FF000000"/>
        <rFont val="Calibri"/>
        <family val="2"/>
      </rPr>
      <t>MIRIAM ARAQUE SILVA</t>
    </r>
  </si>
  <si>
    <r>
      <rPr>
        <sz val="11"/>
        <color rgb="FF000000"/>
        <rFont val="Calibri"/>
        <family val="2"/>
      </rPr>
      <t>KAREN DAYANA CRUZ DIAZ</t>
    </r>
  </si>
  <si>
    <t xml:space="preserve">JENNIFER TATIANA CASTILLO GONZÁLEZ </t>
  </si>
  <si>
    <r>
      <rPr>
        <sz val="11"/>
        <color rgb="FF000000"/>
        <rFont val="Calibri"/>
        <family val="2"/>
      </rPr>
      <t>LUIS ENRIQUE MADRIGAL DIAZ</t>
    </r>
  </si>
  <si>
    <r>
      <rPr>
        <sz val="11"/>
        <color rgb="FF000000"/>
        <rFont val="Calibri"/>
        <family val="2"/>
      </rPr>
      <t xml:space="preserve">MICHAEL STIVEN GONZÁLEZ GUTIÉRREZ </t>
    </r>
  </si>
  <si>
    <r>
      <rPr>
        <sz val="11"/>
        <rFont val="Calibri"/>
        <family val="2"/>
      </rPr>
      <t xml:space="preserve">ELENA YOHANA RODRÍGUEZ REYES </t>
    </r>
  </si>
  <si>
    <r>
      <rPr>
        <sz val="11"/>
        <color rgb="FF000000"/>
        <rFont val="Calibri"/>
        <family val="2"/>
      </rPr>
      <t xml:space="preserve">MARIA YOLANDA CARO VARGAS </t>
    </r>
  </si>
  <si>
    <r>
      <rPr>
        <sz val="11"/>
        <color rgb="FF000000"/>
        <rFont val="Calibri"/>
        <family val="2"/>
      </rPr>
      <t xml:space="preserve">NIDIA PATRICIA TABORDA AMAYA </t>
    </r>
  </si>
  <si>
    <r>
      <rPr>
        <sz val="11"/>
        <color rgb="FF000000"/>
        <rFont val="Calibri"/>
        <family val="2"/>
      </rPr>
      <t xml:space="preserve">DALIERZON MIGUEL DELGADO ACANDO </t>
    </r>
  </si>
  <si>
    <r>
      <rPr>
        <sz val="11"/>
        <color rgb="FF000000"/>
        <rFont val="Calibri"/>
        <family val="2"/>
      </rPr>
      <t xml:space="preserve">DORIS JANNETH RAMOS BUITRAGO </t>
    </r>
  </si>
  <si>
    <r>
      <rPr>
        <sz val="11"/>
        <color rgb="FF000000"/>
        <rFont val="Calibri"/>
        <family val="2"/>
      </rPr>
      <t>CARLOS ALBERTO ÁVILA SALINA</t>
    </r>
  </si>
  <si>
    <r>
      <rPr>
        <sz val="11"/>
        <color rgb="FF000000"/>
        <rFont val="Calibri"/>
        <family val="2"/>
      </rPr>
      <t xml:space="preserve">DIANA MILENA BARBOSA HERRERA </t>
    </r>
  </si>
  <si>
    <r>
      <rPr>
        <sz val="11"/>
        <color rgb="FF000000"/>
        <rFont val="Calibri"/>
        <family val="2"/>
      </rPr>
      <t xml:space="preserve">ELSA YOLANDA ECHEVERRY VARGAS </t>
    </r>
  </si>
  <si>
    <r>
      <rPr>
        <sz val="11"/>
        <color rgb="FF000000"/>
        <rFont val="Calibri"/>
        <family val="2"/>
      </rPr>
      <t xml:space="preserve">BRANDON SOTO PACHECO </t>
    </r>
  </si>
  <si>
    <r>
      <rPr>
        <sz val="11"/>
        <color rgb="FF000000"/>
        <rFont val="Calibri"/>
        <family val="2"/>
      </rPr>
      <t xml:space="preserve">DORA MARCELA SARMIENTO CORREDOR </t>
    </r>
  </si>
  <si>
    <r>
      <rPr>
        <sz val="11"/>
        <color rgb="FF000000"/>
        <rFont val="Calibri"/>
        <family val="2"/>
      </rPr>
      <t>51 909 861</t>
    </r>
  </si>
  <si>
    <r>
      <rPr>
        <sz val="11"/>
        <color rgb="FF000000"/>
        <rFont val="Calibri"/>
        <family val="2"/>
      </rPr>
      <t xml:space="preserve">LUZ MIREYA ARÉVALO </t>
    </r>
  </si>
  <si>
    <r>
      <rPr>
        <sz val="11"/>
        <color rgb="FF000000"/>
        <rFont val="Calibri"/>
        <family val="2"/>
      </rPr>
      <t xml:space="preserve">ANGEL ANTONIO BELTRÁN AVENDAÑO </t>
    </r>
  </si>
  <si>
    <r>
      <rPr>
        <sz val="11"/>
        <color rgb="FF000000"/>
        <rFont val="Calibri"/>
        <family val="2"/>
      </rPr>
      <t>LINDA MARCELA HERNÁNDEZ POLO</t>
    </r>
  </si>
  <si>
    <r>
      <rPr>
        <sz val="11"/>
        <color rgb="FF000000"/>
        <rFont val="Calibri"/>
        <family val="2"/>
      </rPr>
      <t xml:space="preserve">SONIA YAMILE ROJAS CAMACHO </t>
    </r>
  </si>
  <si>
    <r>
      <rPr>
        <sz val="11"/>
        <color rgb="FF000000"/>
        <rFont val="Calibri"/>
        <family val="2"/>
      </rPr>
      <t xml:space="preserve">MARÍA TERESA TORRES SOTO </t>
    </r>
  </si>
  <si>
    <r>
      <rPr>
        <sz val="11"/>
        <color rgb="FF000000"/>
        <rFont val="Calibri"/>
        <family val="2"/>
      </rPr>
      <t>JASBLEYDI REY PARDO</t>
    </r>
  </si>
  <si>
    <r>
      <rPr>
        <sz val="11"/>
        <color rgb="FF000000"/>
        <rFont val="Calibri"/>
        <family val="2"/>
      </rPr>
      <t>NINI YOHANA YANGUMA</t>
    </r>
  </si>
  <si>
    <r>
      <rPr>
        <sz val="11"/>
        <color rgb="FF000000"/>
        <rFont val="Calibri"/>
        <family val="2"/>
      </rPr>
      <t>ZULY MARCELA PATIÑO MONTAÑO</t>
    </r>
  </si>
  <si>
    <r>
      <rPr>
        <sz val="11"/>
        <color rgb="FF000000"/>
        <rFont val="Calibri"/>
        <family val="2"/>
      </rPr>
      <t>MARIANA DE JESÚS PÁJARO PANIZA</t>
    </r>
  </si>
  <si>
    <r>
      <rPr>
        <sz val="11"/>
        <color rgb="FF000000"/>
        <rFont val="Calibri"/>
        <family val="2"/>
      </rPr>
      <t xml:space="preserve">OLGA PATRICIA BELTRÁN BELTRÁN </t>
    </r>
  </si>
  <si>
    <r>
      <rPr>
        <sz val="11"/>
        <color rgb="FF000000"/>
        <rFont val="Calibri"/>
        <family val="2"/>
      </rPr>
      <t>YANNA SORAYA ABDO CORTEZ</t>
    </r>
  </si>
  <si>
    <r>
      <rPr>
        <sz val="11"/>
        <color rgb="FF000000"/>
        <rFont val="Calibri"/>
        <family val="2"/>
      </rPr>
      <t>LINA MARIA MONTEJO</t>
    </r>
  </si>
  <si>
    <r>
      <rPr>
        <sz val="11"/>
        <color rgb="FF000000"/>
        <rFont val="Calibri"/>
        <family val="2"/>
      </rPr>
      <t xml:space="preserve">DIEGO ALEXANDER RODRÍGUEZ DELGADO </t>
    </r>
  </si>
  <si>
    <r>
      <rPr>
        <sz val="11"/>
        <color rgb="FF000000"/>
        <rFont val="Calibri"/>
        <family val="2"/>
      </rPr>
      <t>YEISON YOTSUA VEGA MANFULA</t>
    </r>
  </si>
  <si>
    <r>
      <rPr>
        <sz val="11"/>
        <color rgb="FF000000"/>
        <rFont val="Calibri"/>
        <family val="2"/>
      </rPr>
      <t xml:space="preserve">RUTH MARIELA CASTRO GUTIERREZ </t>
    </r>
  </si>
  <si>
    <r>
      <rPr>
        <sz val="11"/>
        <color rgb="FF000000"/>
        <rFont val="Calibri"/>
        <family val="2"/>
      </rPr>
      <t xml:space="preserve">LUISA FERNANDA CAMARGO HERNÁNDEZ </t>
    </r>
  </si>
  <si>
    <r>
      <rPr>
        <sz val="11"/>
        <color rgb="FF000000"/>
        <rFont val="Calibri"/>
        <family val="2"/>
      </rPr>
      <t xml:space="preserve">LURY HEYDE TRIVIÑO SUAREZ </t>
    </r>
  </si>
  <si>
    <r>
      <rPr>
        <sz val="11"/>
        <color rgb="FF000000"/>
        <rFont val="Calibri"/>
        <family val="2"/>
      </rPr>
      <t>CESAR TAO ULTENGO</t>
    </r>
  </si>
  <si>
    <r>
      <rPr>
        <sz val="11"/>
        <color rgb="FF000000"/>
        <rFont val="Calibri"/>
        <family val="2"/>
      </rPr>
      <t xml:space="preserve">HECTOR ALONSO RIOS FRANCO </t>
    </r>
  </si>
  <si>
    <t>27/10/2025</t>
  </si>
  <si>
    <t>18/11/2025</t>
  </si>
  <si>
    <r>
      <rPr>
        <sz val="11"/>
        <color rgb="FF000000"/>
        <rFont val="Calibri"/>
        <family val="2"/>
      </rPr>
      <t>311 5389988</t>
    </r>
  </si>
  <si>
    <r>
      <rPr>
        <b/>
        <sz val="12"/>
        <rFont val="Century Gothic"/>
        <family val="2"/>
      </rPr>
      <t>OK</t>
    </r>
  </si>
  <si>
    <t>OINC</t>
  </si>
  <si>
    <r>
      <rPr>
        <b/>
        <sz val="11"/>
        <color rgb="FF000000"/>
        <rFont val="Calibri"/>
        <family val="2"/>
      </rPr>
      <t xml:space="preserve">RODRIGO VELOZA GALINDO </t>
    </r>
  </si>
  <si>
    <t>AMANDA  ESTER TUIRAN  AGAMEZ</t>
  </si>
  <si>
    <t xml:space="preserve">EMILCE ISABEL ZABALA VERDUGO </t>
  </si>
  <si>
    <t xml:space="preserve">LORENA  PATRICIA  DIAZ RIVERA </t>
  </si>
  <si>
    <t xml:space="preserve">Angie Vanesa canchon Giraldo </t>
  </si>
  <si>
    <t>Erika pamela matiz cantor</t>
  </si>
  <si>
    <t xml:space="preserve">Nelly cabanzo luque </t>
  </si>
  <si>
    <t xml:space="preserve">CAROLINA RUIZ VALERO </t>
  </si>
  <si>
    <t xml:space="preserve">YENI  MARITZA ALVAREZ  ALVAREZ </t>
  </si>
  <si>
    <t xml:space="preserve">ANDERSON ALEXANDER GOMEZ  SANCHEZ </t>
  </si>
  <si>
    <t xml:space="preserve">ANA   JULIA DUARTE  FORERO </t>
  </si>
  <si>
    <t>Angie Paola Díaz Hernández</t>
  </si>
  <si>
    <t xml:space="preserve">Sandra Marcela Perez </t>
  </si>
  <si>
    <t>Luisa Fernanda baquero ortiz</t>
  </si>
  <si>
    <t xml:space="preserve">Sebastián Torres Arévalo </t>
  </si>
  <si>
    <t>María Alejandra Calderón medrano</t>
  </si>
  <si>
    <t xml:space="preserve">Whitney Yanina Alvarado Ramírez </t>
  </si>
  <si>
    <t>Nilda Rosa Florian Zambrano</t>
  </si>
  <si>
    <t xml:space="preserve">Luz Estella Giraldo López </t>
  </si>
  <si>
    <t>Adriana Rocio Guerrero chisaba</t>
  </si>
  <si>
    <t xml:space="preserve">Quinty Junior Polo Diaz </t>
  </si>
  <si>
    <t xml:space="preserve">Indialuz Rojas Tafur    </t>
  </si>
  <si>
    <t>Fabio Ramirez</t>
  </si>
  <si>
    <t>Angélica Mercedes puerto roA</t>
  </si>
  <si>
    <t>Yuliana del carmen González contreras</t>
  </si>
  <si>
    <t xml:space="preserve">edhi johanna melo parra </t>
  </si>
  <si>
    <t>maria Prieto Beltrán</t>
  </si>
  <si>
    <t xml:space="preserve">yenny katherine Quintero </t>
  </si>
  <si>
    <t>Jose parmenio Suárez sanchez</t>
  </si>
  <si>
    <t xml:space="preserve">Emili paola chamorro ospino </t>
  </si>
  <si>
    <t xml:space="preserve">Yurany Alejandra Ayala Hermosa.   </t>
  </si>
  <si>
    <t xml:space="preserve">321 703 6234 </t>
  </si>
  <si>
    <t xml:space="preserve">300 8025152 </t>
  </si>
  <si>
    <t>ok</t>
  </si>
  <si>
    <t>TOTAL SEDE</t>
  </si>
  <si>
    <t>IVA-AIU</t>
  </si>
  <si>
    <t>TOTAL DEF</t>
  </si>
  <si>
    <t>Personal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</si>
</sst>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quot;$&quot;\ #,##0.00;[Red]\-&quot;$&quot;\ #,##0.00"/>
    <numFmt numFmtId="44" formatCode="_-&quot;$&quot;\ * #,##0.00_-;\-&quot;$&quot;\ * #,##0.00_-;_-&quot;$&quot;\ * &quot;-&quot;??_-;_-@_-"/>
    <numFmt numFmtId="43" formatCode="_-* #,##0.00_-;\-* #,##0.00_-;_-* &quot;-&quot;??_-;_-@_-"/>
    <numFmt numFmtId="164" formatCode="_-&quot;$&quot;\ * #,##0_-;\-&quot;$&quot;\ * #,##0_-;_-&quot;$&quot;\ * &quot;-&quot;??_-;_-@_-"/>
    <numFmt numFmtId="165" formatCode="_-* #,##0_-;\-* #,##0_-;_-* &quot;-&quot;??_-;_-@_-"/>
    <numFmt numFmtId="166" formatCode="&quot;$&quot;#,##0.00"/>
    <numFmt numFmtId="167" formatCode="_ * #,##0_ ;_ * \-#,##0_ ;_ * &quot;-&quot;_ ;_ @_ "/>
    <numFmt numFmtId="168" formatCode="#,##0.00_ ;\-#,##0.00\ "/>
    <numFmt numFmtId="169" formatCode="0.0000%"/>
    <numFmt numFmtId="170" formatCode="&quot;$&quot;\ #,##0.00"/>
    <numFmt numFmtId="171" formatCode="d"/>
    <numFmt numFmtId="172" formatCode="dd/mm/yyyy"/>
  </numFmts>
  <fonts count="71"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rial"/>
      <family val="2"/>
    </font>
    <font>
      <sz val="11"/>
      <color theme="0"/>
      <name val="Arial"/>
      <family val="2"/>
    </font>
    <font>
      <sz val="10"/>
      <name val="Arial"/>
      <family val="2"/>
    </font>
    <font>
      <sz val="10"/>
      <color theme="1"/>
      <name val="Arial"/>
      <family val="2"/>
    </font>
    <font>
      <sz val="9"/>
      <name val="Arial"/>
      <family val="2"/>
    </font>
    <font>
      <b/>
      <sz val="10"/>
      <name val="Arial"/>
      <family val="2"/>
    </font>
    <font>
      <b/>
      <sz val="12"/>
      <name val="Arial"/>
      <family val="2"/>
    </font>
    <font>
      <b/>
      <sz val="12"/>
      <color theme="1"/>
      <name val="Arial"/>
      <family val="2"/>
    </font>
    <font>
      <sz val="20"/>
      <color theme="1"/>
      <name val="Arial"/>
      <family val="2"/>
    </font>
    <font>
      <b/>
      <sz val="9"/>
      <color theme="0"/>
      <name val="Arial"/>
      <family val="2"/>
    </font>
    <font>
      <sz val="10"/>
      <color rgb="FFFF0000"/>
      <name val="Arial"/>
      <family val="2"/>
    </font>
    <font>
      <b/>
      <sz val="11"/>
      <name val="Arial"/>
      <family val="2"/>
    </font>
    <font>
      <sz val="10"/>
      <color theme="0"/>
      <name val="Arial"/>
      <family val="2"/>
    </font>
    <font>
      <sz val="11"/>
      <name val="Arial"/>
      <family val="2"/>
    </font>
    <font>
      <b/>
      <sz val="12"/>
      <color theme="1"/>
      <name val="Aptos Narrow"/>
      <family val="2"/>
      <scheme val="minor"/>
    </font>
    <font>
      <b/>
      <sz val="14"/>
      <color theme="1"/>
      <name val="Aptos Narrow"/>
      <family val="2"/>
      <scheme val="minor"/>
    </font>
    <font>
      <b/>
      <sz val="10"/>
      <color theme="1"/>
      <name val="Arial"/>
      <family val="2"/>
    </font>
    <font>
      <sz val="16"/>
      <color theme="1"/>
      <name val="Arial"/>
      <family val="2"/>
    </font>
    <font>
      <sz val="12"/>
      <color rgb="FF000000"/>
      <name val="Aptos"/>
      <family val="2"/>
    </font>
    <font>
      <sz val="12"/>
      <name val="Arial"/>
      <family val="2"/>
    </font>
    <font>
      <b/>
      <sz val="8"/>
      <name val="Arial"/>
      <family val="2"/>
    </font>
    <font>
      <b/>
      <sz val="11"/>
      <name val="Aptos Narrow"/>
      <family val="2"/>
      <scheme val="minor"/>
    </font>
    <font>
      <sz val="10"/>
      <color rgb="FF000000"/>
      <name val="Arial"/>
      <family val="2"/>
    </font>
    <font>
      <sz val="11"/>
      <color rgb="FFFFFFFF"/>
      <name val="Arial"/>
      <family val="2"/>
    </font>
    <font>
      <sz val="11"/>
      <color rgb="FF000000"/>
      <name val="Calibri"/>
      <family val="2"/>
    </font>
    <font>
      <b/>
      <sz val="11"/>
      <color rgb="FFFFFFFF"/>
      <name val="Arial"/>
      <family val="2"/>
    </font>
    <font>
      <b/>
      <sz val="16"/>
      <color rgb="FF1C4F9E"/>
      <name val="Arial"/>
      <family val="2"/>
    </font>
    <font>
      <sz val="11"/>
      <color rgb="FF000000"/>
      <name val="Arial"/>
      <family val="2"/>
    </font>
    <font>
      <sz val="10"/>
      <color rgb="FF404040"/>
      <name val="Arial"/>
      <family val="2"/>
    </font>
    <font>
      <sz val="10"/>
      <color rgb="FF006100"/>
      <name val="Arial"/>
      <family val="2"/>
    </font>
    <font>
      <b/>
      <sz val="10"/>
      <color rgb="FF4E4D4D"/>
      <name val="Arial"/>
      <family val="2"/>
    </font>
    <font>
      <b/>
      <sz val="10"/>
      <color theme="0"/>
      <name val="Arial"/>
      <family val="2"/>
    </font>
    <font>
      <sz val="8"/>
      <color rgb="FF000000"/>
      <name val="Arial"/>
      <family val="2"/>
    </font>
    <font>
      <sz val="10"/>
      <color theme="1"/>
      <name val="Century Gothic"/>
      <family val="2"/>
    </font>
    <font>
      <b/>
      <sz val="20"/>
      <name val="Century Gothic"/>
      <family val="2"/>
    </font>
    <font>
      <b/>
      <sz val="9"/>
      <name val="Century Gothic"/>
      <family val="2"/>
    </font>
    <font>
      <b/>
      <sz val="10"/>
      <name val="Century Gothic"/>
      <family val="2"/>
    </font>
    <font>
      <b/>
      <sz val="10"/>
      <color theme="0"/>
      <name val="Century Gothic"/>
      <family val="2"/>
    </font>
    <font>
      <b/>
      <sz val="10"/>
      <color theme="1"/>
      <name val="Century Gothic"/>
      <family val="2"/>
    </font>
    <font>
      <sz val="10"/>
      <color rgb="FF000000"/>
      <name val="Century Gothic"/>
      <family val="2"/>
    </font>
    <font>
      <sz val="10"/>
      <name val="Century Gothic"/>
      <family val="2"/>
    </font>
    <font>
      <sz val="11"/>
      <color theme="1"/>
      <name val="Century Gothic"/>
      <family val="2"/>
    </font>
    <font>
      <b/>
      <sz val="11"/>
      <color theme="1"/>
      <name val="Century Gothic"/>
      <family val="2"/>
    </font>
    <font>
      <b/>
      <sz val="12"/>
      <color theme="0"/>
      <name val="Century Gothic"/>
      <family val="2"/>
    </font>
    <font>
      <sz val="16"/>
      <name val="Arial"/>
      <family val="2"/>
    </font>
    <font>
      <b/>
      <sz val="16"/>
      <name val="Arial"/>
      <family val="2"/>
    </font>
    <font>
      <sz val="12"/>
      <color theme="1"/>
      <name val="Arial"/>
      <family val="2"/>
    </font>
    <font>
      <sz val="12"/>
      <color theme="1"/>
      <name val="Century Gothic"/>
      <family val="2"/>
    </font>
    <font>
      <b/>
      <sz val="12"/>
      <name val="Century Gothic"/>
      <family val="2"/>
    </font>
    <font>
      <sz val="11"/>
      <color indexed="8"/>
      <name val="Calibri"/>
      <family val="2"/>
    </font>
    <font>
      <sz val="12"/>
      <color rgb="FF000000"/>
      <name val="Arial"/>
      <family val="2"/>
    </font>
    <font>
      <sz val="12"/>
      <color rgb="FF000000"/>
      <name val="Century Gothic"/>
      <family val="2"/>
    </font>
    <font>
      <sz val="12"/>
      <name val="Century Gothic"/>
      <family val="2"/>
    </font>
    <font>
      <sz val="9"/>
      <color rgb="FF000000"/>
      <name val="Calibri"/>
      <family val="2"/>
    </font>
    <font>
      <sz val="9"/>
      <color theme="1"/>
      <name val="Calibri"/>
      <family val="2"/>
    </font>
    <font>
      <b/>
      <sz val="14"/>
      <color theme="1"/>
      <name val="Century Gothic"/>
      <family val="2"/>
    </font>
    <font>
      <b/>
      <sz val="12"/>
      <color theme="1"/>
      <name val="Century Gothic"/>
      <family val="2"/>
    </font>
    <font>
      <b/>
      <i/>
      <sz val="12"/>
      <name val="Century Gothic"/>
      <family val="2"/>
    </font>
    <font>
      <b/>
      <sz val="11"/>
      <color rgb="FF222222"/>
      <name val="Calibri"/>
      <family val="2"/>
    </font>
    <font>
      <sz val="11"/>
      <color theme="1"/>
      <name val="Calibri"/>
      <family val="2"/>
    </font>
    <font>
      <sz val="11"/>
      <color rgb="FF000000"/>
      <name val="Aptos Narrow"/>
      <family val="2"/>
      <scheme val="minor"/>
    </font>
    <font>
      <b/>
      <sz val="11"/>
      <color rgb="FF000000"/>
      <name val="Calibri"/>
      <family val="2"/>
    </font>
    <font>
      <sz val="11"/>
      <name val="Calibri"/>
      <family val="2"/>
    </font>
    <font>
      <sz val="9"/>
      <color rgb="FF000000"/>
      <name val="Arial"/>
      <family val="2"/>
    </font>
    <font>
      <b/>
      <sz val="12"/>
      <color rgb="FF000000"/>
      <name val="Century Gothic"/>
      <family val="2"/>
    </font>
    <font>
      <b/>
      <sz val="11"/>
      <name val="Century Gothic"/>
      <family val="2"/>
    </font>
    <font>
      <b/>
      <sz val="11"/>
      <color theme="0"/>
      <name val="Century Gothic"/>
      <family val="2"/>
    </font>
    <font>
      <b/>
      <sz val="14"/>
      <color theme="0"/>
      <name val="Century Gothic"/>
      <family val="2"/>
    </font>
  </fonts>
  <fills count="46">
    <fill>
      <patternFill patternType="none"/>
    </fill>
    <fill>
      <patternFill patternType="gray125"/>
    </fill>
    <fill>
      <patternFill patternType="solid">
        <fgColor rgb="FFE6F8FE"/>
        <bgColor indexed="64"/>
      </patternFill>
    </fill>
    <fill>
      <patternFill patternType="solid">
        <fgColor rgb="FF92D050"/>
        <bgColor indexed="64"/>
      </patternFill>
    </fill>
    <fill>
      <patternFill patternType="solid">
        <fgColor theme="0"/>
        <bgColor indexed="64"/>
      </patternFill>
    </fill>
    <fill>
      <patternFill patternType="solid">
        <fgColor theme="1" tint="0.249977111117893"/>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EFF6FB"/>
        <bgColor indexed="64"/>
      </patternFill>
    </fill>
    <fill>
      <patternFill patternType="solid">
        <fgColor rgb="FFDBDBDB"/>
        <bgColor rgb="FF000000"/>
      </patternFill>
    </fill>
    <fill>
      <patternFill patternType="solid">
        <fgColor rgb="FFE6F8FE"/>
        <bgColor rgb="FF000000"/>
      </patternFill>
    </fill>
    <fill>
      <patternFill patternType="solid">
        <fgColor rgb="FFD9D9D9"/>
        <bgColor rgb="FF000000"/>
      </patternFill>
    </fill>
    <fill>
      <patternFill patternType="solid">
        <fgColor rgb="FF1C4F9E"/>
        <bgColor rgb="FF000000"/>
      </patternFill>
    </fill>
    <fill>
      <patternFill patternType="solid">
        <fgColor rgb="FFF2F2F2"/>
        <bgColor rgb="FF000000"/>
      </patternFill>
    </fill>
    <fill>
      <patternFill patternType="solid">
        <fgColor rgb="FFA6A6A6"/>
        <bgColor rgb="FF000000"/>
      </patternFill>
    </fill>
    <fill>
      <patternFill patternType="solid">
        <fgColor rgb="FFC6EFCE"/>
        <bgColor rgb="FF000000"/>
      </patternFill>
    </fill>
    <fill>
      <patternFill patternType="solid">
        <fgColor rgb="FFEFF6FB"/>
        <bgColor rgb="FF000000"/>
      </patternFill>
    </fill>
    <fill>
      <patternFill patternType="solid">
        <fgColor rgb="FF00B050"/>
        <bgColor rgb="FF000000"/>
      </patternFill>
    </fill>
    <fill>
      <patternFill patternType="solid">
        <fgColor rgb="FF00B05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7" tint="0.39997558519241921"/>
        <bgColor rgb="FF000000"/>
      </patternFill>
    </fill>
    <fill>
      <patternFill patternType="solid">
        <fgColor rgb="FF00B0F0"/>
        <bgColor indexed="64"/>
      </patternFill>
    </fill>
    <fill>
      <patternFill patternType="solid">
        <fgColor theme="7" tint="0.39997558519241921"/>
        <bgColor indexed="64"/>
      </patternFill>
    </fill>
    <fill>
      <patternFill patternType="solid">
        <fgColor rgb="FF99FF66"/>
        <bgColor indexed="64"/>
      </patternFill>
    </fill>
    <fill>
      <patternFill patternType="solid">
        <fgColor theme="7" tint="0.59999389629810485"/>
        <bgColor indexed="64"/>
      </patternFill>
    </fill>
    <fill>
      <patternFill patternType="solid">
        <fgColor rgb="FF66FFFF"/>
        <bgColor indexed="64"/>
      </patternFill>
    </fill>
    <fill>
      <patternFill patternType="solid">
        <fgColor theme="5" tint="0.79998168889431442"/>
        <bgColor indexed="64"/>
      </patternFill>
    </fill>
    <fill>
      <patternFill patternType="solid">
        <fgColor rgb="FFFFC000"/>
        <bgColor indexed="64"/>
      </patternFill>
    </fill>
    <fill>
      <patternFill patternType="solid">
        <fgColor theme="4" tint="-0.249977111117893"/>
        <bgColor indexed="64"/>
      </patternFill>
    </fill>
    <fill>
      <patternFill patternType="solid">
        <fgColor theme="9" tint="-0.249977111117893"/>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rgb="FF7030A0"/>
        <bgColor indexed="64"/>
      </patternFill>
    </fill>
    <fill>
      <patternFill patternType="solid">
        <fgColor theme="1" tint="0.14999847407452621"/>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D66565"/>
        <bgColor indexed="64"/>
      </patternFill>
    </fill>
    <fill>
      <patternFill patternType="solid">
        <fgColor rgb="FFFFFFFF"/>
        <bgColor indexed="64"/>
      </patternFill>
    </fill>
    <fill>
      <patternFill patternType="solid">
        <fgColor rgb="FFD66565"/>
      </patternFill>
    </fill>
    <fill>
      <patternFill patternType="solid">
        <fgColor rgb="FF548235"/>
        <bgColor rgb="FF000000"/>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A6A6A6"/>
      </left>
      <right/>
      <top style="thin">
        <color rgb="FFA6A6A6"/>
      </top>
      <bottom style="thin">
        <color rgb="FFA6A6A6"/>
      </bottom>
      <diagonal/>
    </border>
    <border>
      <left/>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right style="medium">
        <color theme="0" tint="-0.24994659260841701"/>
      </right>
      <top/>
      <bottom/>
      <diagonal/>
    </border>
    <border>
      <left style="medium">
        <color theme="0" tint="-0.24994659260841701"/>
      </left>
      <right/>
      <top/>
      <bottom/>
      <diagonal/>
    </border>
    <border>
      <left/>
      <right/>
      <top/>
      <bottom style="thin">
        <color theme="0" tint="-0.24994659260841701"/>
      </bottom>
      <diagonal/>
    </border>
    <border>
      <left/>
      <right style="thin">
        <color rgb="FFA6A6A6"/>
      </right>
      <top style="thin">
        <color rgb="FFA6A6A6"/>
      </top>
      <bottom style="thin">
        <color rgb="FFA6A6A6"/>
      </bottom>
      <diagonal/>
    </border>
    <border>
      <left style="thin">
        <color theme="0" tint="-0.24994659260841701"/>
      </left>
      <right style="thin">
        <color theme="0" tint="-0.24994659260841701"/>
      </right>
      <top/>
      <bottom/>
      <diagonal/>
    </border>
    <border>
      <left style="thin">
        <color rgb="FFA6A6A6"/>
      </left>
      <right style="thin">
        <color rgb="FFBEBEBE"/>
      </right>
      <top style="thin">
        <color rgb="FFA6A6A6"/>
      </top>
      <bottom style="thin">
        <color rgb="FFA6A6A6"/>
      </bottom>
      <diagonal/>
    </border>
    <border>
      <left style="thin">
        <color indexed="64"/>
      </left>
      <right style="thin">
        <color indexed="64"/>
      </right>
      <top/>
      <bottom style="thin">
        <color indexed="64"/>
      </bottom>
      <diagonal/>
    </border>
    <border>
      <left/>
      <right/>
      <top/>
      <bottom style="thin">
        <color rgb="FFBFBFBF"/>
      </bottom>
      <diagonal/>
    </border>
    <border>
      <left style="thin">
        <color rgb="FFBFBFBF"/>
      </left>
      <right style="thin">
        <color rgb="FFBFBFBF"/>
      </right>
      <top style="thin">
        <color rgb="FFBFBFBF"/>
      </top>
      <bottom style="thin">
        <color rgb="FFBFBFBF"/>
      </bottom>
      <diagonal/>
    </border>
    <border>
      <left/>
      <right style="thin">
        <color rgb="FFBFBFBF"/>
      </right>
      <top style="thin">
        <color rgb="FFBFBFBF"/>
      </top>
      <bottom style="thin">
        <color rgb="FFBFBFBF"/>
      </bottom>
      <diagonal/>
    </border>
    <border>
      <left style="thin">
        <color rgb="FFBFBFBF"/>
      </left>
      <right style="thin">
        <color rgb="FFBFBFBF"/>
      </right>
      <top style="thin">
        <color rgb="FFBFBFBF"/>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thin">
        <color rgb="FFBFBFBF"/>
      </left>
      <right/>
      <top style="thin">
        <color rgb="FFBFBFBF"/>
      </top>
      <bottom/>
      <diagonal/>
    </border>
    <border>
      <left/>
      <right/>
      <top style="thin">
        <color rgb="FFBFBFBF"/>
      </top>
      <bottom/>
      <diagonal/>
    </border>
    <border>
      <left style="thin">
        <color rgb="FFBFBFBF"/>
      </left>
      <right/>
      <top/>
      <bottom/>
      <diagonal/>
    </border>
    <border>
      <left style="thin">
        <color rgb="FFBFBFBF"/>
      </left>
      <right style="thin">
        <color rgb="FFBFBFBF"/>
      </right>
      <top/>
      <bottom/>
      <diagonal/>
    </border>
    <border>
      <left style="thin">
        <color rgb="FFA6A6A6"/>
      </left>
      <right style="thin">
        <color rgb="FFA6A6A6"/>
      </right>
      <top style="thin">
        <color rgb="FFA6A6A6"/>
      </top>
      <bottom/>
      <diagonal/>
    </border>
    <border>
      <left style="thin">
        <color rgb="FFA6A6A6"/>
      </left>
      <right style="thin">
        <color rgb="FFA6A6A6"/>
      </right>
      <top/>
      <bottom/>
      <diagonal/>
    </border>
    <border>
      <left style="thin">
        <color rgb="FFA6A6A6"/>
      </left>
      <right style="thin">
        <color rgb="FFA6A6A6"/>
      </right>
      <top/>
      <bottom style="thin">
        <color rgb="FFA6A6A6"/>
      </bottom>
      <diagonal/>
    </border>
    <border>
      <left/>
      <right style="thin">
        <color rgb="FFBFBFBF"/>
      </right>
      <top style="thin">
        <color rgb="FFBFBFBF"/>
      </top>
      <bottom/>
      <diagonal/>
    </border>
    <border>
      <left/>
      <right style="thin">
        <color rgb="FFBFBFBF"/>
      </right>
      <top/>
      <bottom/>
      <diagonal/>
    </border>
    <border>
      <left style="thin">
        <color rgb="FFBFBFBF"/>
      </left>
      <right style="thin">
        <color rgb="FFBFBFBF"/>
      </right>
      <top/>
      <bottom style="thin">
        <color rgb="FFBFBFBF"/>
      </bottom>
      <diagonal/>
    </border>
    <border>
      <left style="thin">
        <color rgb="FFA6A6A6"/>
      </left>
      <right style="thin">
        <color rgb="FFBFBFBF"/>
      </right>
      <top style="thin">
        <color rgb="FFBFBFBF"/>
      </top>
      <bottom/>
      <diagonal/>
    </border>
    <border>
      <left style="thin">
        <color rgb="FFA6A6A6"/>
      </left>
      <right style="thin">
        <color rgb="FFBFBFBF"/>
      </right>
      <top/>
      <bottom/>
      <diagonal/>
    </border>
    <border>
      <left style="thin">
        <color rgb="FFA6A6A6"/>
      </left>
      <right style="thin">
        <color rgb="FFBFBFBF"/>
      </right>
      <top/>
      <bottom style="thin">
        <color rgb="FFBFBFBF"/>
      </bottom>
      <diagonal/>
    </border>
    <border>
      <left style="thin">
        <color rgb="FFBFBFBF"/>
      </left>
      <right style="thin">
        <color rgb="FFA6A6A6"/>
      </right>
      <top style="thin">
        <color rgb="FFBFBFBF"/>
      </top>
      <bottom/>
      <diagonal/>
    </border>
    <border>
      <left style="thin">
        <color rgb="FFBFBFBF"/>
      </left>
      <right style="thin">
        <color rgb="FFA6A6A6"/>
      </right>
      <top/>
      <bottom/>
      <diagonal/>
    </border>
    <border>
      <left style="thin">
        <color rgb="FFBFBFBF"/>
      </left>
      <right style="thin">
        <color rgb="FFA6A6A6"/>
      </right>
      <top/>
      <bottom style="thin">
        <color rgb="FFBFBFBF"/>
      </bottom>
      <diagonal/>
    </border>
    <border>
      <left style="thin">
        <color rgb="FFBFBFBF"/>
      </left>
      <right/>
      <top style="thin">
        <color rgb="FFBFBFBF"/>
      </top>
      <bottom style="thin">
        <color indexed="64"/>
      </bottom>
      <diagonal/>
    </border>
    <border>
      <left/>
      <right/>
      <top style="thin">
        <color rgb="FFBFBFBF"/>
      </top>
      <bottom style="thin">
        <color indexed="64"/>
      </bottom>
      <diagonal/>
    </border>
    <border>
      <left/>
      <right style="thin">
        <color rgb="FFBFBFBF"/>
      </right>
      <top style="thin">
        <color rgb="FFBFBFBF"/>
      </top>
      <bottom style="thin">
        <color indexed="64"/>
      </bottom>
      <diagonal/>
    </border>
    <border>
      <left/>
      <right/>
      <top style="thin">
        <color indexed="64"/>
      </top>
      <bottom style="double">
        <color indexed="64"/>
      </bottom>
      <diagonal/>
    </border>
    <border>
      <left/>
      <right style="medium">
        <color indexed="64"/>
      </right>
      <top/>
      <bottom/>
      <diagonal/>
    </border>
    <border>
      <left style="thin">
        <color indexed="64"/>
      </left>
      <right/>
      <top/>
      <bottom/>
      <diagonal/>
    </border>
    <border>
      <left/>
      <right style="thin">
        <color indexed="64"/>
      </right>
      <top style="thin">
        <color indexed="64"/>
      </top>
      <bottom/>
      <diagonal/>
    </border>
    <border>
      <left/>
      <right/>
      <top/>
      <bottom style="double">
        <color indexed="64"/>
      </bottom>
      <diagonal/>
    </border>
    <border>
      <left style="thin">
        <color rgb="FFD3D3D3"/>
      </left>
      <right style="thin">
        <color rgb="FFD3D3D3"/>
      </right>
      <top style="thin">
        <color rgb="FFD3D3D3"/>
      </top>
      <bottom style="thin">
        <color rgb="FFD3D3D3"/>
      </bottom>
      <diagonal/>
    </border>
    <border>
      <left style="thin">
        <color rgb="FF000000"/>
      </left>
      <right style="thin">
        <color rgb="FF000000"/>
      </right>
      <top style="thin">
        <color rgb="FF000000"/>
      </top>
      <bottom style="thin">
        <color rgb="FF000000"/>
      </bottom>
      <diagonal/>
    </border>
    <border>
      <left style="thin">
        <color theme="0" tint="-0.24994659260841701"/>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theme="0" tint="-0.24994659260841701"/>
      </right>
      <top style="thin">
        <color indexed="64"/>
      </top>
      <bottom style="thin">
        <color theme="0" tint="-0.24994659260841701"/>
      </bottom>
      <diagonal/>
    </border>
    <border>
      <left/>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5" fillId="0" borderId="0"/>
    <xf numFmtId="9" fontId="1" fillId="0" borderId="0" applyFont="0" applyFill="0" applyBorder="0" applyAlignment="0" applyProtection="0"/>
    <xf numFmtId="167" fontId="5" fillId="0" borderId="0" applyFont="0" applyFill="0" applyBorder="0" applyAlignment="0" applyProtection="0"/>
    <xf numFmtId="9" fontId="1" fillId="0" borderId="0" applyFont="0" applyFill="0" applyBorder="0" applyAlignment="0" applyProtection="0"/>
    <xf numFmtId="0" fontId="49" fillId="0" borderId="0"/>
    <xf numFmtId="0" fontId="52" fillId="0" borderId="0"/>
  </cellStyleXfs>
  <cellXfs count="575">
    <xf numFmtId="0" fontId="0" fillId="0" borderId="0" xfId="0"/>
    <xf numFmtId="166" fontId="7" fillId="0" borderId="5" xfId="0" applyNumberFormat="1" applyFont="1" applyBorder="1" applyAlignment="1" applyProtection="1">
      <alignment horizontal="center" vertical="center" wrapText="1"/>
      <protection hidden="1"/>
    </xf>
    <xf numFmtId="164" fontId="0" fillId="0" borderId="0" xfId="2" applyNumberFormat="1" applyFont="1" applyFill="1" applyBorder="1"/>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xf numFmtId="165" fontId="0" fillId="0" borderId="0" xfId="0" applyNumberFormat="1"/>
    <xf numFmtId="165" fontId="0" fillId="0" borderId="0" xfId="1" applyNumberFormat="1" applyFont="1" applyFill="1" applyBorder="1"/>
    <xf numFmtId="164" fontId="0" fillId="0" borderId="0" xfId="2" applyNumberFormat="1" applyFont="1" applyFill="1"/>
    <xf numFmtId="0" fontId="7" fillId="0" borderId="5" xfId="0" applyFont="1" applyBorder="1" applyAlignment="1" applyProtection="1">
      <alignment horizontal="center" vertical="center" wrapText="1"/>
      <protection hidden="1"/>
    </xf>
    <xf numFmtId="44" fontId="0" fillId="0" borderId="0" xfId="2" applyFont="1"/>
    <xf numFmtId="44" fontId="16" fillId="0" borderId="0" xfId="2" applyFont="1" applyAlignment="1" applyProtection="1">
      <alignment horizontal="center" vertical="center" wrapText="1"/>
      <protection hidden="1"/>
    </xf>
    <xf numFmtId="0" fontId="2" fillId="6" borderId="1" xfId="0" applyFont="1" applyFill="1" applyBorder="1" applyAlignment="1">
      <alignment horizontal="center" vertical="center" wrapText="1"/>
    </xf>
    <xf numFmtId="164" fontId="2" fillId="6" borderId="1" xfId="2" applyNumberFormat="1" applyFont="1" applyFill="1" applyBorder="1" applyAlignment="1">
      <alignment horizontal="center" vertical="center" wrapText="1"/>
    </xf>
    <xf numFmtId="44" fontId="3" fillId="0" borderId="0" xfId="2" applyFont="1" applyAlignment="1" applyProtection="1">
      <alignment horizontal="center" vertical="center" wrapText="1"/>
      <protection hidden="1"/>
    </xf>
    <xf numFmtId="0" fontId="8" fillId="0" borderId="0" xfId="0" applyFont="1" applyAlignment="1">
      <alignment horizontal="center" vertical="center" wrapText="1"/>
    </xf>
    <xf numFmtId="0" fontId="8" fillId="0" borderId="7" xfId="0" applyFont="1" applyBorder="1" applyAlignment="1">
      <alignment horizontal="center" vertical="center" wrapText="1"/>
    </xf>
    <xf numFmtId="49" fontId="8" fillId="0" borderId="7" xfId="0" applyNumberFormat="1" applyFont="1" applyBorder="1" applyAlignment="1">
      <alignment horizontal="center" vertical="center" wrapText="1"/>
    </xf>
    <xf numFmtId="0" fontId="8" fillId="0" borderId="21" xfId="0" applyFont="1" applyBorder="1" applyAlignment="1">
      <alignment horizontal="center" vertical="center" wrapText="1"/>
    </xf>
    <xf numFmtId="0" fontId="8" fillId="0" borderId="1" xfId="0" applyFont="1" applyBorder="1" applyAlignment="1">
      <alignment horizontal="center" vertical="center" wrapText="1"/>
    </xf>
    <xf numFmtId="44" fontId="5" fillId="0" borderId="1" xfId="0" applyNumberFormat="1" applyFont="1" applyBorder="1" applyAlignment="1">
      <alignment horizontal="center" vertical="center" wrapText="1"/>
    </xf>
    <xf numFmtId="44" fontId="8" fillId="0" borderId="1" xfId="2" applyFont="1" applyBorder="1" applyAlignment="1">
      <alignment horizontal="center" vertical="center" wrapText="1"/>
    </xf>
    <xf numFmtId="44" fontId="5" fillId="0" borderId="1" xfId="2" applyFont="1" applyBorder="1" applyAlignment="1">
      <alignment horizontal="center" vertical="center" wrapText="1"/>
    </xf>
    <xf numFmtId="44" fontId="0" fillId="0" borderId="1" xfId="2" applyFont="1" applyBorder="1"/>
    <xf numFmtId="44" fontId="0" fillId="0" borderId="1" xfId="2" applyFont="1" applyBorder="1" applyAlignment="1">
      <alignment horizontal="center"/>
    </xf>
    <xf numFmtId="44" fontId="2" fillId="0" borderId="1" xfId="0" applyNumberFormat="1" applyFont="1" applyBorder="1"/>
    <xf numFmtId="0" fontId="8" fillId="0" borderId="8" xfId="0" applyFont="1" applyBorder="1" applyAlignment="1">
      <alignment horizontal="center" vertical="center" wrapText="1"/>
    </xf>
    <xf numFmtId="44" fontId="17" fillId="3" borderId="1" xfId="0" applyNumberFormat="1" applyFont="1" applyFill="1" applyBorder="1"/>
    <xf numFmtId="44" fontId="18" fillId="3" borderId="1" xfId="0" applyNumberFormat="1" applyFont="1" applyFill="1" applyBorder="1"/>
    <xf numFmtId="0" fontId="12" fillId="5" borderId="5" xfId="3" applyFont="1" applyFill="1" applyBorder="1" applyAlignment="1" applyProtection="1">
      <alignment horizontal="center" vertical="center" wrapText="1"/>
      <protection hidden="1"/>
    </xf>
    <xf numFmtId="0" fontId="0" fillId="0" borderId="0" xfId="0" applyAlignment="1">
      <alignment horizontal="center"/>
    </xf>
    <xf numFmtId="0" fontId="0" fillId="4" borderId="1" xfId="0" applyFill="1" applyBorder="1"/>
    <xf numFmtId="166" fontId="7" fillId="2" borderId="5" xfId="3" applyNumberFormat="1" applyFont="1" applyFill="1" applyBorder="1" applyAlignment="1" applyProtection="1">
      <alignment horizontal="center" vertical="center" wrapText="1"/>
      <protection locked="0"/>
    </xf>
    <xf numFmtId="0" fontId="0" fillId="0" borderId="1" xfId="0" applyBorder="1" applyAlignment="1">
      <alignment horizontal="center"/>
    </xf>
    <xf numFmtId="0" fontId="0" fillId="4" borderId="23" xfId="0" applyFill="1" applyBorder="1"/>
    <xf numFmtId="0" fontId="0" fillId="0" borderId="23" xfId="0" applyBorder="1" applyAlignment="1">
      <alignment horizontal="center"/>
    </xf>
    <xf numFmtId="44" fontId="0" fillId="0" borderId="23" xfId="2" applyFont="1" applyBorder="1"/>
    <xf numFmtId="166" fontId="7" fillId="2" borderId="6" xfId="3" applyNumberFormat="1" applyFont="1" applyFill="1" applyBorder="1" applyAlignment="1" applyProtection="1">
      <alignment horizontal="center" vertical="center" wrapText="1"/>
      <protection locked="0"/>
    </xf>
    <xf numFmtId="44" fontId="2" fillId="0" borderId="1" xfId="2" applyFont="1" applyBorder="1"/>
    <xf numFmtId="0" fontId="4" fillId="5" borderId="19" xfId="3" applyFont="1" applyFill="1" applyBorder="1" applyAlignment="1" applyProtection="1">
      <alignment horizontal="left" vertical="center"/>
      <protection hidden="1"/>
    </xf>
    <xf numFmtId="0" fontId="4" fillId="5" borderId="20" xfId="3" applyFont="1" applyFill="1" applyBorder="1" applyAlignment="1" applyProtection="1">
      <alignment horizontal="left" vertical="center"/>
      <protection hidden="1"/>
    </xf>
    <xf numFmtId="0" fontId="4" fillId="5" borderId="19" xfId="3" applyFont="1" applyFill="1" applyBorder="1" applyAlignment="1" applyProtection="1">
      <alignment horizontal="center" vertical="center"/>
      <protection hidden="1"/>
    </xf>
    <xf numFmtId="44" fontId="17" fillId="0" borderId="0" xfId="2" applyFont="1"/>
    <xf numFmtId="44" fontId="18" fillId="3" borderId="0" xfId="2" applyFont="1" applyFill="1"/>
    <xf numFmtId="0" fontId="6" fillId="0" borderId="0" xfId="3" applyFont="1" applyProtection="1">
      <protection hidden="1"/>
    </xf>
    <xf numFmtId="0" fontId="5" fillId="0" borderId="0" xfId="3"/>
    <xf numFmtId="0" fontId="21" fillId="0" borderId="0" xfId="0" applyFont="1"/>
    <xf numFmtId="0" fontId="7" fillId="4" borderId="5" xfId="0" applyFont="1" applyFill="1" applyBorder="1" applyAlignment="1" applyProtection="1">
      <alignment horizontal="center" vertical="center" wrapText="1"/>
      <protection hidden="1"/>
    </xf>
    <xf numFmtId="166" fontId="7" fillId="0" borderId="5" xfId="3" applyNumberFormat="1" applyFont="1" applyBorder="1" applyAlignment="1" applyProtection="1">
      <alignment horizontal="center" vertical="center" wrapText="1"/>
      <protection hidden="1"/>
    </xf>
    <xf numFmtId="166" fontId="7" fillId="0" borderId="5" xfId="3" applyNumberFormat="1" applyFont="1" applyBorder="1" applyAlignment="1">
      <alignment horizontal="center" vertical="center" wrapText="1"/>
    </xf>
    <xf numFmtId="166" fontId="8" fillId="0" borderId="0" xfId="3" applyNumberFormat="1" applyFont="1"/>
    <xf numFmtId="0" fontId="8" fillId="0" borderId="0" xfId="3" applyFont="1"/>
    <xf numFmtId="0" fontId="15" fillId="0" borderId="0" xfId="3" applyFont="1" applyProtection="1">
      <protection hidden="1"/>
    </xf>
    <xf numFmtId="0" fontId="13" fillId="0" borderId="0" xfId="3" applyFont="1" applyProtection="1">
      <protection hidden="1"/>
    </xf>
    <xf numFmtId="166" fontId="22" fillId="4" borderId="18" xfId="2" applyNumberFormat="1" applyFont="1" applyFill="1" applyBorder="1" applyAlignment="1" applyProtection="1">
      <alignment horizontal="right" vertical="center"/>
      <protection hidden="1"/>
    </xf>
    <xf numFmtId="0" fontId="14" fillId="4" borderId="5" xfId="3" applyFont="1" applyFill="1" applyBorder="1" applyAlignment="1" applyProtection="1">
      <alignment horizontal="left" vertical="center" wrapText="1"/>
      <protection hidden="1"/>
    </xf>
    <xf numFmtId="166" fontId="22" fillId="4" borderId="5" xfId="2" applyNumberFormat="1" applyFont="1" applyFill="1" applyBorder="1" applyAlignment="1" applyProtection="1">
      <alignment horizontal="right" vertical="center"/>
      <protection hidden="1"/>
    </xf>
    <xf numFmtId="0" fontId="20" fillId="0" borderId="4" xfId="3" applyFont="1" applyBorder="1" applyAlignment="1" applyProtection="1">
      <alignment vertical="center" wrapText="1"/>
      <protection hidden="1"/>
    </xf>
    <xf numFmtId="0" fontId="20" fillId="0" borderId="11" xfId="3" applyFont="1" applyBorder="1" applyAlignment="1" applyProtection="1">
      <alignment vertical="center" wrapText="1"/>
      <protection hidden="1"/>
    </xf>
    <xf numFmtId="0" fontId="20" fillId="0" borderId="12" xfId="3" applyFont="1" applyBorder="1" applyAlignment="1" applyProtection="1">
      <alignment vertical="center" wrapText="1"/>
      <protection hidden="1"/>
    </xf>
    <xf numFmtId="10" fontId="14" fillId="2" borderId="5" xfId="4" applyNumberFormat="1" applyFont="1" applyFill="1" applyBorder="1" applyAlignment="1" applyProtection="1">
      <alignment horizontal="center" vertical="center" wrapText="1"/>
      <protection locked="0" hidden="1"/>
    </xf>
    <xf numFmtId="0" fontId="20" fillId="0" borderId="14" xfId="3" applyFont="1" applyBorder="1" applyAlignment="1" applyProtection="1">
      <alignment vertical="center" wrapText="1"/>
      <protection hidden="1"/>
    </xf>
    <xf numFmtId="0" fontId="20" fillId="0" borderId="0" xfId="3" applyFont="1" applyAlignment="1" applyProtection="1">
      <alignment vertical="center" wrapText="1"/>
      <protection hidden="1"/>
    </xf>
    <xf numFmtId="0" fontId="20" fillId="0" borderId="15" xfId="3" applyFont="1" applyBorder="1" applyAlignment="1" applyProtection="1">
      <alignment vertical="center" wrapText="1"/>
      <protection hidden="1"/>
    </xf>
    <xf numFmtId="0" fontId="19" fillId="0" borderId="0" xfId="3" applyFont="1" applyProtection="1">
      <protection hidden="1"/>
    </xf>
    <xf numFmtId="0" fontId="20" fillId="0" borderId="16" xfId="3" applyFont="1" applyBorder="1" applyAlignment="1" applyProtection="1">
      <alignment vertical="center" wrapText="1"/>
      <protection hidden="1"/>
    </xf>
    <xf numFmtId="0" fontId="6" fillId="0" borderId="26" xfId="3" applyFont="1" applyBorder="1" applyAlignment="1" applyProtection="1">
      <alignment vertical="center" wrapText="1"/>
      <protection hidden="1"/>
    </xf>
    <xf numFmtId="167" fontId="6" fillId="0" borderId="26" xfId="5" applyFont="1" applyFill="1" applyBorder="1" applyAlignment="1" applyProtection="1">
      <alignment vertical="center" wrapText="1"/>
      <protection hidden="1"/>
    </xf>
    <xf numFmtId="0" fontId="6" fillId="0" borderId="17" xfId="3" applyFont="1" applyBorder="1" applyAlignment="1" applyProtection="1">
      <alignment vertical="center" wrapText="1"/>
      <protection hidden="1"/>
    </xf>
    <xf numFmtId="167" fontId="0" fillId="0" borderId="0" xfId="5" applyFont="1"/>
    <xf numFmtId="3" fontId="5" fillId="0" borderId="0" xfId="3" applyNumberFormat="1"/>
    <xf numFmtId="167" fontId="8" fillId="0" borderId="0" xfId="3" applyNumberFormat="1" applyFont="1"/>
    <xf numFmtId="166" fontId="9" fillId="4" borderId="5" xfId="2" applyNumberFormat="1" applyFont="1" applyFill="1" applyBorder="1" applyAlignment="1" applyProtection="1">
      <alignment horizontal="right" vertical="center"/>
      <protection hidden="1"/>
    </xf>
    <xf numFmtId="0" fontId="8" fillId="0" borderId="27" xfId="0" applyFont="1" applyBorder="1" applyAlignment="1">
      <alignment horizontal="center" vertical="center" wrapText="1"/>
    </xf>
    <xf numFmtId="44" fontId="16" fillId="0" borderId="1" xfId="2" applyFont="1" applyBorder="1" applyAlignment="1" applyProtection="1">
      <alignment horizontal="center" vertical="center" wrapText="1"/>
      <protection hidden="1"/>
    </xf>
    <xf numFmtId="44" fontId="3" fillId="0" borderId="1" xfId="2" applyFont="1" applyBorder="1" applyAlignment="1" applyProtection="1">
      <alignment horizontal="center" vertical="center" wrapText="1"/>
      <protection hidden="1"/>
    </xf>
    <xf numFmtId="0" fontId="19" fillId="7" borderId="0" xfId="3" applyFont="1" applyFill="1" applyAlignment="1" applyProtection="1">
      <alignment horizontal="center" vertical="center"/>
      <protection hidden="1"/>
    </xf>
    <xf numFmtId="0" fontId="23" fillId="9" borderId="6" xfId="0" applyFont="1" applyFill="1" applyBorder="1" applyAlignment="1" applyProtection="1">
      <alignment horizontal="center" vertical="center" wrapText="1"/>
      <protection hidden="1"/>
    </xf>
    <xf numFmtId="49" fontId="23" fillId="9" borderId="6" xfId="0" applyNumberFormat="1" applyFont="1" applyFill="1" applyBorder="1" applyAlignment="1" applyProtection="1">
      <alignment horizontal="center" vertical="center" wrapText="1"/>
      <protection hidden="1"/>
    </xf>
    <xf numFmtId="43" fontId="23" fillId="9" borderId="5" xfId="1" applyFont="1" applyFill="1" applyBorder="1" applyAlignment="1" applyProtection="1">
      <alignment horizontal="center" vertical="center" wrapText="1"/>
      <protection hidden="1"/>
    </xf>
    <xf numFmtId="0" fontId="24" fillId="10" borderId="28" xfId="0" applyFont="1" applyFill="1" applyBorder="1" applyAlignment="1" applyProtection="1">
      <alignment horizontal="center" vertical="center" wrapText="1"/>
      <protection hidden="1"/>
    </xf>
    <xf numFmtId="0" fontId="2" fillId="6" borderId="0" xfId="0" applyFont="1" applyFill="1" applyAlignment="1">
      <alignment horizontal="center" vertical="center"/>
    </xf>
    <xf numFmtId="9" fontId="2" fillId="11" borderId="0" xfId="0" applyNumberFormat="1" applyFont="1" applyFill="1" applyAlignment="1">
      <alignment horizontal="center" vertical="center"/>
    </xf>
    <xf numFmtId="0" fontId="2" fillId="12" borderId="0" xfId="0" applyFont="1" applyFill="1" applyAlignment="1">
      <alignment horizontal="center" vertical="center" wrapText="1"/>
    </xf>
    <xf numFmtId="9" fontId="2" fillId="11" borderId="0" xfId="0" applyNumberFormat="1" applyFont="1" applyFill="1" applyAlignment="1">
      <alignment horizontal="center" vertical="center" wrapText="1"/>
    </xf>
    <xf numFmtId="44" fontId="0" fillId="0" borderId="0" xfId="2" applyFont="1" applyAlignment="1">
      <alignment horizontal="center" vertical="center"/>
    </xf>
    <xf numFmtId="0" fontId="2" fillId="0" borderId="0" xfId="0" applyFont="1" applyAlignment="1">
      <alignment horizontal="center" vertical="center" wrapText="1"/>
    </xf>
    <xf numFmtId="44" fontId="2" fillId="0" borderId="0" xfId="2" applyFont="1" applyAlignment="1">
      <alignment horizontal="center" vertical="center" wrapText="1"/>
    </xf>
    <xf numFmtId="1" fontId="25" fillId="0" borderId="7" xfId="0" applyNumberFormat="1" applyFont="1" applyBorder="1" applyAlignment="1">
      <alignment horizontal="center" vertical="center" shrinkToFit="1"/>
    </xf>
    <xf numFmtId="0" fontId="5" fillId="0" borderId="7" xfId="0" applyFont="1" applyBorder="1" applyAlignment="1">
      <alignment horizontal="center" vertical="center" wrapText="1"/>
    </xf>
    <xf numFmtId="49" fontId="25" fillId="0" borderId="7" xfId="0" applyNumberFormat="1" applyFont="1" applyBorder="1" applyAlignment="1">
      <alignment horizontal="left" vertical="center" wrapText="1"/>
    </xf>
    <xf numFmtId="39" fontId="6" fillId="0" borderId="13" xfId="1" applyNumberFormat="1" applyFont="1" applyFill="1" applyBorder="1" applyAlignment="1" applyProtection="1">
      <alignment horizontal="center" vertical="center" wrapText="1"/>
      <protection hidden="1"/>
    </xf>
    <xf numFmtId="0" fontId="0" fillId="0" borderId="0" xfId="0" applyAlignment="1">
      <alignment horizontal="center" vertical="center"/>
    </xf>
    <xf numFmtId="168" fontId="0" fillId="0" borderId="0" xfId="0" applyNumberFormat="1" applyAlignment="1">
      <alignment horizontal="center" vertical="center"/>
    </xf>
    <xf numFmtId="2" fontId="0" fillId="0" borderId="0" xfId="6" applyNumberFormat="1" applyFont="1" applyAlignment="1">
      <alignment horizontal="center" vertical="center"/>
    </xf>
    <xf numFmtId="44" fontId="0" fillId="0" borderId="0" xfId="0" applyNumberFormat="1" applyAlignment="1">
      <alignment horizontal="center" vertical="center"/>
    </xf>
    <xf numFmtId="1" fontId="25" fillId="13" borderId="7" xfId="0" applyNumberFormat="1" applyFont="1" applyFill="1" applyBorder="1" applyAlignment="1">
      <alignment horizontal="center" vertical="center" shrinkToFit="1"/>
    </xf>
    <xf numFmtId="0" fontId="5" fillId="13" borderId="7" xfId="0" applyFont="1" applyFill="1" applyBorder="1" applyAlignment="1">
      <alignment horizontal="center" vertical="center" wrapText="1"/>
    </xf>
    <xf numFmtId="49" fontId="25" fillId="13" borderId="7" xfId="0" applyNumberFormat="1" applyFont="1" applyFill="1" applyBorder="1" applyAlignment="1">
      <alignment horizontal="left" vertical="center" wrapText="1"/>
    </xf>
    <xf numFmtId="39" fontId="6" fillId="13" borderId="13" xfId="1" applyNumberFormat="1" applyFont="1" applyFill="1" applyBorder="1" applyAlignment="1" applyProtection="1">
      <alignment horizontal="center" vertical="center" wrapText="1"/>
      <protection hidden="1"/>
    </xf>
    <xf numFmtId="49" fontId="5" fillId="0" borderId="7" xfId="0" applyNumberFormat="1" applyFont="1" applyBorder="1" applyAlignment="1">
      <alignment horizontal="left" vertical="center" wrapText="1"/>
    </xf>
    <xf numFmtId="49" fontId="5" fillId="0" borderId="7" xfId="0" applyNumberFormat="1" applyFont="1" applyBorder="1" applyAlignment="1">
      <alignment horizontal="center" vertical="center" wrapText="1"/>
    </xf>
    <xf numFmtId="49" fontId="5" fillId="13" borderId="7" xfId="0" applyNumberFormat="1" applyFont="1" applyFill="1" applyBorder="1" applyAlignment="1">
      <alignment horizontal="left" vertical="center" wrapText="1"/>
    </xf>
    <xf numFmtId="0" fontId="5" fillId="0" borderId="7" xfId="0" applyFont="1" applyBorder="1" applyAlignment="1">
      <alignment horizontal="left" vertical="center" wrapText="1"/>
    </xf>
    <xf numFmtId="168" fontId="2" fillId="0" borderId="0" xfId="0" applyNumberFormat="1" applyFont="1" applyAlignment="1">
      <alignment horizontal="center" vertical="center"/>
    </xf>
    <xf numFmtId="44" fontId="2" fillId="0" borderId="0" xfId="0" applyNumberFormat="1" applyFont="1" applyAlignment="1">
      <alignment horizontal="center" vertical="center"/>
    </xf>
    <xf numFmtId="166" fontId="0" fillId="0" borderId="0" xfId="0" applyNumberFormat="1"/>
    <xf numFmtId="166" fontId="2" fillId="3" borderId="0" xfId="0" applyNumberFormat="1" applyFont="1" applyFill="1"/>
    <xf numFmtId="0" fontId="0" fillId="3" borderId="23" xfId="0" applyFill="1" applyBorder="1"/>
    <xf numFmtId="0" fontId="0" fillId="3" borderId="23" xfId="0" applyFill="1" applyBorder="1" applyAlignment="1">
      <alignment horizontal="center"/>
    </xf>
    <xf numFmtId="44" fontId="0" fillId="3" borderId="23" xfId="2" applyFont="1" applyFill="1" applyBorder="1"/>
    <xf numFmtId="166" fontId="7" fillId="3" borderId="6" xfId="3" applyNumberFormat="1" applyFont="1" applyFill="1" applyBorder="1" applyAlignment="1" applyProtection="1">
      <alignment horizontal="center" vertical="center" wrapText="1"/>
      <protection locked="0"/>
    </xf>
    <xf numFmtId="0" fontId="0" fillId="3" borderId="0" xfId="0" applyFill="1"/>
    <xf numFmtId="44" fontId="2" fillId="3" borderId="0" xfId="0" applyNumberFormat="1" applyFont="1" applyFill="1" applyAlignment="1">
      <alignment horizontal="center" vertical="center"/>
    </xf>
    <xf numFmtId="49" fontId="23" fillId="9" borderId="5" xfId="0" applyNumberFormat="1" applyFont="1" applyFill="1" applyBorder="1" applyAlignment="1" applyProtection="1">
      <alignment horizontal="center" vertical="center" wrapText="1"/>
      <protection hidden="1"/>
    </xf>
    <xf numFmtId="44" fontId="5" fillId="0" borderId="5" xfId="2" applyFont="1" applyFill="1" applyBorder="1" applyAlignment="1" applyProtection="1">
      <alignment horizontal="center" vertical="center" wrapText="1"/>
      <protection hidden="1"/>
    </xf>
    <xf numFmtId="169" fontId="5" fillId="0" borderId="5" xfId="2" applyNumberFormat="1" applyFont="1" applyFill="1" applyBorder="1" applyAlignment="1" applyProtection="1">
      <alignment horizontal="center" vertical="center" wrapText="1"/>
      <protection hidden="1"/>
    </xf>
    <xf numFmtId="169" fontId="6" fillId="2" borderId="5" xfId="6" applyNumberFormat="1" applyFont="1" applyFill="1" applyBorder="1" applyAlignment="1" applyProtection="1">
      <alignment horizontal="center" vertical="center" wrapText="1"/>
      <protection locked="0"/>
    </xf>
    <xf numFmtId="44" fontId="6" fillId="0" borderId="5" xfId="2" applyFont="1" applyFill="1" applyBorder="1" applyAlignment="1" applyProtection="1">
      <alignment horizontal="center" vertical="center" wrapText="1"/>
      <protection hidden="1"/>
    </xf>
    <xf numFmtId="44" fontId="5" fillId="13" borderId="5" xfId="2" applyFont="1" applyFill="1" applyBorder="1" applyAlignment="1" applyProtection="1">
      <alignment horizontal="center" vertical="center" wrapText="1"/>
      <protection hidden="1"/>
    </xf>
    <xf numFmtId="169" fontId="5" fillId="13" borderId="5" xfId="2" applyNumberFormat="1" applyFont="1" applyFill="1" applyBorder="1" applyAlignment="1" applyProtection="1">
      <alignment horizontal="center" vertical="center" wrapText="1"/>
      <protection hidden="1"/>
    </xf>
    <xf numFmtId="44" fontId="6" fillId="13" borderId="5" xfId="2" applyFont="1" applyFill="1" applyBorder="1" applyAlignment="1" applyProtection="1">
      <alignment horizontal="center" vertical="center" wrapText="1"/>
      <protection hidden="1"/>
    </xf>
    <xf numFmtId="0" fontId="5" fillId="0" borderId="29" xfId="0" applyFont="1" applyBorder="1" applyAlignment="1">
      <alignment horizontal="center" vertical="center" wrapText="1"/>
    </xf>
    <xf numFmtId="0" fontId="5" fillId="13" borderId="7" xfId="0" applyFont="1" applyFill="1" applyBorder="1" applyAlignment="1">
      <alignment horizontal="left" vertical="center" wrapText="1"/>
    </xf>
    <xf numFmtId="10" fontId="0" fillId="0" borderId="0" xfId="0" applyNumberFormat="1"/>
    <xf numFmtId="10" fontId="8" fillId="0" borderId="0" xfId="0" applyNumberFormat="1" applyFont="1"/>
    <xf numFmtId="49" fontId="23" fillId="9" borderId="28" xfId="0" applyNumberFormat="1" applyFont="1" applyFill="1" applyBorder="1" applyAlignment="1" applyProtection="1">
      <alignment horizontal="center" vertical="center" wrapText="1"/>
      <protection hidden="1"/>
    </xf>
    <xf numFmtId="10" fontId="8" fillId="0" borderId="0" xfId="0" applyNumberFormat="1" applyFont="1" applyAlignment="1">
      <alignment horizontal="center" vertical="center"/>
    </xf>
    <xf numFmtId="44" fontId="17" fillId="3" borderId="30" xfId="0" applyNumberFormat="1" applyFont="1" applyFill="1" applyBorder="1"/>
    <xf numFmtId="10" fontId="8" fillId="0" borderId="1" xfId="0" applyNumberFormat="1" applyFont="1" applyBorder="1" applyAlignment="1">
      <alignment horizontal="center" vertical="center"/>
    </xf>
    <xf numFmtId="44" fontId="0" fillId="0" borderId="1" xfId="0" applyNumberFormat="1" applyBorder="1"/>
    <xf numFmtId="44" fontId="2" fillId="0" borderId="0" xfId="2" applyFont="1" applyAlignment="1">
      <alignment horizontal="center" vertical="center"/>
    </xf>
    <xf numFmtId="0" fontId="12" fillId="10" borderId="5" xfId="3" applyFont="1" applyFill="1" applyBorder="1" applyAlignment="1" applyProtection="1">
      <alignment horizontal="center" vertical="center" wrapText="1"/>
      <protection hidden="1"/>
    </xf>
    <xf numFmtId="0" fontId="8" fillId="0" borderId="0" xfId="0" applyFont="1" applyAlignment="1">
      <alignment horizontal="center" vertical="center"/>
    </xf>
    <xf numFmtId="170" fontId="0" fillId="0" borderId="0" xfId="0" applyNumberFormat="1"/>
    <xf numFmtId="166" fontId="5" fillId="0" borderId="0" xfId="3" applyNumberFormat="1"/>
    <xf numFmtId="0" fontId="0" fillId="10" borderId="0" xfId="0" applyFill="1" applyAlignment="1">
      <alignment horizontal="center" vertical="center"/>
    </xf>
    <xf numFmtId="44" fontId="0" fillId="0" borderId="0" xfId="0" applyNumberFormat="1"/>
    <xf numFmtId="0" fontId="7" fillId="0" borderId="0" xfId="0" applyFont="1" applyAlignment="1" applyProtection="1">
      <alignment horizontal="center" vertical="center" wrapText="1"/>
      <protection hidden="1"/>
    </xf>
    <xf numFmtId="0" fontId="7" fillId="4" borderId="0" xfId="0" applyFont="1" applyFill="1" applyAlignment="1" applyProtection="1">
      <alignment horizontal="center" vertical="center" wrapText="1"/>
      <protection hidden="1"/>
    </xf>
    <xf numFmtId="166" fontId="7" fillId="0" borderId="0" xfId="0" applyNumberFormat="1" applyFont="1" applyAlignment="1" applyProtection="1">
      <alignment horizontal="center" vertical="center" wrapText="1"/>
      <protection hidden="1"/>
    </xf>
    <xf numFmtId="166" fontId="7" fillId="0" borderId="0" xfId="3" applyNumberFormat="1" applyFont="1" applyAlignment="1" applyProtection="1">
      <alignment horizontal="center" vertical="center" wrapText="1"/>
      <protection hidden="1"/>
    </xf>
    <xf numFmtId="166" fontId="7" fillId="2" borderId="9" xfId="3" applyNumberFormat="1" applyFont="1" applyFill="1" applyBorder="1" applyAlignment="1" applyProtection="1">
      <alignment horizontal="center" vertical="center" wrapText="1"/>
      <protection locked="0"/>
    </xf>
    <xf numFmtId="166" fontId="7" fillId="2" borderId="13" xfId="3" applyNumberFormat="1" applyFont="1" applyFill="1" applyBorder="1" applyAlignment="1" applyProtection="1">
      <alignment horizontal="center" vertical="center" wrapText="1"/>
      <protection locked="0"/>
    </xf>
    <xf numFmtId="166" fontId="7" fillId="0" borderId="18" xfId="3" applyNumberFormat="1" applyFont="1" applyBorder="1" applyAlignment="1">
      <alignment horizontal="center" vertical="center" wrapText="1"/>
    </xf>
    <xf numFmtId="0" fontId="0" fillId="0" borderId="1" xfId="0" applyBorder="1" applyAlignment="1">
      <alignment horizontal="center" vertical="center"/>
    </xf>
    <xf numFmtId="0" fontId="7" fillId="0" borderId="5" xfId="0" applyFont="1" applyBorder="1" applyAlignment="1" applyProtection="1">
      <alignment horizontal="left" vertical="center" wrapText="1"/>
      <protection hidden="1"/>
    </xf>
    <xf numFmtId="0" fontId="27" fillId="0" borderId="0" xfId="0" applyFont="1"/>
    <xf numFmtId="0" fontId="8" fillId="0" borderId="32" xfId="0" applyFont="1" applyBorder="1" applyAlignment="1">
      <alignment horizontal="center" vertical="center" wrapText="1"/>
    </xf>
    <xf numFmtId="0" fontId="16" fillId="0" borderId="0" xfId="0" applyFont="1" applyAlignment="1">
      <alignment horizontal="center" vertical="center" wrapText="1"/>
    </xf>
    <xf numFmtId="0" fontId="30" fillId="0" borderId="0" xfId="0" applyFont="1" applyAlignment="1">
      <alignment horizontal="center" vertical="center" wrapText="1"/>
    </xf>
    <xf numFmtId="9" fontId="26" fillId="0" borderId="0" xfId="0" applyNumberFormat="1" applyFont="1" applyAlignment="1">
      <alignment horizontal="center" vertical="center" wrapText="1"/>
    </xf>
    <xf numFmtId="0" fontId="26" fillId="0" borderId="0" xfId="0" applyFont="1" applyAlignment="1">
      <alignment horizontal="center" vertical="center" wrapText="1"/>
    </xf>
    <xf numFmtId="0" fontId="28" fillId="0" borderId="37" xfId="0" applyFont="1" applyBorder="1" applyAlignment="1">
      <alignment horizontal="center" vertical="center" wrapText="1"/>
    </xf>
    <xf numFmtId="0" fontId="28" fillId="0" borderId="38"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0" xfId="0" applyFont="1" applyAlignment="1">
      <alignment horizontal="center" vertical="center" wrapText="1"/>
    </xf>
    <xf numFmtId="0" fontId="25" fillId="0" borderId="33" xfId="0" applyFont="1" applyBorder="1" applyAlignment="1">
      <alignment horizontal="center" vertical="center" wrapText="1"/>
    </xf>
    <xf numFmtId="0" fontId="5" fillId="16" borderId="32" xfId="0" applyFont="1" applyFill="1" applyBorder="1" applyAlignment="1">
      <alignment horizontal="center" vertical="center" wrapText="1"/>
    </xf>
    <xf numFmtId="0" fontId="32" fillId="20" borderId="33" xfId="0" applyFont="1" applyFill="1" applyBorder="1" applyAlignment="1">
      <alignment horizontal="center" vertical="center" wrapText="1"/>
    </xf>
    <xf numFmtId="0" fontId="28" fillId="17" borderId="37" xfId="0" applyFont="1" applyFill="1" applyBorder="1" applyAlignment="1">
      <alignment horizontal="center" vertical="center" wrapText="1"/>
    </xf>
    <xf numFmtId="0" fontId="23" fillId="18" borderId="34" xfId="0" applyFont="1" applyFill="1" applyBorder="1" applyAlignment="1">
      <alignment horizontal="center" vertical="center" wrapText="1"/>
    </xf>
    <xf numFmtId="0" fontId="23" fillId="18" borderId="32" xfId="0" applyFont="1" applyFill="1" applyBorder="1" applyAlignment="1">
      <alignment horizontal="center" vertical="center" wrapText="1"/>
    </xf>
    <xf numFmtId="0" fontId="25" fillId="0" borderId="7" xfId="0" applyFont="1" applyBorder="1" applyAlignment="1">
      <alignment horizontal="center" vertical="center"/>
    </xf>
    <xf numFmtId="0" fontId="25" fillId="0" borderId="7" xfId="0" applyFont="1" applyBorder="1" applyAlignment="1">
      <alignment horizontal="left" vertical="center" wrapText="1"/>
    </xf>
    <xf numFmtId="4" fontId="25" fillId="0" borderId="33" xfId="0" applyNumberFormat="1" applyFont="1" applyBorder="1" applyAlignment="1">
      <alignment horizontal="center" vertical="center" wrapText="1"/>
    </xf>
    <xf numFmtId="8" fontId="5" fillId="0" borderId="32" xfId="0" applyNumberFormat="1" applyFont="1" applyBorder="1" applyAlignment="1">
      <alignment horizontal="center" vertical="center" wrapText="1"/>
    </xf>
    <xf numFmtId="10" fontId="5" fillId="0" borderId="32" xfId="0" applyNumberFormat="1" applyFont="1" applyBorder="1" applyAlignment="1">
      <alignment horizontal="center" vertical="center" wrapText="1"/>
    </xf>
    <xf numFmtId="10" fontId="25" fillId="15" borderId="32" xfId="0" applyNumberFormat="1" applyFont="1" applyFill="1" applyBorder="1" applyAlignment="1">
      <alignment horizontal="center" vertical="center" wrapText="1"/>
    </xf>
    <xf numFmtId="8" fontId="25" fillId="0" borderId="32" xfId="0" applyNumberFormat="1" applyFont="1" applyBorder="1" applyAlignment="1">
      <alignment horizontal="center" vertical="center" wrapText="1"/>
    </xf>
    <xf numFmtId="4" fontId="8" fillId="0" borderId="32" xfId="0" applyNumberFormat="1" applyFont="1" applyBorder="1" applyAlignment="1">
      <alignment horizontal="center" vertical="center" wrapText="1"/>
    </xf>
    <xf numFmtId="0" fontId="5" fillId="0" borderId="41" xfId="0" applyFont="1" applyBorder="1" applyAlignment="1">
      <alignment horizontal="center" vertical="center" wrapText="1"/>
    </xf>
    <xf numFmtId="0" fontId="25" fillId="0" borderId="41" xfId="0" applyFont="1" applyBorder="1" applyAlignment="1">
      <alignment horizontal="left" vertical="center" wrapText="1"/>
    </xf>
    <xf numFmtId="0" fontId="25" fillId="0" borderId="42" xfId="0" applyFont="1" applyBorder="1" applyAlignment="1">
      <alignment horizontal="left" vertical="center" wrapText="1"/>
    </xf>
    <xf numFmtId="0" fontId="25" fillId="0" borderId="43" xfId="0" applyFont="1" applyBorder="1" applyAlignment="1">
      <alignment horizontal="left"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25" fillId="21" borderId="41" xfId="0" applyFont="1" applyFill="1" applyBorder="1" applyAlignment="1">
      <alignment horizontal="left" vertical="center" wrapText="1"/>
    </xf>
    <xf numFmtId="0" fontId="25" fillId="21" borderId="42" xfId="0" applyFont="1" applyFill="1" applyBorder="1" applyAlignment="1">
      <alignment horizontal="left" vertical="center" wrapText="1"/>
    </xf>
    <xf numFmtId="0" fontId="25" fillId="21" borderId="43" xfId="0" applyFont="1" applyFill="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5" fillId="0" borderId="43" xfId="0" applyFont="1" applyBorder="1" applyAlignment="1">
      <alignment horizontal="left" vertical="center" wrapText="1"/>
    </xf>
    <xf numFmtId="0" fontId="5" fillId="21" borderId="41" xfId="0" applyFont="1" applyFill="1" applyBorder="1" applyAlignment="1">
      <alignment horizontal="left" vertical="center" wrapText="1"/>
    </xf>
    <xf numFmtId="0" fontId="5" fillId="21" borderId="42" xfId="0" applyFont="1" applyFill="1" applyBorder="1" applyAlignment="1">
      <alignment horizontal="left" vertical="center" wrapText="1"/>
    </xf>
    <xf numFmtId="0" fontId="5" fillId="21" borderId="43" xfId="0" applyFont="1" applyFill="1" applyBorder="1" applyAlignment="1">
      <alignment horizontal="left" vertical="center" wrapText="1"/>
    </xf>
    <xf numFmtId="0" fontId="9" fillId="18" borderId="35" xfId="0" applyFont="1" applyFill="1" applyBorder="1" applyAlignment="1">
      <alignment vertical="center" wrapText="1"/>
    </xf>
    <xf numFmtId="0" fontId="9" fillId="18" borderId="36" xfId="0" applyFont="1" applyFill="1" applyBorder="1" applyAlignment="1">
      <alignment vertical="center" wrapText="1"/>
    </xf>
    <xf numFmtId="0" fontId="9" fillId="18" borderId="35" xfId="0" applyFont="1" applyFill="1" applyBorder="1" applyAlignment="1">
      <alignment horizontal="right" vertical="center"/>
    </xf>
    <xf numFmtId="8" fontId="9" fillId="18" borderId="32" xfId="0" applyNumberFormat="1" applyFont="1" applyFill="1" applyBorder="1" applyAlignment="1">
      <alignment horizontal="center" vertical="center" wrapText="1"/>
    </xf>
    <xf numFmtId="0" fontId="5" fillId="0" borderId="41" xfId="0" applyFont="1" applyBorder="1" applyAlignment="1">
      <alignment vertical="center" wrapText="1"/>
    </xf>
    <xf numFmtId="0" fontId="5" fillId="0" borderId="42" xfId="0" applyFont="1" applyBorder="1" applyAlignment="1">
      <alignment vertical="center" wrapText="1"/>
    </xf>
    <xf numFmtId="0" fontId="5" fillId="0" borderId="43" xfId="0" applyFont="1" applyBorder="1" applyAlignment="1">
      <alignment vertical="center" wrapText="1"/>
    </xf>
    <xf numFmtId="0" fontId="34" fillId="23" borderId="33" xfId="0" applyFont="1" applyFill="1" applyBorder="1" applyAlignment="1">
      <alignment horizontal="center" vertical="center" wrapText="1"/>
    </xf>
    <xf numFmtId="168" fontId="2" fillId="10" borderId="0" xfId="0" applyNumberFormat="1" applyFont="1" applyFill="1"/>
    <xf numFmtId="0" fontId="35" fillId="15" borderId="35" xfId="0" applyFont="1" applyFill="1" applyBorder="1"/>
    <xf numFmtId="0" fontId="35" fillId="15" borderId="36" xfId="0" applyFont="1" applyFill="1" applyBorder="1"/>
    <xf numFmtId="1" fontId="0" fillId="10" borderId="0" xfId="0" applyNumberFormat="1" applyFill="1" applyAlignment="1">
      <alignment horizontal="center" vertical="center"/>
    </xf>
    <xf numFmtId="39" fontId="2" fillId="10" borderId="0" xfId="0" applyNumberFormat="1" applyFont="1" applyFill="1"/>
    <xf numFmtId="168" fontId="0" fillId="0" borderId="0" xfId="0" applyNumberFormat="1"/>
    <xf numFmtId="0" fontId="2" fillId="10" borderId="0" xfId="0" applyFont="1" applyFill="1" applyAlignment="1">
      <alignment horizontal="center"/>
    </xf>
    <xf numFmtId="44" fontId="0" fillId="24" borderId="0" xfId="0" applyNumberFormat="1" applyFill="1" applyAlignment="1">
      <alignment horizontal="center" vertical="center"/>
    </xf>
    <xf numFmtId="168" fontId="0" fillId="24" borderId="0" xfId="0" applyNumberFormat="1" applyFill="1" applyAlignment="1">
      <alignment horizontal="center" vertical="center"/>
    </xf>
    <xf numFmtId="44" fontId="0" fillId="0" borderId="0" xfId="2" applyFont="1" applyFill="1" applyAlignment="1">
      <alignment horizontal="center" vertical="center"/>
    </xf>
    <xf numFmtId="0" fontId="36" fillId="0" borderId="0" xfId="0" applyFont="1"/>
    <xf numFmtId="0" fontId="39" fillId="27" borderId="1" xfId="0" applyFont="1" applyFill="1" applyBorder="1" applyAlignment="1">
      <alignment horizontal="center" vertical="center" wrapText="1"/>
    </xf>
    <xf numFmtId="0" fontId="39" fillId="28" borderId="1" xfId="0" applyFont="1" applyFill="1" applyBorder="1" applyAlignment="1">
      <alignment horizontal="center" vertical="center" wrapText="1"/>
    </xf>
    <xf numFmtId="0" fontId="40" fillId="23" borderId="1" xfId="0" applyFont="1" applyFill="1" applyBorder="1" applyAlignment="1">
      <alignment horizontal="center" vertical="center" wrapText="1"/>
    </xf>
    <xf numFmtId="0" fontId="2" fillId="27" borderId="1" xfId="0" applyFont="1" applyFill="1" applyBorder="1" applyAlignment="1">
      <alignment horizontal="center" vertical="center" wrapText="1"/>
    </xf>
    <xf numFmtId="0" fontId="41" fillId="27" borderId="1" xfId="0" applyFont="1" applyFill="1" applyBorder="1" applyAlignment="1">
      <alignment horizontal="center" vertical="center" wrapText="1"/>
    </xf>
    <xf numFmtId="0" fontId="2" fillId="10" borderId="1" xfId="0" applyFont="1" applyFill="1" applyBorder="1" applyAlignment="1" applyProtection="1">
      <alignment horizontal="center" vertical="center" wrapText="1"/>
      <protection hidden="1"/>
    </xf>
    <xf numFmtId="0" fontId="41" fillId="10" borderId="1" xfId="0" applyFont="1" applyFill="1" applyBorder="1" applyAlignment="1">
      <alignment horizontal="center" vertical="center" wrapText="1"/>
    </xf>
    <xf numFmtId="0" fontId="41" fillId="0" borderId="0" xfId="0" applyFont="1" applyAlignment="1">
      <alignment vertical="center"/>
    </xf>
    <xf numFmtId="0" fontId="36" fillId="0" borderId="1" xfId="0" applyFont="1" applyBorder="1" applyAlignment="1">
      <alignment horizontal="center"/>
    </xf>
    <xf numFmtId="0" fontId="42" fillId="0" borderId="41" xfId="0" applyFont="1" applyBorder="1" applyAlignment="1">
      <alignment horizontal="center" vertical="center"/>
    </xf>
    <xf numFmtId="0" fontId="36" fillId="0" borderId="47" xfId="0" applyFont="1" applyBorder="1" applyAlignment="1">
      <alignment horizontal="center" vertical="center" wrapText="1"/>
    </xf>
    <xf numFmtId="0" fontId="43" fillId="0" borderId="41" xfId="0" applyFont="1" applyBorder="1" applyAlignment="1">
      <alignment horizontal="left" vertical="center" wrapText="1"/>
    </xf>
    <xf numFmtId="0" fontId="44" fillId="0" borderId="1" xfId="0" applyFont="1" applyBorder="1" applyAlignment="1">
      <alignment horizontal="center" vertical="center"/>
    </xf>
    <xf numFmtId="164" fontId="36" fillId="0" borderId="48" xfId="2" applyNumberFormat="1" applyFont="1" applyFill="1" applyBorder="1" applyAlignment="1">
      <alignment horizontal="center" vertical="center" wrapText="1"/>
    </xf>
    <xf numFmtId="164" fontId="44" fillId="0" borderId="1" xfId="0" applyNumberFormat="1" applyFont="1" applyBorder="1" applyAlignment="1">
      <alignment horizontal="center" vertical="center"/>
    </xf>
    <xf numFmtId="44" fontId="36" fillId="0" borderId="48" xfId="2" applyFont="1" applyFill="1" applyBorder="1" applyAlignment="1">
      <alignment horizontal="center" vertical="center" wrapText="1"/>
    </xf>
    <xf numFmtId="44" fontId="44" fillId="0" borderId="1" xfId="0" applyNumberFormat="1" applyFont="1" applyBorder="1" applyAlignment="1">
      <alignment horizontal="center" vertical="center"/>
    </xf>
    <xf numFmtId="0" fontId="45" fillId="9" borderId="1" xfId="0" applyFont="1" applyFill="1" applyBorder="1" applyAlignment="1">
      <alignment horizontal="center" vertical="center"/>
    </xf>
    <xf numFmtId="0" fontId="36" fillId="0" borderId="48" xfId="0" applyFont="1" applyBorder="1" applyAlignment="1">
      <alignment horizontal="center" vertical="center" wrapText="1"/>
    </xf>
    <xf numFmtId="44" fontId="36" fillId="0" borderId="30" xfId="2" applyFont="1" applyBorder="1"/>
    <xf numFmtId="44" fontId="45" fillId="9" borderId="1" xfId="2" applyFont="1" applyFill="1" applyBorder="1" applyAlignment="1">
      <alignment horizontal="center" vertical="center"/>
    </xf>
    <xf numFmtId="44" fontId="36" fillId="0" borderId="0" xfId="0" applyNumberFormat="1" applyFont="1"/>
    <xf numFmtId="44" fontId="36" fillId="0" borderId="47" xfId="2" applyFont="1" applyFill="1" applyBorder="1" applyAlignment="1">
      <alignment horizontal="center" vertical="center" wrapText="1"/>
    </xf>
    <xf numFmtId="164" fontId="36" fillId="0" borderId="47" xfId="2" applyNumberFormat="1" applyFont="1" applyFill="1" applyBorder="1" applyAlignment="1">
      <alignment horizontal="center" vertical="center" wrapText="1"/>
    </xf>
    <xf numFmtId="0" fontId="45" fillId="0" borderId="1" xfId="0" applyFont="1" applyBorder="1" applyAlignment="1">
      <alignment horizontal="center" vertical="center"/>
    </xf>
    <xf numFmtId="44" fontId="36" fillId="0" borderId="30" xfId="2" applyFont="1" applyFill="1" applyBorder="1"/>
    <xf numFmtId="164" fontId="36" fillId="0" borderId="0" xfId="0" applyNumberFormat="1" applyFont="1"/>
    <xf numFmtId="0" fontId="44" fillId="29" borderId="1" xfId="0" applyFont="1" applyFill="1" applyBorder="1" applyAlignment="1">
      <alignment horizontal="center" vertical="center"/>
    </xf>
    <xf numFmtId="44" fontId="44" fillId="0" borderId="1" xfId="2" applyFont="1" applyFill="1" applyBorder="1" applyAlignment="1">
      <alignment horizontal="center" vertical="center"/>
    </xf>
    <xf numFmtId="0" fontId="44" fillId="10" borderId="1" xfId="0" applyFont="1" applyFill="1" applyBorder="1" applyAlignment="1">
      <alignment horizontal="center" vertical="center"/>
    </xf>
    <xf numFmtId="0" fontId="36" fillId="0" borderId="56" xfId="0" applyFont="1" applyBorder="1"/>
    <xf numFmtId="0" fontId="46" fillId="23" borderId="56" xfId="0" applyFont="1" applyFill="1" applyBorder="1" applyAlignment="1">
      <alignment horizontal="center" vertical="center"/>
    </xf>
    <xf numFmtId="164" fontId="46" fillId="23" borderId="56" xfId="0" applyNumberFormat="1" applyFont="1" applyFill="1" applyBorder="1" applyAlignment="1">
      <alignment horizontal="center" vertical="center"/>
    </xf>
    <xf numFmtId="164" fontId="46" fillId="23" borderId="56" xfId="2" applyNumberFormat="1" applyFont="1" applyFill="1" applyBorder="1" applyAlignment="1">
      <alignment horizontal="center" vertical="center"/>
    </xf>
    <xf numFmtId="166" fontId="7" fillId="10" borderId="5" xfId="3" applyNumberFormat="1" applyFont="1" applyFill="1" applyBorder="1" applyAlignment="1">
      <alignment horizontal="center" vertical="center" wrapText="1"/>
    </xf>
    <xf numFmtId="166" fontId="7" fillId="11" borderId="5" xfId="3" applyNumberFormat="1" applyFont="1" applyFill="1" applyBorder="1" applyAlignment="1">
      <alignment horizontal="center" vertical="center" wrapText="1"/>
    </xf>
    <xf numFmtId="9" fontId="5" fillId="0" borderId="0" xfId="3" applyNumberFormat="1"/>
    <xf numFmtId="170" fontId="47" fillId="0" borderId="0" xfId="3" applyNumberFormat="1" applyFont="1"/>
    <xf numFmtId="166" fontId="47" fillId="0" borderId="0" xfId="3" applyNumberFormat="1" applyFont="1"/>
    <xf numFmtId="166" fontId="48" fillId="25" borderId="0" xfId="3" applyNumberFormat="1" applyFont="1" applyFill="1"/>
    <xf numFmtId="1" fontId="42" fillId="0" borderId="1" xfId="0" applyNumberFormat="1" applyFont="1" applyBorder="1" applyAlignment="1">
      <alignment horizontal="center" vertical="center" shrinkToFit="1"/>
    </xf>
    <xf numFmtId="0" fontId="43" fillId="0" borderId="1" xfId="0" applyFont="1" applyBorder="1" applyAlignment="1">
      <alignment horizontal="center" vertical="center" wrapText="1"/>
    </xf>
    <xf numFmtId="43" fontId="3" fillId="0" borderId="0" xfId="1" applyFont="1" applyFill="1" applyAlignment="1" applyProtection="1">
      <alignment horizontal="center" vertical="center" wrapText="1"/>
      <protection hidden="1"/>
    </xf>
    <xf numFmtId="43" fontId="36" fillId="0" borderId="0" xfId="0" applyNumberFormat="1" applyFont="1"/>
    <xf numFmtId="0" fontId="46" fillId="0" borderId="0" xfId="7" applyFont="1" applyAlignment="1">
      <alignment vertical="center" wrapText="1"/>
    </xf>
    <xf numFmtId="0" fontId="50" fillId="0" borderId="0" xfId="0" applyFont="1"/>
    <xf numFmtId="0" fontId="46" fillId="0" borderId="0" xfId="7" applyFont="1" applyAlignment="1">
      <alignment horizontal="left" vertical="center" wrapText="1"/>
    </xf>
    <xf numFmtId="0" fontId="51" fillId="30" borderId="23" xfId="7" applyFont="1" applyFill="1" applyBorder="1" applyAlignment="1">
      <alignment horizontal="center" vertical="center"/>
    </xf>
    <xf numFmtId="0" fontId="51" fillId="30" borderId="23" xfId="0" applyFont="1" applyFill="1" applyBorder="1" applyAlignment="1">
      <alignment horizontal="center" vertical="center"/>
    </xf>
    <xf numFmtId="0" fontId="51" fillId="30" borderId="23" xfId="0" applyFont="1" applyFill="1" applyBorder="1" applyAlignment="1">
      <alignment horizontal="center" vertical="center" wrapText="1"/>
    </xf>
    <xf numFmtId="0" fontId="50" fillId="0" borderId="1" xfId="0" applyFont="1" applyBorder="1" applyAlignment="1">
      <alignment horizontal="center" vertical="center"/>
    </xf>
    <xf numFmtId="0" fontId="53" fillId="0" borderId="1" xfId="0" applyFont="1" applyBorder="1" applyAlignment="1">
      <alignment vertical="center" wrapText="1" readingOrder="1"/>
    </xf>
    <xf numFmtId="0" fontId="54" fillId="0" borderId="1" xfId="0" applyFont="1" applyBorder="1" applyAlignment="1">
      <alignment vertical="center" wrapText="1" readingOrder="1"/>
    </xf>
    <xf numFmtId="0" fontId="54" fillId="0" borderId="1" xfId="0" applyFont="1" applyBorder="1"/>
    <xf numFmtId="0" fontId="55" fillId="0" borderId="1" xfId="0" applyFont="1" applyBorder="1" applyAlignment="1">
      <alignment horizontal="left" vertical="center"/>
    </xf>
    <xf numFmtId="0" fontId="46" fillId="0" borderId="0" xfId="0" applyFont="1"/>
    <xf numFmtId="0" fontId="35" fillId="0" borderId="1" xfId="0" applyFont="1" applyBorder="1" applyAlignment="1">
      <alignment vertical="center" wrapText="1" readingOrder="1"/>
    </xf>
    <xf numFmtId="0" fontId="50" fillId="0" borderId="1" xfId="0" applyFont="1" applyBorder="1" applyAlignment="1">
      <alignment vertical="center"/>
    </xf>
    <xf numFmtId="0" fontId="56" fillId="0" borderId="1" xfId="0" applyFont="1" applyBorder="1" applyAlignment="1">
      <alignment horizontal="right" vertical="center" wrapText="1" readingOrder="1"/>
    </xf>
    <xf numFmtId="0" fontId="50" fillId="0" borderId="0" xfId="0" applyFont="1" applyAlignment="1">
      <alignment horizontal="center"/>
    </xf>
    <xf numFmtId="0" fontId="57" fillId="0" borderId="1" xfId="0" applyFont="1" applyBorder="1" applyAlignment="1">
      <alignment horizontal="right" vertical="center"/>
    </xf>
    <xf numFmtId="0" fontId="54" fillId="0" borderId="1" xfId="0" applyFont="1" applyBorder="1" applyAlignment="1">
      <alignment horizontal="left" vertical="center" wrapText="1" readingOrder="1"/>
    </xf>
    <xf numFmtId="0" fontId="54" fillId="31" borderId="1" xfId="0" applyFont="1" applyFill="1" applyBorder="1" applyAlignment="1">
      <alignment horizontal="left" vertical="center" wrapText="1" readingOrder="1"/>
    </xf>
    <xf numFmtId="0" fontId="54" fillId="32" borderId="1" xfId="0" applyFont="1" applyFill="1" applyBorder="1" applyAlignment="1">
      <alignment horizontal="left" vertical="center" wrapText="1" readingOrder="1"/>
    </xf>
    <xf numFmtId="0" fontId="54" fillId="32" borderId="1" xfId="0" applyFont="1" applyFill="1" applyBorder="1" applyAlignment="1">
      <alignment vertical="center" wrapText="1" readingOrder="1"/>
    </xf>
    <xf numFmtId="0" fontId="50" fillId="0" borderId="0" xfId="0" applyFont="1" applyAlignment="1">
      <alignment horizontal="left"/>
    </xf>
    <xf numFmtId="0" fontId="46" fillId="23" borderId="0" xfId="0" applyFont="1" applyFill="1" applyAlignment="1">
      <alignment horizontal="center" vertical="center"/>
    </xf>
    <xf numFmtId="0" fontId="19" fillId="8" borderId="1" xfId="0" applyFont="1" applyFill="1" applyBorder="1" applyAlignment="1">
      <alignment horizontal="centerContinuous" vertical="center"/>
    </xf>
    <xf numFmtId="166" fontId="8" fillId="2" borderId="9" xfId="3" applyNumberFormat="1" applyFont="1" applyFill="1" applyBorder="1" applyAlignment="1" applyProtection="1">
      <alignment horizontal="centerContinuous" vertical="center" wrapText="1"/>
      <protection locked="0"/>
    </xf>
    <xf numFmtId="166" fontId="8" fillId="2" borderId="10" xfId="3" applyNumberFormat="1" applyFont="1" applyFill="1" applyBorder="1" applyAlignment="1" applyProtection="1">
      <alignment horizontal="centerContinuous" vertical="center" wrapText="1"/>
      <protection locked="0"/>
    </xf>
    <xf numFmtId="166" fontId="8" fillId="2" borderId="13" xfId="3" applyNumberFormat="1" applyFont="1" applyFill="1" applyBorder="1" applyAlignment="1" applyProtection="1">
      <alignment horizontal="centerContinuous" vertical="center" wrapText="1"/>
      <protection locked="0"/>
    </xf>
    <xf numFmtId="0" fontId="58" fillId="0" borderId="1" xfId="0" applyFont="1" applyBorder="1" applyAlignment="1">
      <alignment horizontal="center"/>
    </xf>
    <xf numFmtId="0" fontId="4" fillId="5" borderId="22" xfId="3" applyFont="1" applyFill="1" applyBorder="1" applyAlignment="1" applyProtection="1">
      <alignment horizontal="center" vertical="center"/>
      <protection hidden="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1" xfId="0" applyBorder="1"/>
    <xf numFmtId="0" fontId="0" fillId="7" borderId="1" xfId="0" applyFill="1" applyBorder="1"/>
    <xf numFmtId="0" fontId="7" fillId="0" borderId="1" xfId="0" applyFont="1" applyBorder="1" applyAlignment="1">
      <alignment vertical="center" wrapText="1"/>
    </xf>
    <xf numFmtId="0" fontId="7" fillId="0" borderId="0" xfId="0" applyFont="1" applyAlignment="1" applyProtection="1">
      <alignment horizontal="left" vertical="center" wrapText="1"/>
      <protection hidden="1"/>
    </xf>
    <xf numFmtId="43" fontId="23" fillId="25" borderId="5" xfId="1" applyFont="1" applyFill="1" applyBorder="1" applyAlignment="1" applyProtection="1">
      <alignment horizontal="center" vertical="center" wrapText="1"/>
      <protection hidden="1"/>
    </xf>
    <xf numFmtId="39" fontId="6" fillId="25" borderId="13" xfId="1" applyNumberFormat="1" applyFont="1" applyFill="1" applyBorder="1" applyAlignment="1" applyProtection="1">
      <alignment horizontal="center" vertical="center" wrapText="1"/>
      <protection hidden="1"/>
    </xf>
    <xf numFmtId="0" fontId="7" fillId="10" borderId="5" xfId="0" applyFont="1" applyFill="1" applyBorder="1" applyAlignment="1" applyProtection="1">
      <alignment horizontal="center" vertical="center" wrapText="1"/>
      <protection hidden="1"/>
    </xf>
    <xf numFmtId="0" fontId="7" fillId="10" borderId="1" xfId="0" applyFont="1" applyFill="1" applyBorder="1" applyAlignment="1">
      <alignment vertical="center" wrapText="1"/>
    </xf>
    <xf numFmtId="0" fontId="50" fillId="10" borderId="0" xfId="0" applyFont="1" applyFill="1" applyAlignment="1">
      <alignment horizontal="center"/>
    </xf>
    <xf numFmtId="166" fontId="7" fillId="10" borderId="5" xfId="0" applyNumberFormat="1" applyFont="1" applyFill="1" applyBorder="1" applyAlignment="1" applyProtection="1">
      <alignment horizontal="center" vertical="center" wrapText="1"/>
      <protection hidden="1"/>
    </xf>
    <xf numFmtId="166" fontId="7" fillId="10" borderId="5" xfId="3" applyNumberFormat="1" applyFont="1" applyFill="1" applyBorder="1" applyAlignment="1" applyProtection="1">
      <alignment horizontal="center" vertical="center" wrapText="1"/>
      <protection hidden="1"/>
    </xf>
    <xf numFmtId="166" fontId="7" fillId="10" borderId="5" xfId="3" applyNumberFormat="1" applyFont="1" applyFill="1" applyBorder="1" applyAlignment="1" applyProtection="1">
      <alignment horizontal="center" vertical="center" wrapText="1"/>
      <protection locked="0"/>
    </xf>
    <xf numFmtId="166" fontId="7" fillId="0" borderId="5" xfId="3" applyNumberFormat="1" applyFont="1" applyBorder="1" applyAlignment="1" applyProtection="1">
      <alignment horizontal="center" vertical="center" wrapText="1"/>
      <protection locked="0"/>
    </xf>
    <xf numFmtId="0" fontId="7" fillId="11" borderId="5" xfId="0" applyFont="1" applyFill="1" applyBorder="1" applyAlignment="1" applyProtection="1">
      <alignment horizontal="center" vertical="center" wrapText="1"/>
      <protection hidden="1"/>
    </xf>
    <xf numFmtId="0" fontId="7" fillId="11" borderId="5" xfId="0" applyFont="1" applyFill="1" applyBorder="1" applyAlignment="1" applyProtection="1">
      <alignment horizontal="left" vertical="center" wrapText="1"/>
      <protection hidden="1"/>
    </xf>
    <xf numFmtId="166" fontId="7" fillId="11" borderId="5" xfId="0" applyNumberFormat="1" applyFont="1" applyFill="1" applyBorder="1" applyAlignment="1" applyProtection="1">
      <alignment horizontal="center" vertical="center" wrapText="1"/>
      <protection hidden="1"/>
    </xf>
    <xf numFmtId="166" fontId="7" fillId="11" borderId="5" xfId="3" applyNumberFormat="1" applyFont="1" applyFill="1" applyBorder="1" applyAlignment="1" applyProtection="1">
      <alignment horizontal="center" vertical="center" wrapText="1"/>
      <protection hidden="1"/>
    </xf>
    <xf numFmtId="166" fontId="7" fillId="11" borderId="5" xfId="3" applyNumberFormat="1" applyFont="1" applyFill="1" applyBorder="1" applyAlignment="1" applyProtection="1">
      <alignment horizontal="center" vertical="center" wrapText="1"/>
      <protection locked="0"/>
    </xf>
    <xf numFmtId="0" fontId="7" fillId="11" borderId="0" xfId="0" applyFont="1" applyFill="1" applyAlignment="1" applyProtection="1">
      <alignment horizontal="center" vertical="center" wrapText="1"/>
      <protection hidden="1"/>
    </xf>
    <xf numFmtId="0" fontId="59" fillId="0" borderId="0" xfId="7" applyFont="1" applyAlignment="1">
      <alignment horizontal="left" vertical="center" wrapText="1"/>
    </xf>
    <xf numFmtId="0" fontId="59" fillId="0" borderId="0" xfId="7" applyFont="1" applyAlignment="1">
      <alignment horizontal="center" vertical="center" wrapText="1"/>
    </xf>
    <xf numFmtId="0" fontId="46" fillId="27" borderId="0" xfId="7" applyFont="1" applyFill="1" applyAlignment="1">
      <alignment horizontal="center" vertical="center" wrapText="1"/>
    </xf>
    <xf numFmtId="0" fontId="46" fillId="23" borderId="0" xfId="7" applyFont="1" applyFill="1" applyAlignment="1">
      <alignment horizontal="center" wrapText="1"/>
    </xf>
    <xf numFmtId="0" fontId="59" fillId="0" borderId="0" xfId="7" applyFont="1" applyAlignment="1">
      <alignment vertical="center" wrapText="1"/>
    </xf>
    <xf numFmtId="0" fontId="51" fillId="30" borderId="1" xfId="0" applyFont="1" applyFill="1" applyBorder="1" applyAlignment="1">
      <alignment horizontal="center" vertical="center"/>
    </xf>
    <xf numFmtId="0" fontId="46" fillId="6" borderId="1" xfId="0" applyFont="1" applyFill="1" applyBorder="1" applyAlignment="1">
      <alignment horizontal="center" vertical="center"/>
    </xf>
    <xf numFmtId="0" fontId="51" fillId="0" borderId="1" xfId="0" applyFont="1" applyBorder="1" applyAlignment="1">
      <alignment horizontal="center" vertical="center"/>
    </xf>
    <xf numFmtId="0" fontId="51" fillId="10" borderId="1" xfId="0" applyFont="1" applyFill="1" applyBorder="1" applyAlignment="1">
      <alignment horizontal="center" vertical="center"/>
    </xf>
    <xf numFmtId="0" fontId="46" fillId="35" borderId="1" xfId="0" applyFont="1" applyFill="1" applyBorder="1" applyAlignment="1">
      <alignment horizontal="center" vertical="center"/>
    </xf>
    <xf numFmtId="0" fontId="46" fillId="36" borderId="1" xfId="0" applyFont="1" applyFill="1" applyBorder="1" applyAlignment="1">
      <alignment horizontal="center" vertical="center"/>
    </xf>
    <xf numFmtId="0" fontId="46" fillId="23" borderId="1" xfId="0" applyFont="1" applyFill="1" applyBorder="1" applyAlignment="1">
      <alignment horizontal="center" vertical="center"/>
    </xf>
    <xf numFmtId="0" fontId="46" fillId="37" borderId="1" xfId="0" applyFont="1" applyFill="1" applyBorder="1" applyAlignment="1">
      <alignment horizontal="center" vertical="center"/>
    </xf>
    <xf numFmtId="0" fontId="51" fillId="33" borderId="1" xfId="0" applyFont="1" applyFill="1" applyBorder="1" applyAlignment="1">
      <alignment horizontal="center" vertical="center"/>
    </xf>
    <xf numFmtId="0" fontId="46" fillId="38" borderId="1" xfId="0" applyFont="1" applyFill="1" applyBorder="1" applyAlignment="1">
      <alignment horizontal="center" vertical="center"/>
    </xf>
    <xf numFmtId="0" fontId="46" fillId="39" borderId="1" xfId="0" applyFont="1" applyFill="1" applyBorder="1" applyAlignment="1">
      <alignment horizontal="center" vertical="center"/>
    </xf>
    <xf numFmtId="0" fontId="46" fillId="23" borderId="23" xfId="0" applyFont="1" applyFill="1" applyBorder="1" applyAlignment="1">
      <alignment horizontal="center" vertical="center" wrapText="1"/>
    </xf>
    <xf numFmtId="171" fontId="51" fillId="30" borderId="59" xfId="8" applyNumberFormat="1" applyFont="1" applyFill="1" applyBorder="1" applyAlignment="1">
      <alignment horizontal="center" vertical="center"/>
    </xf>
    <xf numFmtId="171" fontId="51" fillId="30" borderId="23" xfId="0" applyNumberFormat="1" applyFont="1" applyFill="1" applyBorder="1" applyAlignment="1">
      <alignment horizontal="center" vertical="center"/>
    </xf>
    <xf numFmtId="0" fontId="46" fillId="23" borderId="23" xfId="0" applyFont="1" applyFill="1" applyBorder="1" applyAlignment="1">
      <alignment horizontal="center" vertical="center"/>
    </xf>
    <xf numFmtId="0" fontId="46" fillId="23" borderId="8" xfId="0" applyFont="1" applyFill="1" applyBorder="1" applyAlignment="1">
      <alignment horizontal="center" vertical="center" wrapText="1"/>
    </xf>
    <xf numFmtId="0" fontId="51" fillId="0" borderId="3" xfId="0" applyFont="1" applyBorder="1" applyAlignment="1">
      <alignment horizontal="center" vertical="center"/>
    </xf>
    <xf numFmtId="0" fontId="59" fillId="0" borderId="1" xfId="0" applyFont="1" applyBorder="1" applyAlignment="1">
      <alignment horizontal="center"/>
    </xf>
    <xf numFmtId="0" fontId="60" fillId="0" borderId="1" xfId="0" applyFont="1" applyBorder="1" applyAlignment="1">
      <alignment horizontal="center" vertical="center"/>
    </xf>
    <xf numFmtId="0" fontId="54" fillId="10" borderId="1" xfId="0" applyFont="1" applyFill="1" applyBorder="1" applyAlignment="1">
      <alignment vertical="center" wrapText="1" readingOrder="1"/>
    </xf>
    <xf numFmtId="0" fontId="14" fillId="32" borderId="0" xfId="3" applyFont="1" applyFill="1" applyAlignment="1">
      <alignment horizontal="center"/>
    </xf>
    <xf numFmtId="166" fontId="14" fillId="32" borderId="0" xfId="3" applyNumberFormat="1" applyFont="1" applyFill="1" applyAlignment="1">
      <alignment horizontal="center"/>
    </xf>
    <xf numFmtId="0" fontId="2" fillId="10" borderId="1" xfId="0" applyFont="1" applyFill="1" applyBorder="1" applyAlignment="1">
      <alignment horizontal="center" vertical="center" wrapText="1"/>
    </xf>
    <xf numFmtId="164" fontId="2" fillId="0" borderId="1" xfId="2" applyNumberFormat="1" applyFont="1" applyFill="1" applyBorder="1" applyAlignment="1">
      <alignment horizontal="center" vertical="center" wrapText="1"/>
    </xf>
    <xf numFmtId="164" fontId="0" fillId="0" borderId="0" xfId="0" applyNumberFormat="1"/>
    <xf numFmtId="0" fontId="2" fillId="0" borderId="8" xfId="0" applyFont="1" applyBorder="1" applyAlignment="1">
      <alignment horizontal="center" vertical="center" wrapText="1"/>
    </xf>
    <xf numFmtId="44" fontId="0" fillId="0" borderId="1" xfId="2" applyFont="1" applyFill="1" applyBorder="1"/>
    <xf numFmtId="44" fontId="0" fillId="0" borderId="0" xfId="2" applyFont="1" applyFill="1"/>
    <xf numFmtId="165" fontId="0" fillId="0" borderId="1" xfId="1" applyNumberFormat="1" applyFont="1" applyFill="1" applyBorder="1"/>
    <xf numFmtId="164" fontId="0" fillId="0" borderId="1" xfId="2" applyNumberFormat="1" applyFont="1" applyFill="1" applyBorder="1"/>
    <xf numFmtId="165" fontId="2" fillId="0" borderId="1" xfId="1" applyNumberFormat="1" applyFont="1" applyFill="1" applyBorder="1"/>
    <xf numFmtId="1" fontId="0" fillId="0" borderId="0" xfId="0" applyNumberFormat="1"/>
    <xf numFmtId="0" fontId="39" fillId="27" borderId="23" xfId="0" applyFont="1" applyFill="1" applyBorder="1" applyAlignment="1">
      <alignment horizontal="center" vertical="center" wrapText="1"/>
    </xf>
    <xf numFmtId="0" fontId="41" fillId="28" borderId="23" xfId="0" applyFont="1" applyFill="1" applyBorder="1" applyAlignment="1">
      <alignment horizontal="center" vertical="center" wrapText="1"/>
    </xf>
    <xf numFmtId="0" fontId="39" fillId="28" borderId="23" xfId="0" applyFont="1" applyFill="1" applyBorder="1" applyAlignment="1">
      <alignment horizontal="center" vertical="center" wrapText="1"/>
    </xf>
    <xf numFmtId="0" fontId="41" fillId="0" borderId="0" xfId="0" applyFont="1" applyAlignment="1">
      <alignment horizontal="center" vertical="center"/>
    </xf>
    <xf numFmtId="0" fontId="40" fillId="23" borderId="23" xfId="0" applyFont="1" applyFill="1" applyBorder="1" applyAlignment="1">
      <alignment horizontal="center" vertical="center" wrapText="1"/>
    </xf>
    <xf numFmtId="0" fontId="2" fillId="27" borderId="23" xfId="0" applyFont="1" applyFill="1" applyBorder="1" applyAlignment="1">
      <alignment horizontal="center" vertical="center" wrapText="1"/>
    </xf>
    <xf numFmtId="0" fontId="41" fillId="27" borderId="23" xfId="0" applyFont="1" applyFill="1" applyBorder="1" applyAlignment="1">
      <alignment horizontal="center" vertical="center" wrapText="1"/>
    </xf>
    <xf numFmtId="0" fontId="2" fillId="10" borderId="23" xfId="0" applyFont="1" applyFill="1" applyBorder="1" applyAlignment="1" applyProtection="1">
      <alignment horizontal="center" vertical="center" wrapText="1"/>
      <protection hidden="1"/>
    </xf>
    <xf numFmtId="0" fontId="41" fillId="10" borderId="23" xfId="0" applyFont="1" applyFill="1" applyBorder="1" applyAlignment="1">
      <alignment horizontal="center" vertical="center" wrapText="1"/>
    </xf>
    <xf numFmtId="0" fontId="42" fillId="0" borderId="1" xfId="0" applyFont="1" applyBorder="1" applyAlignment="1">
      <alignment horizontal="center" vertical="center"/>
    </xf>
    <xf numFmtId="0" fontId="43" fillId="0" borderId="1" xfId="0" applyFont="1" applyBorder="1" applyAlignment="1">
      <alignment horizontal="left" vertical="center" wrapText="1"/>
    </xf>
    <xf numFmtId="0" fontId="36" fillId="0" borderId="1" xfId="0" applyFont="1" applyBorder="1" applyAlignment="1">
      <alignment horizontal="center" vertical="center" wrapText="1"/>
    </xf>
    <xf numFmtId="164" fontId="36" fillId="0" borderId="1" xfId="2" applyNumberFormat="1" applyFont="1" applyFill="1" applyBorder="1" applyAlignment="1">
      <alignment horizontal="center" vertical="center" wrapText="1"/>
    </xf>
    <xf numFmtId="44" fontId="36" fillId="0" borderId="1" xfId="2" applyFont="1" applyFill="1" applyBorder="1" applyAlignment="1">
      <alignment horizontal="center" vertical="center" wrapText="1"/>
    </xf>
    <xf numFmtId="44" fontId="36" fillId="0" borderId="1" xfId="2" applyFont="1" applyBorder="1"/>
    <xf numFmtId="0" fontId="43" fillId="11" borderId="1" xfId="0" applyFont="1" applyFill="1" applyBorder="1" applyAlignment="1">
      <alignment horizontal="left" vertical="center" wrapText="1"/>
    </xf>
    <xf numFmtId="0" fontId="36" fillId="11" borderId="1" xfId="0" applyFont="1" applyFill="1" applyBorder="1" applyAlignment="1">
      <alignment horizontal="center" vertical="center" wrapText="1"/>
    </xf>
    <xf numFmtId="0" fontId="45" fillId="11" borderId="1" xfId="0" applyFont="1" applyFill="1" applyBorder="1" applyAlignment="1">
      <alignment horizontal="center" vertical="center"/>
    </xf>
    <xf numFmtId="0" fontId="44" fillId="11" borderId="1" xfId="0" applyFont="1" applyFill="1" applyBorder="1" applyAlignment="1">
      <alignment horizontal="center" vertical="center"/>
    </xf>
    <xf numFmtId="44" fontId="36" fillId="11" borderId="1" xfId="2" applyFont="1" applyFill="1" applyBorder="1" applyAlignment="1">
      <alignment horizontal="center" vertical="center" wrapText="1"/>
    </xf>
    <xf numFmtId="164" fontId="36" fillId="11" borderId="1" xfId="2" applyNumberFormat="1" applyFont="1" applyFill="1" applyBorder="1" applyAlignment="1">
      <alignment horizontal="center" vertical="center" wrapText="1"/>
    </xf>
    <xf numFmtId="44" fontId="36" fillId="0" borderId="1" xfId="2" applyFont="1" applyFill="1" applyBorder="1"/>
    <xf numFmtId="0" fontId="44" fillId="23" borderId="1" xfId="0" applyFont="1" applyFill="1" applyBorder="1" applyAlignment="1">
      <alignment horizontal="center" vertical="center"/>
    </xf>
    <xf numFmtId="44" fontId="44" fillId="10" borderId="1" xfId="2" applyFont="1" applyFill="1" applyBorder="1" applyAlignment="1">
      <alignment horizontal="center" vertical="center"/>
    </xf>
    <xf numFmtId="0" fontId="44" fillId="3" borderId="1" xfId="0" applyFont="1" applyFill="1" applyBorder="1" applyAlignment="1">
      <alignment horizontal="center" vertical="center"/>
    </xf>
    <xf numFmtId="0" fontId="36" fillId="0" borderId="60" xfId="0" applyFont="1" applyBorder="1"/>
    <xf numFmtId="0" fontId="46" fillId="23" borderId="60" xfId="0" applyFont="1" applyFill="1" applyBorder="1" applyAlignment="1">
      <alignment horizontal="center" vertical="center"/>
    </xf>
    <xf numFmtId="164" fontId="46" fillId="23" borderId="60" xfId="0" applyNumberFormat="1" applyFont="1" applyFill="1" applyBorder="1" applyAlignment="1">
      <alignment horizontal="center" vertical="center"/>
    </xf>
    <xf numFmtId="164" fontId="46" fillId="23" borderId="60" xfId="2" applyNumberFormat="1" applyFont="1" applyFill="1" applyBorder="1" applyAlignment="1">
      <alignment horizontal="center" vertical="center"/>
    </xf>
    <xf numFmtId="164" fontId="43" fillId="0" borderId="1" xfId="2" applyNumberFormat="1" applyFont="1" applyFill="1" applyBorder="1" applyAlignment="1">
      <alignment horizontal="center" vertical="center" wrapText="1"/>
    </xf>
    <xf numFmtId="44" fontId="43" fillId="0" borderId="1" xfId="2" applyFont="1" applyFill="1" applyBorder="1"/>
    <xf numFmtId="0" fontId="40" fillId="23" borderId="0" xfId="0" applyFont="1" applyFill="1" applyAlignment="1">
      <alignment horizontal="center" vertical="center"/>
    </xf>
    <xf numFmtId="44" fontId="36" fillId="0" borderId="0" xfId="2" applyFont="1"/>
    <xf numFmtId="44" fontId="44" fillId="0" borderId="1" xfId="2" applyFont="1" applyBorder="1" applyAlignment="1">
      <alignment horizontal="center" vertical="center"/>
    </xf>
    <xf numFmtId="44" fontId="0" fillId="3" borderId="56" xfId="2" applyFont="1" applyFill="1" applyBorder="1"/>
    <xf numFmtId="44" fontId="8" fillId="0" borderId="0" xfId="2" applyFont="1"/>
    <xf numFmtId="0" fontId="14" fillId="0" borderId="0" xfId="3" applyFont="1" applyAlignment="1">
      <alignment horizontal="center"/>
    </xf>
    <xf numFmtId="0" fontId="0" fillId="40" borderId="1" xfId="0" applyFill="1" applyBorder="1" applyAlignment="1">
      <alignment horizontal="center"/>
    </xf>
    <xf numFmtId="0" fontId="0" fillId="40" borderId="1" xfId="0" applyFill="1" applyBorder="1"/>
    <xf numFmtId="0" fontId="0" fillId="40" borderId="23" xfId="0" applyFill="1" applyBorder="1"/>
    <xf numFmtId="0" fontId="0" fillId="40" borderId="23" xfId="0" applyFill="1" applyBorder="1" applyAlignment="1">
      <alignment horizontal="center"/>
    </xf>
    <xf numFmtId="0" fontId="50" fillId="0" borderId="1" xfId="0" applyFont="1" applyBorder="1" applyAlignment="1">
      <alignment horizontal="center"/>
    </xf>
    <xf numFmtId="0" fontId="59" fillId="0" borderId="0" xfId="0" applyFont="1" applyAlignment="1">
      <alignment horizontal="center"/>
    </xf>
    <xf numFmtId="0" fontId="0" fillId="41" borderId="23" xfId="0" applyFill="1" applyBorder="1" applyAlignment="1">
      <alignment horizontal="center"/>
    </xf>
    <xf numFmtId="0" fontId="0" fillId="0" borderId="23" xfId="0" applyBorder="1"/>
    <xf numFmtId="0" fontId="54" fillId="41" borderId="1" xfId="0" applyFont="1" applyFill="1" applyBorder="1" applyAlignment="1">
      <alignment vertical="center" wrapText="1" readingOrder="1"/>
    </xf>
    <xf numFmtId="0" fontId="51" fillId="41" borderId="1" xfId="0" applyFont="1" applyFill="1" applyBorder="1" applyAlignment="1">
      <alignment horizontal="center" vertical="center"/>
    </xf>
    <xf numFmtId="0" fontId="50" fillId="41" borderId="0" xfId="0" applyFont="1" applyFill="1"/>
    <xf numFmtId="0" fontId="51" fillId="41" borderId="3" xfId="0" applyFont="1" applyFill="1" applyBorder="1" applyAlignment="1">
      <alignment horizontal="center" vertical="center"/>
    </xf>
    <xf numFmtId="0" fontId="35" fillId="0" borderId="61" xfId="0" applyFont="1" applyBorder="1" applyAlignment="1">
      <alignment vertical="center" wrapText="1" readingOrder="1"/>
    </xf>
    <xf numFmtId="0" fontId="54" fillId="10" borderId="1" xfId="0" applyFont="1" applyFill="1" applyBorder="1" applyAlignment="1">
      <alignment horizontal="left" vertical="center" wrapText="1" readingOrder="1"/>
    </xf>
    <xf numFmtId="0" fontId="55" fillId="10" borderId="1" xfId="0" applyFont="1" applyFill="1" applyBorder="1" applyAlignment="1">
      <alignment horizontal="left" vertical="center"/>
    </xf>
    <xf numFmtId="0" fontId="50" fillId="10" borderId="1" xfId="0" applyFont="1" applyFill="1" applyBorder="1" applyAlignment="1">
      <alignment vertical="center"/>
    </xf>
    <xf numFmtId="0" fontId="54" fillId="10" borderId="1" xfId="0" applyFont="1" applyFill="1" applyBorder="1"/>
    <xf numFmtId="44" fontId="5" fillId="0" borderId="0" xfId="2" applyFont="1"/>
    <xf numFmtId="44" fontId="5" fillId="0" borderId="0" xfId="3" applyNumberFormat="1"/>
    <xf numFmtId="44" fontId="0" fillId="0" borderId="23" xfId="2" applyFont="1" applyFill="1" applyBorder="1"/>
    <xf numFmtId="166" fontId="7" fillId="0" borderId="6" xfId="3" applyNumberFormat="1" applyFont="1" applyBorder="1" applyAlignment="1" applyProtection="1">
      <alignment horizontal="center" vertical="center" wrapText="1"/>
      <protection locked="0"/>
    </xf>
    <xf numFmtId="166" fontId="7" fillId="0" borderId="0" xfId="3" applyNumberFormat="1" applyFont="1" applyAlignment="1" applyProtection="1">
      <alignment horizontal="center" vertical="center" wrapText="1"/>
      <protection locked="0"/>
    </xf>
    <xf numFmtId="0" fontId="0" fillId="10" borderId="23" xfId="0" applyFill="1" applyBorder="1" applyAlignment="1">
      <alignment horizontal="center"/>
    </xf>
    <xf numFmtId="0" fontId="5" fillId="0" borderId="0" xfId="3" applyAlignment="1">
      <alignment horizontal="center"/>
    </xf>
    <xf numFmtId="0" fontId="54" fillId="31" borderId="1" xfId="0" applyFont="1" applyFill="1" applyBorder="1" applyAlignment="1">
      <alignment vertical="center" wrapText="1" readingOrder="1"/>
    </xf>
    <xf numFmtId="0" fontId="55" fillId="12" borderId="1" xfId="0" applyFont="1" applyFill="1" applyBorder="1" applyAlignment="1">
      <alignment horizontal="left" vertical="center"/>
    </xf>
    <xf numFmtId="172" fontId="55" fillId="12" borderId="1" xfId="0" applyNumberFormat="1" applyFont="1" applyFill="1" applyBorder="1" applyAlignment="1">
      <alignment horizontal="left" vertical="center"/>
    </xf>
    <xf numFmtId="0" fontId="51" fillId="0" borderId="62" xfId="0" applyFont="1" applyBorder="1" applyAlignment="1">
      <alignment horizontal="center" vertical="center"/>
    </xf>
    <xf numFmtId="0" fontId="51" fillId="42" borderId="62" xfId="0" applyFont="1" applyFill="1" applyBorder="1" applyAlignment="1">
      <alignment horizontal="center" vertical="center"/>
    </xf>
    <xf numFmtId="0" fontId="51" fillId="43" borderId="62" xfId="0" applyFont="1" applyFill="1" applyBorder="1" applyAlignment="1">
      <alignment horizontal="center" vertical="center"/>
    </xf>
    <xf numFmtId="0" fontId="51" fillId="44" borderId="1" xfId="0" applyFont="1" applyFill="1" applyBorder="1" applyAlignment="1">
      <alignment horizontal="center" vertical="center"/>
    </xf>
    <xf numFmtId="0" fontId="67" fillId="44" borderId="1" xfId="0" applyFont="1" applyFill="1" applyBorder="1" applyAlignment="1">
      <alignment horizontal="center" vertical="center"/>
    </xf>
    <xf numFmtId="0" fontId="27" fillId="45" borderId="0" xfId="0" applyFont="1" applyFill="1" applyAlignment="1">
      <alignment horizontal="center"/>
    </xf>
    <xf numFmtId="0" fontId="0" fillId="0" borderId="1" xfId="0" applyBorder="1" applyAlignment="1">
      <alignment horizontal="left"/>
    </xf>
    <xf numFmtId="0" fontId="27" fillId="0" borderId="1" xfId="0" applyFont="1" applyBorder="1" applyAlignment="1">
      <alignment vertical="center" wrapText="1" readingOrder="1"/>
    </xf>
    <xf numFmtId="0" fontId="0" fillId="0" borderId="1" xfId="0" applyBorder="1" applyAlignment="1">
      <alignment vertical="center"/>
    </xf>
    <xf numFmtId="0" fontId="61" fillId="0" borderId="1" xfId="0" applyFont="1" applyBorder="1" applyAlignment="1">
      <alignment horizontal="left" wrapText="1"/>
    </xf>
    <xf numFmtId="0" fontId="27" fillId="0" borderId="1" xfId="0" applyFont="1" applyBorder="1" applyAlignment="1">
      <alignment wrapText="1"/>
    </xf>
    <xf numFmtId="0" fontId="62" fillId="0" borderId="1" xfId="0" applyFont="1" applyBorder="1"/>
    <xf numFmtId="0" fontId="30" fillId="0" borderId="1" xfId="0" applyFont="1" applyBorder="1" applyAlignment="1">
      <alignment horizontal="left" vertical="center" wrapText="1" readingOrder="1"/>
    </xf>
    <xf numFmtId="0" fontId="27" fillId="0" borderId="1" xfId="0" applyFont="1" applyBorder="1" applyAlignment="1">
      <alignment horizontal="justify" vertical="center" wrapText="1" readingOrder="1"/>
    </xf>
    <xf numFmtId="0" fontId="62" fillId="0" borderId="1" xfId="0" applyFont="1" applyBorder="1" applyAlignment="1">
      <alignment horizontal="justify"/>
    </xf>
    <xf numFmtId="0" fontId="62" fillId="0" borderId="1" xfId="0" applyFont="1" applyBorder="1" applyAlignment="1">
      <alignment horizontal="left"/>
    </xf>
    <xf numFmtId="0" fontId="63" fillId="0" borderId="1" xfId="0" applyFont="1" applyBorder="1" applyAlignment="1">
      <alignment horizontal="left" vertical="center"/>
    </xf>
    <xf numFmtId="0" fontId="64" fillId="0" borderId="1" xfId="0" applyFont="1" applyBorder="1" applyAlignment="1">
      <alignment wrapText="1"/>
    </xf>
    <xf numFmtId="0" fontId="27" fillId="0" borderId="1" xfId="0" applyFont="1" applyBorder="1" applyAlignment="1">
      <alignment horizontal="justify" vertical="center"/>
    </xf>
    <xf numFmtId="0" fontId="27" fillId="0" borderId="1" xfId="0" applyFont="1" applyBorder="1" applyAlignment="1">
      <alignment horizontal="left" vertical="center" wrapText="1" readingOrder="1"/>
    </xf>
    <xf numFmtId="0" fontId="27" fillId="0" borderId="1" xfId="0" applyFont="1" applyBorder="1" applyAlignment="1">
      <alignment horizontal="left" wrapText="1"/>
    </xf>
    <xf numFmtId="0" fontId="50" fillId="0" borderId="2" xfId="0" applyFont="1" applyBorder="1" applyAlignment="1">
      <alignment horizontal="center" vertical="center"/>
    </xf>
    <xf numFmtId="0" fontId="27" fillId="0" borderId="1" xfId="0" applyFont="1" applyBorder="1" applyAlignment="1">
      <alignment horizontal="center" vertical="center"/>
    </xf>
    <xf numFmtId="0" fontId="27" fillId="0" borderId="1" xfId="0" applyFont="1" applyBorder="1" applyAlignment="1">
      <alignment horizontal="center" vertical="center" wrapText="1"/>
    </xf>
    <xf numFmtId="0" fontId="61"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65" fillId="0" borderId="1" xfId="0" applyFont="1" applyBorder="1" applyAlignment="1">
      <alignment horizontal="center" vertical="center"/>
    </xf>
    <xf numFmtId="0" fontId="66" fillId="0" borderId="1" xfId="0" applyFont="1" applyBorder="1" applyAlignment="1">
      <alignment horizontal="center" vertical="center" wrapText="1"/>
    </xf>
    <xf numFmtId="0" fontId="27" fillId="0" borderId="1" xfId="0" applyFont="1" applyBorder="1" applyAlignment="1">
      <alignment horizontal="center"/>
    </xf>
    <xf numFmtId="0" fontId="27" fillId="0" borderId="1" xfId="0" applyFont="1" applyBorder="1"/>
    <xf numFmtId="0" fontId="68" fillId="33" borderId="1" xfId="0" applyFont="1" applyFill="1" applyBorder="1" applyAlignment="1">
      <alignment horizontal="center" vertical="center"/>
    </xf>
    <xf numFmtId="0" fontId="70" fillId="23" borderId="0" xfId="0" applyFont="1" applyFill="1" applyAlignment="1">
      <alignment horizontal="center"/>
    </xf>
    <xf numFmtId="0" fontId="27" fillId="0" borderId="0" xfId="0" applyFont="1" applyAlignment="1">
      <alignment horizontal="center"/>
    </xf>
    <xf numFmtId="0" fontId="0" fillId="40" borderId="1" xfId="0" applyFill="1" applyBorder="1" applyAlignment="1">
      <alignment horizontal="center" vertical="center"/>
    </xf>
    <xf numFmtId="0" fontId="0" fillId="40" borderId="0" xfId="0" applyFill="1" applyAlignment="1">
      <alignment horizontal="center" vertical="center"/>
    </xf>
    <xf numFmtId="170" fontId="5" fillId="0" borderId="0" xfId="3" applyNumberFormat="1"/>
    <xf numFmtId="166" fontId="7" fillId="0" borderId="9" xfId="3" applyNumberFormat="1" applyFont="1" applyBorder="1" applyAlignment="1" applyProtection="1">
      <alignment horizontal="center" vertical="center" wrapText="1"/>
      <protection locked="0"/>
    </xf>
    <xf numFmtId="166" fontId="7" fillId="0" borderId="13" xfId="3" applyNumberFormat="1" applyFont="1" applyBorder="1" applyAlignment="1" applyProtection="1">
      <alignment horizontal="center" vertical="center" wrapText="1"/>
      <protection locked="0"/>
    </xf>
    <xf numFmtId="0" fontId="27" fillId="3" borderId="0" xfId="0" applyFont="1" applyFill="1" applyAlignment="1">
      <alignment horizontal="center"/>
    </xf>
    <xf numFmtId="0" fontId="27" fillId="3" borderId="1" xfId="0" applyFont="1" applyFill="1" applyBorder="1"/>
    <xf numFmtId="0" fontId="7" fillId="3" borderId="1" xfId="0" applyFont="1" applyFill="1" applyBorder="1" applyAlignment="1">
      <alignment vertical="center" wrapText="1"/>
    </xf>
    <xf numFmtId="0" fontId="27" fillId="3" borderId="1" xfId="0" applyFont="1" applyFill="1" applyBorder="1" applyAlignment="1">
      <alignment horizontal="center"/>
    </xf>
    <xf numFmtId="0" fontId="0" fillId="3" borderId="1" xfId="0" applyFill="1" applyBorder="1"/>
    <xf numFmtId="0" fontId="50" fillId="3" borderId="0" xfId="0" applyFont="1" applyFill="1"/>
    <xf numFmtId="0" fontId="27" fillId="3" borderId="0" xfId="0" applyFont="1" applyFill="1"/>
    <xf numFmtId="0" fontId="69" fillId="3" borderId="1" xfId="0" applyFont="1" applyFill="1" applyBorder="1" applyAlignment="1">
      <alignment horizontal="center" vertical="center"/>
    </xf>
    <xf numFmtId="0" fontId="51" fillId="3" borderId="1" xfId="0" applyFont="1" applyFill="1" applyBorder="1" applyAlignment="1">
      <alignment horizontal="center" vertical="center"/>
    </xf>
    <xf numFmtId="0" fontId="51" fillId="3" borderId="3" xfId="0" applyFont="1" applyFill="1" applyBorder="1" applyAlignment="1">
      <alignment horizontal="center" vertical="center"/>
    </xf>
    <xf numFmtId="0" fontId="59" fillId="3" borderId="1" xfId="0" applyFont="1" applyFill="1" applyBorder="1" applyAlignment="1">
      <alignment horizontal="center"/>
    </xf>
    <xf numFmtId="0" fontId="12" fillId="5" borderId="28" xfId="3" applyFont="1" applyFill="1" applyBorder="1" applyAlignment="1" applyProtection="1">
      <alignment horizontal="center" vertical="center" wrapText="1"/>
      <protection hidden="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4" fillId="4" borderId="5" xfId="3" applyFont="1" applyFill="1" applyBorder="1" applyAlignment="1" applyProtection="1">
      <alignment horizontal="left" vertical="center" wrapText="1"/>
      <protection hidden="1"/>
    </xf>
    <xf numFmtId="0" fontId="11" fillId="2" borderId="19" xfId="3" applyFont="1" applyFill="1" applyBorder="1" applyAlignment="1" applyProtection="1">
      <alignment horizontal="center" vertical="center" wrapText="1"/>
      <protection locked="0" hidden="1"/>
    </xf>
    <xf numFmtId="0" fontId="11" fillId="2" borderId="22" xfId="3" applyFont="1" applyFill="1" applyBorder="1" applyAlignment="1" applyProtection="1">
      <alignment horizontal="center" vertical="center" wrapText="1"/>
      <protection locked="0" hidden="1"/>
    </xf>
    <xf numFmtId="0" fontId="11" fillId="2" borderId="20" xfId="3" applyFont="1" applyFill="1" applyBorder="1" applyAlignment="1" applyProtection="1">
      <alignment horizontal="center" vertical="center" wrapText="1"/>
      <protection locked="0" hidden="1"/>
    </xf>
    <xf numFmtId="0" fontId="19" fillId="7" borderId="0" xfId="3" applyFont="1" applyFill="1" applyAlignment="1" applyProtection="1">
      <alignment horizontal="center" vertical="center"/>
      <protection hidden="1"/>
    </xf>
    <xf numFmtId="0" fontId="19" fillId="7" borderId="24" xfId="3" applyFont="1" applyFill="1" applyBorder="1" applyAlignment="1" applyProtection="1">
      <alignment horizontal="center" vertical="center"/>
      <protection hidden="1"/>
    </xf>
    <xf numFmtId="0" fontId="19" fillId="7" borderId="25" xfId="3" applyFont="1" applyFill="1" applyBorder="1" applyAlignment="1" applyProtection="1">
      <alignment horizontal="center" vertical="center"/>
      <protection hidden="1"/>
    </xf>
    <xf numFmtId="0" fontId="14" fillId="4" borderId="9" xfId="3" applyFont="1" applyFill="1" applyBorder="1" applyAlignment="1" applyProtection="1">
      <alignment horizontal="left" vertical="center" wrapText="1"/>
      <protection hidden="1"/>
    </xf>
    <xf numFmtId="0" fontId="14" fillId="4" borderId="13" xfId="3" applyFont="1" applyFill="1" applyBorder="1" applyAlignment="1" applyProtection="1">
      <alignment horizontal="left" vertical="center" wrapText="1"/>
      <protection hidden="1"/>
    </xf>
    <xf numFmtId="0" fontId="10" fillId="0" borderId="0" xfId="3" applyFont="1" applyAlignment="1" applyProtection="1">
      <alignment horizontal="center" vertical="center" wrapText="1"/>
      <protection hidden="1"/>
    </xf>
    <xf numFmtId="0" fontId="5" fillId="0" borderId="0" xfId="3" applyAlignment="1">
      <alignment horizontal="center"/>
    </xf>
    <xf numFmtId="0" fontId="8" fillId="0" borderId="0" xfId="3" applyFont="1" applyAlignment="1">
      <alignment horizontal="center" wrapText="1"/>
    </xf>
    <xf numFmtId="0" fontId="38" fillId="26" borderId="53" xfId="0" applyFont="1" applyFill="1" applyBorder="1" applyAlignment="1">
      <alignment horizontal="center" vertical="center"/>
    </xf>
    <xf numFmtId="0" fontId="38" fillId="26" borderId="54" xfId="0" applyFont="1" applyFill="1" applyBorder="1" applyAlignment="1">
      <alignment horizontal="center" vertical="center"/>
    </xf>
    <xf numFmtId="0" fontId="38" fillId="26" borderId="55" xfId="0" applyFont="1" applyFill="1" applyBorder="1" applyAlignment="1">
      <alignment horizontal="center" vertical="center"/>
    </xf>
    <xf numFmtId="0" fontId="37" fillId="26" borderId="35" xfId="0" applyFont="1" applyFill="1" applyBorder="1" applyAlignment="1">
      <alignment horizontal="center" vertical="center" wrapText="1"/>
    </xf>
    <xf numFmtId="0" fontId="37" fillId="26" borderId="36" xfId="0" applyFont="1" applyFill="1" applyBorder="1" applyAlignment="1">
      <alignment horizontal="center" vertical="center" wrapText="1"/>
    </xf>
    <xf numFmtId="0" fontId="37" fillId="26" borderId="33" xfId="0" applyFont="1" applyFill="1" applyBorder="1" applyAlignment="1">
      <alignment horizontal="center" vertical="center" wrapText="1"/>
    </xf>
    <xf numFmtId="0" fontId="46" fillId="34" borderId="58" xfId="7" applyFont="1" applyFill="1" applyBorder="1" applyAlignment="1">
      <alignment horizontal="center" vertical="center" wrapText="1"/>
    </xf>
    <xf numFmtId="0" fontId="46" fillId="34" borderId="0" xfId="7" applyFont="1" applyFill="1" applyAlignment="1">
      <alignment horizontal="center" vertical="center" wrapText="1"/>
    </xf>
    <xf numFmtId="0" fontId="46" fillId="27" borderId="0" xfId="7" applyFont="1" applyFill="1" applyAlignment="1">
      <alignment horizontal="center" vertical="center" wrapText="1"/>
    </xf>
    <xf numFmtId="0" fontId="46" fillId="27" borderId="57" xfId="7" applyFont="1" applyFill="1" applyBorder="1" applyAlignment="1">
      <alignment horizontal="center" vertical="center" wrapText="1"/>
    </xf>
    <xf numFmtId="0" fontId="51" fillId="30" borderId="1" xfId="7" applyFont="1" applyFill="1" applyBorder="1" applyAlignment="1">
      <alignment horizontal="center" vertical="center"/>
    </xf>
    <xf numFmtId="0" fontId="51" fillId="30" borderId="23" xfId="7" applyFont="1" applyFill="1" applyBorder="1" applyAlignment="1">
      <alignment horizontal="center" vertical="center"/>
    </xf>
    <xf numFmtId="0" fontId="51" fillId="30" borderId="1" xfId="0" applyFont="1" applyFill="1" applyBorder="1" applyAlignment="1">
      <alignment horizontal="center" vertical="center"/>
    </xf>
    <xf numFmtId="0" fontId="51" fillId="30" borderId="23" xfId="0" applyFont="1" applyFill="1" applyBorder="1" applyAlignment="1">
      <alignment horizontal="center" vertical="center"/>
    </xf>
    <xf numFmtId="0" fontId="51" fillId="30" borderId="1" xfId="0" applyFont="1" applyFill="1" applyBorder="1" applyAlignment="1">
      <alignment horizontal="center" vertical="center" wrapText="1"/>
    </xf>
    <xf numFmtId="0" fontId="51" fillId="30" borderId="23" xfId="0" applyFont="1" applyFill="1" applyBorder="1" applyAlignment="1">
      <alignment horizontal="center" vertical="center" wrapText="1"/>
    </xf>
    <xf numFmtId="0" fontId="19" fillId="8" borderId="2" xfId="0" applyFont="1" applyFill="1" applyBorder="1" applyAlignment="1">
      <alignment horizontal="right" vertical="center"/>
    </xf>
    <xf numFmtId="0" fontId="19" fillId="8" borderId="66" xfId="0" applyFont="1" applyFill="1" applyBorder="1" applyAlignment="1">
      <alignment horizontal="right" vertical="center"/>
    </xf>
    <xf numFmtId="0" fontId="19" fillId="8" borderId="3" xfId="0" applyFont="1" applyFill="1" applyBorder="1" applyAlignment="1">
      <alignment horizontal="right" vertical="center"/>
    </xf>
    <xf numFmtId="166" fontId="8" fillId="2" borderId="63" xfId="3" applyNumberFormat="1" applyFont="1" applyFill="1" applyBorder="1" applyAlignment="1" applyProtection="1">
      <alignment horizontal="center" vertical="center" wrapText="1"/>
      <protection locked="0"/>
    </xf>
    <xf numFmtId="166" fontId="8" fillId="2" borderId="64" xfId="3" applyNumberFormat="1" applyFont="1" applyFill="1" applyBorder="1" applyAlignment="1" applyProtection="1">
      <alignment horizontal="center" vertical="center" wrapText="1"/>
      <protection locked="0"/>
    </xf>
    <xf numFmtId="166" fontId="8" fillId="2" borderId="65" xfId="3" applyNumberFormat="1" applyFont="1" applyFill="1" applyBorder="1" applyAlignment="1" applyProtection="1">
      <alignment horizontal="center" vertical="center" wrapText="1"/>
      <protection locked="0"/>
    </xf>
    <xf numFmtId="166" fontId="8" fillId="2" borderId="9" xfId="3" applyNumberFormat="1" applyFont="1" applyFill="1" applyBorder="1" applyAlignment="1" applyProtection="1">
      <alignment horizontal="center" vertical="center" wrapText="1"/>
      <protection locked="0"/>
    </xf>
    <xf numFmtId="166" fontId="8" fillId="2" borderId="10" xfId="3" applyNumberFormat="1" applyFont="1" applyFill="1" applyBorder="1" applyAlignment="1" applyProtection="1">
      <alignment horizontal="center" vertical="center" wrapText="1"/>
      <protection locked="0"/>
    </xf>
    <xf numFmtId="166" fontId="8" fillId="2" borderId="13" xfId="3" applyNumberFormat="1" applyFont="1" applyFill="1" applyBorder="1" applyAlignment="1" applyProtection="1">
      <alignment horizontal="center" vertical="center" wrapText="1"/>
      <protection locked="0"/>
    </xf>
    <xf numFmtId="0" fontId="19" fillId="8" borderId="1" xfId="0" applyFont="1" applyFill="1" applyBorder="1" applyAlignment="1">
      <alignment horizontal="right" vertical="center"/>
    </xf>
    <xf numFmtId="0" fontId="8" fillId="0" borderId="34" xfId="0" applyFont="1" applyBorder="1" applyAlignment="1">
      <alignment horizontal="center" vertical="center" wrapText="1"/>
    </xf>
    <xf numFmtId="0" fontId="8" fillId="0" borderId="40" xfId="0" applyFont="1" applyBorder="1" applyAlignment="1">
      <alignment horizontal="center" vertical="center" wrapText="1"/>
    </xf>
    <xf numFmtId="0" fontId="8" fillId="0" borderId="46" xfId="0" applyFont="1" applyBorder="1" applyAlignment="1">
      <alignment horizontal="center" vertical="center" wrapText="1"/>
    </xf>
    <xf numFmtId="8" fontId="5" fillId="0" borderId="34" xfId="0" applyNumberFormat="1" applyFont="1" applyBorder="1" applyAlignment="1">
      <alignment horizontal="center" vertical="center" wrapText="1"/>
    </xf>
    <xf numFmtId="8" fontId="5" fillId="0" borderId="40" xfId="0" applyNumberFormat="1" applyFont="1" applyBorder="1" applyAlignment="1">
      <alignment horizontal="center" vertical="center" wrapText="1"/>
    </xf>
    <xf numFmtId="8" fontId="5" fillId="0" borderId="46" xfId="0" applyNumberFormat="1" applyFont="1" applyBorder="1" applyAlignment="1">
      <alignment horizontal="center" vertical="center" wrapText="1"/>
    </xf>
    <xf numFmtId="10" fontId="5" fillId="0" borderId="34" xfId="0" applyNumberFormat="1" applyFont="1" applyBorder="1" applyAlignment="1">
      <alignment horizontal="center" vertical="center" wrapText="1"/>
    </xf>
    <xf numFmtId="10" fontId="5" fillId="0" borderId="40" xfId="0" applyNumberFormat="1" applyFont="1" applyBorder="1" applyAlignment="1">
      <alignment horizontal="center" vertical="center" wrapText="1"/>
    </xf>
    <xf numFmtId="10" fontId="5" fillId="0" borderId="46" xfId="0" applyNumberFormat="1" applyFont="1" applyBorder="1" applyAlignment="1">
      <alignment horizontal="center" vertical="center" wrapText="1"/>
    </xf>
    <xf numFmtId="10" fontId="25" fillId="15" borderId="34" xfId="0" applyNumberFormat="1" applyFont="1" applyFill="1" applyBorder="1" applyAlignment="1">
      <alignment horizontal="center" vertical="center" wrapText="1"/>
    </xf>
    <xf numFmtId="10" fontId="25" fillId="15" borderId="40" xfId="0" applyNumberFormat="1" applyFont="1" applyFill="1" applyBorder="1" applyAlignment="1">
      <alignment horizontal="center" vertical="center" wrapText="1"/>
    </xf>
    <xf numFmtId="10" fontId="25" fillId="15" borderId="46" xfId="0" applyNumberFormat="1" applyFont="1" applyFill="1" applyBorder="1" applyAlignment="1">
      <alignment horizontal="center" vertical="center" wrapText="1"/>
    </xf>
    <xf numFmtId="8" fontId="25" fillId="0" borderId="50" xfId="0" applyNumberFormat="1" applyFont="1" applyBorder="1" applyAlignment="1">
      <alignment horizontal="center" vertical="center" wrapText="1"/>
    </xf>
    <xf numFmtId="8" fontId="25" fillId="0" borderId="51" xfId="0" applyNumberFormat="1" applyFont="1" applyBorder="1" applyAlignment="1">
      <alignment horizontal="center" vertical="center" wrapText="1"/>
    </xf>
    <xf numFmtId="8" fontId="25" fillId="0" borderId="52" xfId="0" applyNumberFormat="1"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0" fontId="25" fillId="0" borderId="41" xfId="0"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25" fillId="0" borderId="47"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49"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48" xfId="0" applyFont="1" applyBorder="1" applyAlignment="1">
      <alignment horizontal="center" vertical="center" wrapText="1"/>
    </xf>
    <xf numFmtId="0" fontId="8" fillId="0" borderId="49" xfId="0" applyFont="1" applyBorder="1" applyAlignment="1">
      <alignment horizontal="center" vertical="center" wrapText="1"/>
    </xf>
    <xf numFmtId="0" fontId="8" fillId="21" borderId="34" xfId="0" applyFont="1" applyFill="1" applyBorder="1" applyAlignment="1">
      <alignment horizontal="center" vertical="center" wrapText="1"/>
    </xf>
    <xf numFmtId="0" fontId="8" fillId="21" borderId="40" xfId="0" applyFont="1" applyFill="1" applyBorder="1" applyAlignment="1">
      <alignment horizontal="center" vertical="center" wrapText="1"/>
    </xf>
    <xf numFmtId="0" fontId="8" fillId="21" borderId="46" xfId="0" applyFont="1" applyFill="1" applyBorder="1" applyAlignment="1">
      <alignment horizontal="center" vertical="center" wrapText="1"/>
    </xf>
    <xf numFmtId="0" fontId="25" fillId="21" borderId="50" xfId="0" applyFont="1" applyFill="1" applyBorder="1" applyAlignment="1">
      <alignment horizontal="center" vertical="center" wrapText="1"/>
    </xf>
    <xf numFmtId="0" fontId="25" fillId="21" borderId="51" xfId="0" applyFont="1" applyFill="1" applyBorder="1" applyAlignment="1">
      <alignment horizontal="center" vertical="center" wrapText="1"/>
    </xf>
    <xf numFmtId="0" fontId="25" fillId="21" borderId="52" xfId="0" applyFont="1" applyFill="1" applyBorder="1" applyAlignment="1">
      <alignment horizontal="center" vertical="center" wrapText="1"/>
    </xf>
    <xf numFmtId="0" fontId="5" fillId="21" borderId="41" xfId="0" applyFont="1" applyFill="1" applyBorder="1" applyAlignment="1">
      <alignment horizontal="center" vertical="center" wrapText="1"/>
    </xf>
    <xf numFmtId="0" fontId="5" fillId="21" borderId="42" xfId="0" applyFont="1" applyFill="1" applyBorder="1" applyAlignment="1">
      <alignment horizontal="center" vertical="center" wrapText="1"/>
    </xf>
    <xf numFmtId="0" fontId="5" fillId="21" borderId="43" xfId="0" applyFont="1" applyFill="1" applyBorder="1" applyAlignment="1">
      <alignment horizontal="center" vertical="center" wrapText="1"/>
    </xf>
    <xf numFmtId="0" fontId="25" fillId="21" borderId="41" xfId="0" applyFont="1" applyFill="1" applyBorder="1" applyAlignment="1">
      <alignment horizontal="center" vertical="center"/>
    </xf>
    <xf numFmtId="0" fontId="25" fillId="21" borderId="42" xfId="0" applyFont="1" applyFill="1" applyBorder="1" applyAlignment="1">
      <alignment horizontal="center" vertical="center"/>
    </xf>
    <xf numFmtId="0" fontId="25" fillId="21" borderId="43" xfId="0" applyFont="1" applyFill="1" applyBorder="1" applyAlignment="1">
      <alignment horizontal="center" vertical="center"/>
    </xf>
    <xf numFmtId="0" fontId="25" fillId="21" borderId="47" xfId="0" applyFont="1" applyFill="1" applyBorder="1" applyAlignment="1">
      <alignment horizontal="center" vertical="center" wrapText="1"/>
    </xf>
    <xf numFmtId="0" fontId="25" fillId="21" borderId="48" xfId="0" applyFont="1" applyFill="1" applyBorder="1" applyAlignment="1">
      <alignment horizontal="center" vertical="center" wrapText="1"/>
    </xf>
    <xf numFmtId="0" fontId="25" fillId="21" borderId="49" xfId="0" applyFont="1" applyFill="1" applyBorder="1" applyAlignment="1">
      <alignment horizontal="center" vertical="center" wrapText="1"/>
    </xf>
    <xf numFmtId="8" fontId="5" fillId="21" borderId="34" xfId="0" applyNumberFormat="1" applyFont="1" applyFill="1" applyBorder="1" applyAlignment="1">
      <alignment horizontal="center" vertical="center" wrapText="1"/>
    </xf>
    <xf numFmtId="8" fontId="5" fillId="21" borderId="40" xfId="0" applyNumberFormat="1" applyFont="1" applyFill="1" applyBorder="1" applyAlignment="1">
      <alignment horizontal="center" vertical="center" wrapText="1"/>
    </xf>
    <xf numFmtId="8" fontId="5" fillId="21" borderId="46" xfId="0" applyNumberFormat="1" applyFont="1" applyFill="1" applyBorder="1" applyAlignment="1">
      <alignment horizontal="center" vertical="center" wrapText="1"/>
    </xf>
    <xf numFmtId="10" fontId="5" fillId="21" borderId="34" xfId="0" applyNumberFormat="1" applyFont="1" applyFill="1" applyBorder="1" applyAlignment="1">
      <alignment horizontal="center" vertical="center" wrapText="1"/>
    </xf>
    <xf numFmtId="10" fontId="5" fillId="21" borderId="40" xfId="0" applyNumberFormat="1" applyFont="1" applyFill="1" applyBorder="1" applyAlignment="1">
      <alignment horizontal="center" vertical="center" wrapText="1"/>
    </xf>
    <xf numFmtId="10" fontId="5" fillId="21" borderId="46" xfId="0" applyNumberFormat="1" applyFont="1" applyFill="1" applyBorder="1" applyAlignment="1">
      <alignment horizontal="center" vertical="center" wrapText="1"/>
    </xf>
    <xf numFmtId="0" fontId="5" fillId="21" borderId="34" xfId="0" applyFont="1" applyFill="1" applyBorder="1" applyAlignment="1">
      <alignment horizontal="center" vertical="center" wrapText="1"/>
    </xf>
    <xf numFmtId="0" fontId="5" fillId="21" borderId="40" xfId="0" applyFont="1" applyFill="1" applyBorder="1" applyAlignment="1">
      <alignment horizontal="center" vertical="center" wrapText="1"/>
    </xf>
    <xf numFmtId="0" fontId="5" fillId="21" borderId="46" xfId="0" applyFont="1" applyFill="1" applyBorder="1" applyAlignment="1">
      <alignment horizontal="center" vertical="center" wrapText="1"/>
    </xf>
    <xf numFmtId="0" fontId="8" fillId="21" borderId="47" xfId="0" applyFont="1" applyFill="1" applyBorder="1" applyAlignment="1">
      <alignment horizontal="center" vertical="center" wrapText="1"/>
    </xf>
    <xf numFmtId="0" fontId="8" fillId="21" borderId="48" xfId="0" applyFont="1" applyFill="1" applyBorder="1" applyAlignment="1">
      <alignment horizontal="center" vertical="center" wrapText="1"/>
    </xf>
    <xf numFmtId="0" fontId="8" fillId="21" borderId="49" xfId="0" applyFont="1" applyFill="1" applyBorder="1" applyAlignment="1">
      <alignment horizontal="center" vertical="center" wrapText="1"/>
    </xf>
    <xf numFmtId="0" fontId="25" fillId="0" borderId="41" xfId="0" applyFont="1" applyBorder="1" applyAlignment="1">
      <alignment horizontal="left" vertical="center" wrapText="1"/>
    </xf>
    <xf numFmtId="0" fontId="25" fillId="0" borderId="43" xfId="0" applyFont="1" applyBorder="1" applyAlignment="1">
      <alignment horizontal="left" vertical="center" wrapText="1"/>
    </xf>
    <xf numFmtId="0" fontId="29" fillId="14" borderId="0" xfId="0" applyFont="1" applyFill="1" applyAlignment="1">
      <alignment horizontal="center" vertical="center" wrapText="1"/>
    </xf>
    <xf numFmtId="0" fontId="5" fillId="0" borderId="31" xfId="0" applyFont="1" applyBorder="1" applyAlignment="1">
      <alignment horizontal="center" vertical="center" wrapText="1"/>
    </xf>
    <xf numFmtId="0" fontId="28" fillId="17" borderId="35" xfId="0" applyFont="1" applyFill="1" applyBorder="1" applyAlignment="1">
      <alignment horizontal="center" vertical="center" wrapText="1"/>
    </xf>
    <xf numFmtId="0" fontId="28" fillId="17" borderId="36" xfId="0" applyFont="1" applyFill="1" applyBorder="1" applyAlignment="1">
      <alignment horizontal="center" vertical="center" wrapText="1"/>
    </xf>
    <xf numFmtId="0" fontId="5" fillId="18" borderId="35" xfId="0" applyFont="1" applyFill="1" applyBorder="1" applyAlignment="1">
      <alignment horizontal="center" vertical="center" wrapText="1"/>
    </xf>
    <xf numFmtId="0" fontId="5" fillId="18" borderId="36" xfId="0" applyFont="1" applyFill="1" applyBorder="1" applyAlignment="1">
      <alignment horizontal="center" vertical="center" wrapText="1"/>
    </xf>
    <xf numFmtId="0" fontId="14" fillId="19" borderId="35" xfId="0" applyFont="1" applyFill="1" applyBorder="1" applyAlignment="1">
      <alignment horizontal="center" vertical="center" wrapText="1"/>
    </xf>
    <xf numFmtId="0" fontId="14" fillId="19" borderId="36" xfId="0" applyFont="1" applyFill="1" applyBorder="1" applyAlignment="1">
      <alignment horizontal="center" vertical="center" wrapText="1"/>
    </xf>
    <xf numFmtId="0" fontId="5" fillId="16" borderId="35" xfId="0" applyFont="1" applyFill="1" applyBorder="1" applyAlignment="1">
      <alignment horizontal="center" vertical="center" wrapText="1"/>
    </xf>
    <xf numFmtId="0" fontId="5" fillId="16" borderId="36" xfId="0" applyFont="1" applyFill="1" applyBorder="1" applyAlignment="1">
      <alignment horizontal="center" vertical="center" wrapText="1"/>
    </xf>
    <xf numFmtId="0" fontId="5" fillId="16" borderId="33" xfId="0" applyFont="1" applyFill="1" applyBorder="1" applyAlignment="1">
      <alignment horizontal="center" vertical="center" wrapText="1"/>
    </xf>
    <xf numFmtId="0" fontId="5" fillId="18" borderId="37" xfId="0" applyFont="1" applyFill="1" applyBorder="1" applyAlignment="1">
      <alignment horizontal="center" vertical="center" wrapText="1"/>
    </xf>
    <xf numFmtId="0" fontId="5" fillId="18" borderId="44" xfId="0" applyFont="1" applyFill="1" applyBorder="1" applyAlignment="1">
      <alignment horizontal="center" vertical="center" wrapText="1"/>
    </xf>
    <xf numFmtId="0" fontId="5" fillId="18" borderId="39" xfId="0" applyFont="1" applyFill="1" applyBorder="1" applyAlignment="1">
      <alignment horizontal="center" vertical="center" wrapText="1"/>
    </xf>
    <xf numFmtId="0" fontId="5" fillId="18" borderId="45" xfId="0" applyFont="1" applyFill="1" applyBorder="1" applyAlignment="1">
      <alignment horizontal="center" vertical="center" wrapText="1"/>
    </xf>
    <xf numFmtId="0" fontId="31" fillId="15" borderId="34" xfId="0" applyFont="1" applyFill="1" applyBorder="1" applyAlignment="1">
      <alignment horizontal="center" vertical="center" wrapText="1"/>
    </xf>
    <xf numFmtId="0" fontId="31" fillId="15" borderId="40" xfId="0" applyFont="1" applyFill="1" applyBorder="1" applyAlignment="1">
      <alignment horizontal="center" vertical="center" wrapText="1"/>
    </xf>
    <xf numFmtId="0" fontId="33" fillId="0" borderId="0" xfId="0" applyFont="1" applyAlignment="1">
      <alignment horizontal="left" vertical="center"/>
    </xf>
    <xf numFmtId="0" fontId="34" fillId="23" borderId="47" xfId="0" applyFont="1" applyFill="1" applyBorder="1" applyAlignment="1">
      <alignment horizontal="center" vertical="center" wrapText="1"/>
    </xf>
    <xf numFmtId="0" fontId="34" fillId="23" borderId="48" xfId="0" applyFont="1" applyFill="1" applyBorder="1" applyAlignment="1">
      <alignment horizontal="center" vertical="center" wrapText="1"/>
    </xf>
    <xf numFmtId="0" fontId="34" fillId="23" borderId="49" xfId="0" applyFont="1" applyFill="1" applyBorder="1" applyAlignment="1">
      <alignment horizontal="center" vertical="center" wrapText="1"/>
    </xf>
    <xf numFmtId="0" fontId="34" fillId="22" borderId="47" xfId="0" applyFont="1" applyFill="1" applyBorder="1" applyAlignment="1">
      <alignment horizontal="center" vertical="center" wrapText="1"/>
    </xf>
    <xf numFmtId="0" fontId="34" fillId="22" borderId="48" xfId="0" applyFont="1" applyFill="1" applyBorder="1" applyAlignment="1">
      <alignment horizontal="center" vertical="center" wrapText="1"/>
    </xf>
    <xf numFmtId="0" fontId="34" fillId="22" borderId="49" xfId="0" applyFont="1" applyFill="1" applyBorder="1" applyAlignment="1">
      <alignment horizontal="center" vertical="center" wrapText="1"/>
    </xf>
    <xf numFmtId="44" fontId="2" fillId="24" borderId="0" xfId="0" applyNumberFormat="1" applyFont="1" applyFill="1"/>
    <xf numFmtId="44" fontId="17" fillId="3" borderId="30" xfId="2" applyFont="1" applyFill="1" applyBorder="1"/>
    <xf numFmtId="0" fontId="8" fillId="0" borderId="8" xfId="0" applyFont="1" applyFill="1" applyBorder="1" applyAlignment="1">
      <alignment horizontal="center" vertical="center" wrapText="1"/>
    </xf>
  </cellXfs>
  <cellStyles count="9">
    <cellStyle name="Excel Built-in Normal" xfId="8" xr:uid="{00000000-0005-0000-0000-000000000000}"/>
    <cellStyle name="Millares" xfId="1" builtinId="3"/>
    <cellStyle name="Millares [0] 3" xfId="5" xr:uid="{00000000-0005-0000-0000-000002000000}"/>
    <cellStyle name="Moneda" xfId="2" builtinId="4"/>
    <cellStyle name="Normal" xfId="0" builtinId="0"/>
    <cellStyle name="Normal 10 2" xfId="3" xr:uid="{00000000-0005-0000-0000-000005000000}"/>
    <cellStyle name="Normal 12" xfId="7" xr:uid="{00000000-0005-0000-0000-000006000000}"/>
    <cellStyle name="Porcentaje" xfId="6" builtinId="5"/>
    <cellStyle name="Porcentaje 4" xfId="4" xr:uid="{00000000-0005-0000-0000-000008000000}"/>
  </cellStyles>
  <dxfs count="2252">
    <dxf>
      <font>
        <color theme="0"/>
      </font>
    </dxf>
    <dxf>
      <font>
        <color theme="0"/>
      </font>
    </dxf>
    <dxf>
      <font>
        <color rgb="FF9C0006"/>
      </font>
      <fill>
        <patternFill>
          <bgColor rgb="FFFFC7CE"/>
        </patternFill>
      </fill>
    </dxf>
    <dxf>
      <font>
        <color rgb="FFFF0000"/>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b/>
        <i val="0"/>
        <color auto="1"/>
      </font>
      <fill>
        <patternFill>
          <bgColor rgb="FFFF66FF"/>
        </patternFill>
      </fill>
    </dxf>
    <dxf>
      <font>
        <b/>
        <i val="0"/>
        <color theme="0"/>
      </font>
      <fill>
        <patternFill>
          <bgColor rgb="FF7030A0"/>
        </patternFill>
      </fill>
    </dxf>
    <dxf>
      <font>
        <b/>
        <i val="0"/>
        <color theme="0"/>
      </font>
      <fill>
        <patternFill>
          <bgColor theme="0" tint="-0.34998626667073579"/>
        </patternFill>
      </fill>
    </dxf>
    <dxf>
      <fill>
        <patternFill>
          <bgColor theme="0" tint="-0.24994659260841701"/>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theme="0"/>
      </font>
      <fill>
        <patternFill>
          <bgColor rgb="FFFF0000"/>
        </patternFill>
      </fill>
    </dxf>
    <dxf>
      <font>
        <b/>
        <i val="0"/>
        <color auto="1"/>
      </font>
      <fill>
        <patternFill>
          <bgColor rgb="FFCCECFF"/>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ont>
        <color rgb="FF9C0006"/>
      </font>
      <fill>
        <patternFill>
          <bgColor rgb="FFFFC7CE"/>
        </patternFill>
      </fill>
    </dxf>
    <dxf>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theme="1"/>
      </font>
      <fill>
        <patternFill>
          <bgColor rgb="FFFFFF00"/>
        </patternFill>
      </fill>
    </dxf>
    <dxf>
      <font>
        <b/>
        <i val="0"/>
        <color auto="1"/>
      </font>
      <fill>
        <patternFill>
          <bgColor rgb="FFFFFF00"/>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auto="1"/>
      </font>
      <fill>
        <patternFill>
          <bgColor rgb="FFCCECFF"/>
        </patternFill>
      </fill>
    </dxf>
    <dxf>
      <font>
        <b/>
        <i val="0"/>
        <color theme="0"/>
      </font>
      <fill>
        <patternFill>
          <bgColor rgb="FFFF0000"/>
        </patternFill>
      </fill>
    </dxf>
    <dxf>
      <fill>
        <patternFill>
          <bgColor theme="0" tint="-0.24994659260841701"/>
        </patternFill>
      </fill>
    </dxf>
    <dxf>
      <font>
        <b/>
        <i val="0"/>
        <color theme="1"/>
      </font>
      <fill>
        <patternFill>
          <bgColor rgb="FFFFFF00"/>
        </patternFill>
      </fill>
    </dxf>
    <dxf>
      <font>
        <b/>
        <i val="0"/>
        <color theme="0"/>
      </font>
      <fill>
        <patternFill>
          <bgColor rgb="FF00B0F0"/>
        </patternFill>
      </fill>
    </dxf>
    <dxf>
      <font>
        <b/>
        <i val="0"/>
        <color theme="0"/>
      </font>
      <fill>
        <patternFill>
          <bgColor rgb="FFFF0000"/>
        </patternFill>
      </fill>
    </dxf>
    <dxf>
      <font>
        <color rgb="FF9C0006"/>
      </font>
      <fill>
        <patternFill>
          <bgColor rgb="FFFFC7CE"/>
        </patternFill>
      </fill>
    </dxf>
    <dxf>
      <fill>
        <patternFill>
          <bgColor theme="0" tint="-0.34998626667073579"/>
        </patternFill>
      </fill>
    </dxf>
    <dxf>
      <font>
        <b/>
        <i val="0"/>
        <color theme="0"/>
      </font>
      <fill>
        <patternFill>
          <bgColor rgb="FF7030A0"/>
        </patternFill>
      </fill>
    </dxf>
    <dxf>
      <font>
        <b/>
        <i val="0"/>
        <color auto="1"/>
      </font>
      <fill>
        <patternFill patternType="none">
          <bgColor auto="1"/>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theme="0" tint="-0.34998626667073579"/>
        </patternFill>
      </fill>
    </dxf>
    <dxf>
      <font>
        <b/>
        <i val="0"/>
        <color theme="0"/>
      </font>
      <fill>
        <patternFill>
          <bgColor rgb="FF7030A0"/>
        </patternFill>
      </fill>
    </dxf>
    <dxf>
      <font>
        <b/>
        <i val="0"/>
        <color auto="1"/>
      </font>
      <fill>
        <patternFill>
          <bgColor rgb="FFFF66FF"/>
        </patternFill>
      </fill>
    </dxf>
    <dxf>
      <font>
        <b/>
        <i val="0"/>
        <color theme="1"/>
      </font>
      <fill>
        <patternFill>
          <bgColor rgb="FFFFC000"/>
        </patternFill>
      </fill>
    </dxf>
    <dxf>
      <font>
        <b/>
        <i val="0"/>
        <color theme="0"/>
      </font>
      <fill>
        <patternFill>
          <bgColor rgb="FF7030A0"/>
        </patternFill>
      </fill>
    </dxf>
    <dxf>
      <fill>
        <patternFill>
          <bgColor theme="0" tint="-0.34998626667073579"/>
        </patternFill>
      </fill>
    </dxf>
    <dxf>
      <font>
        <color rgb="FF9C0006"/>
      </font>
      <fill>
        <patternFill>
          <bgColor rgb="FFFFC7CE"/>
        </patternFill>
      </fill>
    </dxf>
    <dxf>
      <font>
        <b/>
        <i val="0"/>
        <color theme="0"/>
      </font>
      <fill>
        <patternFill>
          <bgColor rgb="FFFF0000"/>
        </patternFill>
      </fill>
    </dxf>
    <dxf>
      <font>
        <b/>
        <i val="0"/>
        <color theme="0"/>
      </font>
      <fill>
        <patternFill>
          <bgColor rgb="FF00B0F0"/>
        </patternFill>
      </fill>
    </dxf>
    <dxf>
      <font>
        <b/>
        <i val="0"/>
        <color theme="0"/>
      </font>
      <fill>
        <patternFill>
          <bgColor rgb="FF00B0F0"/>
        </patternFill>
      </fill>
    </dxf>
    <dxf>
      <font>
        <b/>
        <i val="0"/>
        <color theme="0"/>
      </font>
      <fill>
        <patternFill>
          <bgColor rgb="FFC00000"/>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50"/>
        </patternFill>
      </fill>
    </dxf>
    <dxf>
      <font>
        <b/>
        <i val="0"/>
        <color theme="0"/>
      </font>
      <fill>
        <patternFill>
          <bgColor rgb="FF002060"/>
        </patternFill>
      </fill>
    </dxf>
    <dxf>
      <font>
        <b/>
        <i val="0"/>
        <color theme="0"/>
      </font>
      <fill>
        <patternFill>
          <bgColor rgb="FF0070C0"/>
        </patternFill>
      </fill>
    </dxf>
    <dxf>
      <font>
        <color rgb="FF9C0006"/>
      </font>
      <fill>
        <patternFill>
          <bgColor rgb="FFFFC7CE"/>
        </patternFill>
      </fill>
    </dxf>
    <dxf>
      <font>
        <b/>
        <i val="0"/>
        <color theme="0"/>
      </font>
      <fill>
        <patternFill>
          <bgColor theme="1"/>
        </patternFill>
      </fill>
    </dxf>
    <dxf>
      <font>
        <b/>
        <i val="0"/>
        <color auto="1"/>
      </font>
      <fill>
        <patternFill patternType="none">
          <bgColor auto="1"/>
        </patternFill>
      </fill>
    </dxf>
    <dxf>
      <font>
        <b/>
        <i val="0"/>
        <color theme="0"/>
      </font>
      <fill>
        <patternFill>
          <bgColor rgb="FF7030A0"/>
        </patternFill>
      </fill>
    </dxf>
    <dxf>
      <font>
        <b/>
        <i val="0"/>
        <color theme="0"/>
      </font>
      <fill>
        <patternFill>
          <bgColor rgb="FF00B0F0"/>
        </patternFill>
      </fill>
    </dxf>
    <dxf>
      <font>
        <b/>
        <i val="0"/>
        <color auto="1"/>
      </font>
      <fill>
        <patternFill>
          <bgColor rgb="FFFFFF00"/>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rgb="FFFF0000"/>
        </patternFill>
      </fill>
    </dxf>
    <dxf>
      <font>
        <b/>
        <i val="0"/>
        <color auto="1"/>
      </font>
      <fill>
        <patternFill>
          <bgColor rgb="FFFFFF00"/>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theme="0"/>
      </font>
      <fill>
        <patternFill>
          <bgColor rgb="FF00B050"/>
        </patternFill>
      </fill>
    </dxf>
    <dxf>
      <font>
        <b/>
        <i val="0"/>
        <color theme="0"/>
      </font>
      <fill>
        <patternFill>
          <bgColor rgb="FF002060"/>
        </patternFill>
      </fill>
    </dxf>
    <dxf>
      <font>
        <b/>
        <i val="0"/>
        <color theme="0"/>
      </font>
      <fill>
        <patternFill>
          <bgColor rgb="FF0070C0"/>
        </patternFill>
      </fill>
    </dxf>
    <dxf>
      <font>
        <b/>
        <i val="0"/>
        <color theme="0"/>
      </font>
      <fill>
        <patternFill>
          <bgColor rgb="FF7030A0"/>
        </patternFill>
      </fill>
    </dxf>
    <dxf>
      <font>
        <b/>
        <i val="0"/>
        <color theme="0"/>
      </font>
      <fill>
        <patternFill>
          <bgColor theme="1"/>
        </patternFill>
      </fill>
    </dxf>
    <dxf>
      <font>
        <b/>
        <i val="0"/>
        <color auto="1"/>
      </font>
      <fill>
        <patternFill patternType="none">
          <bgColor auto="1"/>
        </patternFill>
      </fill>
    </dxf>
    <dxf>
      <font>
        <color rgb="FF9C0006"/>
      </font>
      <fill>
        <patternFill>
          <bgColor rgb="FFFFC7CE"/>
        </patternFill>
      </fill>
    </dxf>
    <dxf>
      <font>
        <b/>
        <i val="0"/>
        <color theme="0"/>
      </font>
      <fill>
        <patternFill>
          <bgColor rgb="FF00B0F0"/>
        </patternFill>
      </fill>
    </dxf>
    <dxf>
      <font>
        <color rgb="FF9C0006"/>
      </font>
      <fill>
        <patternFill>
          <bgColor rgb="FFFFC7CE"/>
        </patternFill>
      </fill>
    </dxf>
    <dxf>
      <font>
        <b/>
        <i val="0"/>
        <color theme="0"/>
      </font>
      <fill>
        <patternFill>
          <bgColor rgb="FFFF0000"/>
        </patternFill>
      </fill>
    </dxf>
    <dxf>
      <font>
        <b/>
        <i val="0"/>
        <color auto="1"/>
      </font>
      <fill>
        <patternFill patternType="none">
          <bgColor auto="1"/>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b/>
        <i val="0"/>
        <color auto="1"/>
      </font>
      <fill>
        <patternFill>
          <bgColor rgb="FFCCECFF"/>
        </patternFill>
      </fill>
    </dxf>
    <dxf>
      <font>
        <b/>
        <i val="0"/>
        <color theme="0"/>
      </font>
      <fill>
        <patternFill>
          <bgColor rgb="FF7030A0"/>
        </patternFill>
      </fill>
    </dxf>
    <dxf>
      <font>
        <b/>
        <i val="0"/>
        <color theme="0"/>
      </font>
      <fill>
        <patternFill>
          <bgColor rgb="FF0070C0"/>
        </patternFill>
      </fill>
    </dxf>
    <dxf>
      <font>
        <b/>
        <i val="0"/>
        <color theme="0"/>
      </font>
      <fill>
        <patternFill>
          <bgColor rgb="FF00B0F0"/>
        </patternFill>
      </fill>
    </dxf>
    <dxf>
      <font>
        <color rgb="FF9C0006"/>
      </font>
      <fill>
        <patternFill>
          <bgColor rgb="FFFFC7CE"/>
        </patternFill>
      </fill>
    </dxf>
    <dxf>
      <font>
        <b/>
        <i val="0"/>
        <color theme="0"/>
      </font>
      <fill>
        <patternFill>
          <bgColor rgb="FF002060"/>
        </patternFill>
      </fill>
    </dxf>
    <dxf>
      <font>
        <b/>
        <i val="0"/>
        <color theme="0"/>
      </font>
      <fill>
        <patternFill>
          <bgColor rgb="FF00B050"/>
        </patternFill>
      </fill>
    </dxf>
    <dxf>
      <font>
        <b/>
        <i val="0"/>
        <color theme="0"/>
      </font>
      <fill>
        <patternFill>
          <bgColor theme="1"/>
        </patternFill>
      </fill>
    </dxf>
    <dxf>
      <font>
        <b/>
        <i val="0"/>
        <color theme="0"/>
      </font>
      <fill>
        <patternFill>
          <bgColor theme="5" tint="-0.24994659260841701"/>
        </patternFill>
      </fill>
    </dxf>
    <dxf>
      <fill>
        <patternFill>
          <bgColor theme="0" tint="-0.24994659260841701"/>
        </patternFill>
      </fill>
    </dxf>
    <dxf>
      <font>
        <b/>
        <i val="0"/>
        <color theme="1"/>
      </font>
      <fill>
        <patternFill>
          <bgColor rgb="FFFFFF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F0"/>
        </patternFill>
      </fill>
    </dxf>
    <dxf>
      <font>
        <b/>
        <i val="0"/>
        <color theme="0"/>
      </font>
      <fill>
        <patternFill>
          <bgColor theme="0" tint="-0.34998626667073579"/>
        </patternFill>
      </fill>
    </dxf>
    <dxf>
      <font>
        <b/>
        <i val="0"/>
        <color theme="0"/>
      </font>
      <fill>
        <patternFill>
          <bgColor rgb="FF7030A0"/>
        </patternFill>
      </fill>
    </dxf>
    <dxf>
      <font>
        <b/>
        <i val="0"/>
        <color auto="1"/>
      </font>
      <fill>
        <patternFill>
          <bgColor rgb="FFFF66FF"/>
        </patternFill>
      </fill>
    </dxf>
    <dxf>
      <font>
        <b/>
        <i val="0"/>
        <color theme="1"/>
      </font>
      <fill>
        <patternFill>
          <bgColor rgb="FFFFC000"/>
        </patternFill>
      </fill>
    </dxf>
    <dxf>
      <font>
        <b/>
        <i val="0"/>
        <color theme="0"/>
      </font>
      <fill>
        <patternFill>
          <bgColor rgb="FF7030A0"/>
        </patternFill>
      </fill>
    </dxf>
    <dxf>
      <fill>
        <patternFill>
          <bgColor theme="0" tint="-0.34998626667073579"/>
        </patternFill>
      </fill>
    </dxf>
    <dxf>
      <font>
        <color rgb="FF9C0006"/>
      </font>
      <fill>
        <patternFill>
          <bgColor rgb="FFFFC7CE"/>
        </patternFill>
      </fill>
    </dxf>
    <dxf>
      <font>
        <b/>
        <i val="0"/>
        <color theme="1"/>
      </font>
      <fill>
        <patternFill>
          <bgColor rgb="FFFFFF00"/>
        </patternFill>
      </fill>
    </dxf>
    <dxf>
      <font>
        <b/>
        <i val="0"/>
        <color auto="1"/>
      </font>
      <fill>
        <patternFill>
          <bgColor rgb="FFCCECFF"/>
        </patternFill>
      </fill>
    </dxf>
    <dxf>
      <font>
        <b/>
        <i val="0"/>
        <color theme="0"/>
      </font>
      <fill>
        <patternFill>
          <bgColor rgb="FFFF0000"/>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theme="1" tint="4.9989318521683403E-2"/>
        </patternFill>
      </fill>
    </dxf>
    <dxf>
      <font>
        <b/>
        <i val="0"/>
        <color auto="1"/>
      </font>
      <fill>
        <patternFill>
          <bgColor rgb="FFCCECFF"/>
        </patternFill>
      </fill>
    </dxf>
    <dxf>
      <font>
        <b/>
        <i val="0"/>
        <color theme="0"/>
      </font>
      <fill>
        <patternFill>
          <bgColor rgb="FFFF0000"/>
        </patternFill>
      </fill>
    </dxf>
    <dxf>
      <font>
        <b/>
        <i val="0"/>
        <color theme="1"/>
      </font>
      <fill>
        <patternFill>
          <bgColor rgb="FFFFFF00"/>
        </patternFill>
      </fill>
    </dxf>
    <dxf>
      <fill>
        <patternFill>
          <bgColor theme="0" tint="-0.24994659260841701"/>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002060"/>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FF0000"/>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theme="9" tint="0.39994506668294322"/>
        </patternFill>
      </fill>
    </dxf>
    <dxf>
      <font>
        <b/>
        <i val="0"/>
        <color auto="1"/>
      </font>
      <fill>
        <patternFill patternType="none">
          <bgColor auto="1"/>
        </patternFill>
      </fill>
    </dxf>
    <dxf>
      <font>
        <b/>
        <i val="0"/>
        <color theme="0"/>
      </font>
      <fill>
        <patternFill>
          <bgColor theme="1"/>
        </patternFill>
      </fill>
    </dxf>
    <dxf>
      <font>
        <b/>
        <i val="0"/>
        <color theme="0"/>
      </font>
      <fill>
        <patternFill>
          <bgColor rgb="FFFF0000"/>
        </patternFill>
      </fill>
    </dxf>
    <dxf>
      <font>
        <b/>
        <i val="0"/>
        <color theme="0"/>
      </font>
      <fill>
        <patternFill>
          <bgColor rgb="FF00B050"/>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auto="1"/>
      </font>
      <fill>
        <patternFill>
          <bgColor rgb="FFFFFF00"/>
        </patternFill>
      </fill>
    </dxf>
    <dxf>
      <font>
        <b/>
        <i val="0"/>
        <color theme="0"/>
      </font>
      <fill>
        <patternFill>
          <bgColor rgb="FFC00000"/>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002060"/>
        </patternFill>
      </fill>
    </dxf>
    <dxf>
      <font>
        <b/>
        <i val="0"/>
        <color auto="1"/>
      </font>
      <fill>
        <patternFill>
          <bgColor rgb="FFFF66FF"/>
        </patternFill>
      </fill>
    </dxf>
    <dxf>
      <font>
        <b/>
        <i val="0"/>
        <color theme="1"/>
      </font>
      <fill>
        <patternFill>
          <bgColor rgb="FFFFC000"/>
        </patternFill>
      </fill>
    </dxf>
    <dxf>
      <font>
        <b/>
        <i val="0"/>
        <color theme="0"/>
      </font>
      <fill>
        <patternFill>
          <bgColor rgb="FF7030A0"/>
        </patternFill>
      </fill>
    </dxf>
    <dxf>
      <fill>
        <patternFill>
          <bgColor theme="0" tint="-0.34998626667073579"/>
        </patternFill>
      </fill>
    </dxf>
    <dxf>
      <font>
        <b/>
        <i val="0"/>
        <color theme="0"/>
      </font>
      <fill>
        <patternFill>
          <bgColor rgb="FFFF0000"/>
        </patternFill>
      </fill>
    </dxf>
    <dxf>
      <font>
        <b/>
        <color rgb="FFFFFFFF"/>
      </font>
      <fill>
        <patternFill>
          <bgColor rgb="FFFF0000"/>
        </patternFill>
      </fill>
    </dxf>
    <dxf>
      <font>
        <b/>
        <i val="0"/>
        <color theme="0"/>
      </font>
      <fill>
        <patternFill>
          <bgColor rgb="FFFF0000"/>
        </patternFill>
      </fill>
    </dxf>
    <dxf>
      <font>
        <b/>
        <i val="0"/>
        <color theme="0"/>
      </font>
      <fill>
        <patternFill>
          <bgColor rgb="FFFF0000"/>
        </patternFill>
      </fill>
    </dxf>
    <dxf>
      <font>
        <b/>
        <color rgb="FFFFFFFF"/>
      </font>
      <fill>
        <patternFill>
          <bgColor rgb="FFFF0000"/>
        </patternFill>
      </fill>
    </dxf>
    <dxf>
      <font>
        <b/>
        <i val="0"/>
        <color theme="0"/>
      </font>
      <fill>
        <patternFill>
          <bgColor theme="1" tint="4.9989318521683403E-2"/>
        </patternFill>
      </fill>
    </dxf>
    <dxf>
      <font>
        <b/>
        <i val="0"/>
        <color theme="0"/>
      </font>
      <fill>
        <patternFill>
          <bgColor theme="1" tint="4.9989318521683403E-2"/>
        </patternFill>
      </fill>
    </dxf>
    <dxf>
      <font>
        <b/>
        <color rgb="FFFFFFFF"/>
      </font>
      <fill>
        <patternFill>
          <bgColor rgb="FF0C0C0C"/>
        </patternFill>
      </fill>
    </dxf>
    <dxf>
      <font>
        <b/>
        <color rgb="FFFFFFFF"/>
      </font>
      <fill>
        <patternFill>
          <bgColor rgb="FF00B0F0"/>
        </patternFill>
      </fill>
    </dxf>
    <dxf>
      <font>
        <b/>
        <color rgb="FFFFFFFF"/>
      </font>
      <fill>
        <patternFill>
          <bgColor rgb="FFFABF8F"/>
        </patternFill>
      </fill>
    </dxf>
    <dxf>
      <font>
        <b/>
        <color rgb="FFFFFFFF"/>
      </font>
      <fill>
        <patternFill>
          <bgColor rgb="FFFF0000"/>
        </patternFill>
      </fill>
    </dxf>
    <dxf>
      <font>
        <b/>
      </font>
      <fill>
        <patternFill>
          <bgColor rgb="FFFF66FF"/>
        </patternFill>
      </fill>
    </dxf>
    <dxf>
      <font>
        <b/>
        <color rgb="FF000000"/>
      </font>
      <fill>
        <patternFill>
          <bgColor rgb="FFFFC000"/>
        </patternFill>
      </fill>
    </dxf>
    <dxf>
      <font>
        <b/>
        <color rgb="FFFFFFFF"/>
      </font>
      <fill>
        <patternFill>
          <bgColor rgb="FF7030A0"/>
        </patternFill>
      </fill>
    </dxf>
    <dxf>
      <fill>
        <patternFill>
          <bgColor rgb="FFA5A5A5"/>
        </patternFill>
      </fill>
    </dxf>
    <dxf>
      <font>
        <b/>
        <color rgb="FFFFFFFF"/>
      </font>
      <fill>
        <patternFill>
          <bgColor rgb="FF000000"/>
        </patternFill>
      </fill>
    </dxf>
    <dxf>
      <font>
        <b/>
        <color rgb="FFFFFFFF"/>
      </font>
      <fill>
        <patternFill>
          <bgColor rgb="FF7030A0"/>
        </patternFill>
      </fill>
    </dxf>
    <dxf>
      <font>
        <b/>
      </font>
    </dxf>
    <dxf>
      <font>
        <b/>
        <color rgb="FFFFFFFF"/>
      </font>
      <fill>
        <patternFill>
          <bgColor rgb="FFFF0000"/>
        </patternFill>
      </fill>
    </dxf>
    <dxf>
      <font>
        <b/>
        <color rgb="FFFFFFFF"/>
      </font>
      <fill>
        <patternFill>
          <bgColor rgb="FF00B0F0"/>
        </patternFill>
      </fill>
    </dxf>
    <dxf>
      <font>
        <b/>
        <color rgb="FFFFFFFF"/>
      </font>
      <fill>
        <patternFill>
          <bgColor rgb="FF00B050"/>
        </patternFill>
      </fill>
    </dxf>
    <dxf>
      <fill>
        <patternFill>
          <bgColor rgb="FFBFBFBF"/>
        </patternFill>
      </fill>
    </dxf>
    <dxf>
      <font>
        <b/>
        <color rgb="FF000000"/>
      </font>
      <fill>
        <patternFill>
          <bgColor rgb="FFFFFF00"/>
        </patternFill>
      </fill>
    </dxf>
    <dxf>
      <font>
        <b/>
      </font>
      <fill>
        <patternFill>
          <bgColor rgb="FFCCECFF"/>
        </patternFill>
      </fill>
    </dxf>
    <dxf>
      <font>
        <b/>
      </font>
      <fill>
        <patternFill>
          <bgColor rgb="FFFFFF00"/>
        </patternFill>
      </fill>
    </dxf>
    <dxf>
      <font>
        <b/>
        <color rgb="FFFFFFFF"/>
      </font>
      <fill>
        <patternFill>
          <bgColor rgb="FFFF0000"/>
        </patternFill>
      </fill>
    </dxf>
    <dxf>
      <font>
        <b/>
        <color rgb="FFFFFFFF"/>
      </font>
      <fill>
        <patternFill>
          <bgColor rgb="FFA5A5A5"/>
        </patternFill>
      </fill>
    </dxf>
    <dxf>
      <font>
        <b/>
      </font>
      <fill>
        <patternFill>
          <bgColor rgb="FFFFFF00"/>
        </patternFill>
      </fill>
    </dxf>
    <dxf>
      <font>
        <b/>
        <color rgb="FFFFFFFF"/>
      </font>
      <fill>
        <patternFill>
          <bgColor rgb="FFFF0000"/>
        </patternFill>
      </fill>
    </dxf>
    <dxf>
      <font>
        <b/>
        <color rgb="FFFFFFFF"/>
      </font>
      <fill>
        <patternFill>
          <bgColor rgb="FF963734"/>
        </patternFill>
      </fill>
    </dxf>
    <dxf>
      <font>
        <b/>
        <color rgb="FFFFFFFF"/>
      </font>
      <fill>
        <patternFill>
          <bgColor rgb="FF00B050"/>
        </patternFill>
      </fill>
    </dxf>
    <dxf>
      <font>
        <b/>
        <color rgb="FFFFFFFF"/>
      </font>
      <fill>
        <patternFill>
          <bgColor rgb="FF002060"/>
        </patternFill>
      </fill>
    </dxf>
    <dxf>
      <font>
        <b/>
        <color rgb="FFFFFFFF"/>
      </font>
      <fill>
        <patternFill>
          <bgColor rgb="FFC00000"/>
        </patternFill>
      </fill>
    </dxf>
    <dxf>
      <font>
        <b/>
        <color rgb="FFFFFFFF"/>
      </font>
      <fill>
        <patternFill>
          <bgColor rgb="FF0070C0"/>
        </patternFill>
      </fill>
    </dxf>
    <dxf>
      <font>
        <b/>
        <color rgb="FFFFFFFF"/>
      </font>
      <fill>
        <patternFill>
          <bgColor rgb="FF7030A0"/>
        </patternFill>
      </fill>
    </dxf>
    <dxf>
      <font>
        <b/>
      </font>
      <fill>
        <patternFill>
          <bgColor rgb="FFFFFF00"/>
        </patternFill>
      </fill>
    </dxf>
    <dxf>
      <font>
        <b/>
      </font>
      <fill>
        <patternFill>
          <bgColor rgb="FFCCECFF"/>
        </patternFill>
      </fill>
    </dxf>
    <dxf>
      <fill>
        <patternFill>
          <bgColor rgb="FFA5A5A5"/>
        </patternFill>
      </fill>
    </dxf>
    <dxf>
      <font>
        <b/>
        <color rgb="FF000000"/>
      </font>
      <fill>
        <patternFill>
          <bgColor rgb="FFFFFF00"/>
        </patternFill>
      </fill>
    </dxf>
    <dxf>
      <font>
        <b/>
        <color rgb="FFFFFFFF"/>
      </font>
      <fill>
        <patternFill>
          <bgColor rgb="FF00B0F0"/>
        </patternFill>
      </fill>
    </dxf>
    <dxf>
      <font>
        <b/>
        <color rgb="FFFFFFFF"/>
      </font>
      <fill>
        <patternFill>
          <bgColor rgb="FF7030A0"/>
        </patternFill>
      </fill>
    </dxf>
    <dxf>
      <font>
        <b/>
        <color rgb="FFFFFFFF"/>
      </font>
      <fill>
        <patternFill>
          <bgColor rgb="FF000000"/>
        </patternFill>
      </fill>
    </dxf>
    <dxf>
      <font>
        <b/>
        <color rgb="FFFFFFFF"/>
      </font>
      <fill>
        <patternFill>
          <bgColor rgb="FF963734"/>
        </patternFill>
      </fill>
    </dxf>
    <dxf>
      <font>
        <b/>
        <color rgb="FFFFFFFF"/>
      </font>
      <fill>
        <patternFill>
          <bgColor rgb="FF002060"/>
        </patternFill>
      </fill>
    </dxf>
    <dxf>
      <font>
        <b/>
      </font>
      <fill>
        <patternFill>
          <bgColor rgb="FFFFFF00"/>
        </patternFill>
      </fill>
    </dxf>
    <dxf>
      <font>
        <b/>
        <color rgb="FFFFFFFF"/>
      </font>
      <fill>
        <patternFill>
          <bgColor rgb="FF7030A0"/>
        </patternFill>
      </fill>
    </dxf>
    <dxf>
      <font>
        <b/>
        <color rgb="FFFFFFFF"/>
      </font>
      <fill>
        <patternFill>
          <bgColor rgb="FFFF0000"/>
        </patternFill>
      </fill>
    </dxf>
    <dxf>
      <font>
        <b/>
        <color rgb="FFFFFFFF"/>
      </font>
      <fill>
        <patternFill>
          <bgColor rgb="FFFF0000"/>
        </patternFill>
      </fill>
    </dxf>
    <dxf>
      <fill>
        <patternFill>
          <bgColor rgb="FFBFBFBF"/>
        </patternFill>
      </fill>
    </dxf>
    <dxf>
      <font>
        <b/>
        <color rgb="FFFFFFFF"/>
      </font>
      <fill>
        <patternFill>
          <bgColor rgb="FF00B050"/>
        </patternFill>
      </fill>
    </dxf>
    <dxf>
      <font>
        <b/>
        <color rgb="FFFFFFFF"/>
      </font>
      <fill>
        <patternFill>
          <bgColor rgb="FFFF0000"/>
        </patternFill>
      </fill>
    </dxf>
    <dxf>
      <font>
        <b/>
        <color rgb="FF000000"/>
      </font>
      <fill>
        <patternFill>
          <bgColor rgb="FFFFC000"/>
        </patternFill>
      </fill>
    </dxf>
    <dxf>
      <font>
        <b/>
        <color rgb="FFFFFFFF"/>
      </font>
      <fill>
        <patternFill>
          <bgColor rgb="FF00B0F0"/>
        </patternFill>
      </fill>
    </dxf>
    <dxf>
      <font>
        <b/>
        <color rgb="FFFFFFFF"/>
      </font>
      <fill>
        <patternFill>
          <bgColor rgb="FF00B050"/>
        </patternFill>
      </fill>
    </dxf>
    <dxf>
      <font>
        <b/>
        <color rgb="FFFFFFFF"/>
      </font>
      <fill>
        <patternFill>
          <bgColor rgb="FF0070C0"/>
        </patternFill>
      </fill>
    </dxf>
    <dxf>
      <font>
        <b/>
        <color rgb="FFFFFFFF"/>
      </font>
      <fill>
        <patternFill>
          <bgColor rgb="FFA5A5A5"/>
        </patternFill>
      </fill>
    </dxf>
    <dxf>
      <font>
        <b/>
      </font>
    </dxf>
    <dxf>
      <font>
        <b/>
        <color rgb="FFFFFFFF"/>
      </font>
      <fill>
        <patternFill>
          <bgColor rgb="FFC00000"/>
        </patternFill>
      </fill>
    </dxf>
    <dxf>
      <font>
        <b/>
      </font>
      <fill>
        <patternFill>
          <bgColor rgb="FFFF66FF"/>
        </patternFill>
      </fill>
    </dxf>
    <dxf>
      <font>
        <b/>
        <color rgb="FFFFFFFF"/>
      </font>
      <fill>
        <patternFill>
          <bgColor rgb="FF7030A0"/>
        </patternFill>
      </fill>
    </dxf>
    <dxf>
      <font>
        <b/>
      </font>
    </dxf>
    <dxf>
      <font>
        <b/>
        <color rgb="FFFFFFFF"/>
      </font>
      <fill>
        <patternFill>
          <bgColor rgb="FFC00000"/>
        </patternFill>
      </fill>
    </dxf>
    <dxf>
      <font>
        <b/>
      </font>
      <fill>
        <patternFill>
          <bgColor rgb="FFFFFF00"/>
        </patternFill>
      </fill>
    </dxf>
    <dxf>
      <font>
        <b/>
        <color rgb="FF000000"/>
      </font>
      <fill>
        <patternFill>
          <bgColor rgb="FFFFFF00"/>
        </patternFill>
      </fill>
    </dxf>
    <dxf>
      <font>
        <b/>
        <color rgb="FFFFFFFF"/>
      </font>
      <fill>
        <patternFill>
          <bgColor rgb="FF7030A0"/>
        </patternFill>
      </fill>
    </dxf>
    <dxf>
      <font>
        <b/>
        <color rgb="FFFFFFFF"/>
      </font>
      <fill>
        <patternFill>
          <bgColor rgb="FF000000"/>
        </patternFill>
      </fill>
    </dxf>
    <dxf>
      <font>
        <b/>
      </font>
      <fill>
        <patternFill>
          <bgColor rgb="FFCCECFF"/>
        </patternFill>
      </fill>
    </dxf>
    <dxf>
      <font>
        <b/>
        <color rgb="FFFFFFFF"/>
      </font>
      <fill>
        <patternFill>
          <bgColor rgb="FF963734"/>
        </patternFill>
      </fill>
    </dxf>
    <dxf>
      <font>
        <b/>
        <color rgb="FFFFFFFF"/>
      </font>
      <fill>
        <patternFill>
          <bgColor rgb="FF002060"/>
        </patternFill>
      </fill>
    </dxf>
    <dxf>
      <font>
        <b/>
      </font>
      <fill>
        <patternFill>
          <bgColor rgb="FFFFFF00"/>
        </patternFill>
      </fill>
    </dxf>
    <dxf>
      <font>
        <b/>
        <color rgb="FFFFFFFF"/>
      </font>
      <fill>
        <patternFill>
          <bgColor rgb="FF7030A0"/>
        </patternFill>
      </fill>
    </dxf>
    <dxf>
      <font>
        <b/>
        <color rgb="FFFFFFFF"/>
      </font>
      <fill>
        <patternFill>
          <bgColor rgb="FF00B050"/>
        </patternFill>
      </fill>
    </dxf>
    <dxf>
      <fill>
        <patternFill>
          <bgColor rgb="FFA5A5A5"/>
        </patternFill>
      </fill>
    </dxf>
    <dxf>
      <font>
        <b/>
        <color rgb="FFFFFFFF"/>
      </font>
      <fill>
        <patternFill>
          <bgColor rgb="FFFF0000"/>
        </patternFill>
      </fill>
    </dxf>
    <dxf>
      <font>
        <b/>
      </font>
      <fill>
        <patternFill>
          <bgColor rgb="FFFF66FF"/>
        </patternFill>
      </fill>
    </dxf>
    <dxf>
      <font>
        <b/>
        <color rgb="FFFFFFFF"/>
      </font>
      <fill>
        <patternFill>
          <bgColor rgb="FF00B0F0"/>
        </patternFill>
      </fill>
    </dxf>
    <dxf>
      <font>
        <b/>
        <color rgb="FFFFFFFF"/>
      </font>
      <fill>
        <patternFill>
          <bgColor rgb="FFFF0000"/>
        </patternFill>
      </fill>
    </dxf>
    <dxf>
      <fill>
        <patternFill>
          <bgColor rgb="FFBFBFBF"/>
        </patternFill>
      </fill>
    </dxf>
    <dxf>
      <font>
        <b/>
        <color rgb="FFFFFFFF"/>
      </font>
      <fill>
        <patternFill>
          <bgColor rgb="FF00B050"/>
        </patternFill>
      </fill>
    </dxf>
    <dxf>
      <font>
        <b/>
        <color rgb="FFFFFFFF"/>
      </font>
      <fill>
        <patternFill>
          <bgColor rgb="FFFF0000"/>
        </patternFill>
      </fill>
    </dxf>
    <dxf>
      <font>
        <b/>
        <color rgb="FF000000"/>
      </font>
      <fill>
        <patternFill>
          <bgColor rgb="FFFFC000"/>
        </patternFill>
      </fill>
    </dxf>
    <dxf>
      <font>
        <b/>
        <color rgb="FFFFFFFF"/>
      </font>
      <fill>
        <patternFill>
          <bgColor rgb="FF7030A0"/>
        </patternFill>
      </fill>
    </dxf>
    <dxf>
      <font>
        <b/>
        <color rgb="FFFFFFFF"/>
      </font>
      <fill>
        <patternFill>
          <bgColor rgb="FF0070C0"/>
        </patternFill>
      </fill>
    </dxf>
    <dxf>
      <font>
        <b/>
        <color rgb="FFFFFFFF"/>
      </font>
      <fill>
        <patternFill>
          <bgColor rgb="FFA5A5A5"/>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auto="1"/>
      </font>
      <fill>
        <patternFill patternType="none">
          <bgColor auto="1"/>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theme="9" tint="0.39994506668294322"/>
        </patternFill>
      </fill>
    </dxf>
    <dxf>
      <font>
        <b/>
        <i val="0"/>
        <color auto="1"/>
      </font>
      <fill>
        <patternFill>
          <bgColor rgb="FFFFFF00"/>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ont>
        <color rgb="FF9C0006"/>
      </font>
      <fill>
        <patternFill>
          <bgColor rgb="FFFFC7CE"/>
        </patternFill>
      </fill>
    </dxf>
    <dxf>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theme="0"/>
      </font>
      <fill>
        <patternFill>
          <bgColor rgb="FFFF0000"/>
        </patternFill>
      </fill>
    </dxf>
    <dxf>
      <font>
        <b/>
        <i val="0"/>
        <color auto="1"/>
      </font>
      <fill>
        <patternFill>
          <bgColor rgb="FFFF66FF"/>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00B0F0"/>
        </patternFill>
      </fill>
    </dxf>
    <dxf>
      <font>
        <b/>
        <i val="0"/>
        <color theme="0"/>
      </font>
      <fill>
        <patternFill>
          <bgColor rgb="FFC00000"/>
        </patternFill>
      </fill>
    </dxf>
    <dxf>
      <font>
        <b/>
        <i val="0"/>
        <color theme="1"/>
      </font>
      <fill>
        <patternFill>
          <bgColor rgb="FFFFFF00"/>
        </patternFill>
      </fill>
    </dxf>
    <dxf>
      <font>
        <b/>
        <i val="0"/>
        <color theme="0"/>
      </font>
      <fill>
        <patternFill>
          <bgColor rgb="FF00B050"/>
        </patternFill>
      </fill>
    </dxf>
    <dxf>
      <font>
        <b/>
        <i val="0"/>
        <color theme="0"/>
      </font>
      <fill>
        <patternFill>
          <bgColor rgb="FFFF0000"/>
        </patternFill>
      </fill>
    </dxf>
    <dxf>
      <fill>
        <patternFill>
          <bgColor theme="0" tint="-0.24994659260841701"/>
        </patternFill>
      </fill>
    </dxf>
    <dxf>
      <font>
        <b/>
        <i val="0"/>
        <color auto="1"/>
      </font>
      <fill>
        <patternFill>
          <bgColor rgb="FFCCECFF"/>
        </patternFill>
      </fill>
    </dxf>
    <dxf>
      <font>
        <b/>
        <i val="0"/>
        <color theme="0"/>
      </font>
      <fill>
        <patternFill>
          <bgColor rgb="FF002060"/>
        </patternFill>
      </fill>
    </dxf>
    <dxf>
      <font>
        <b/>
        <color rgb="FFFFFFFF"/>
      </font>
      <fill>
        <patternFill>
          <bgColor rgb="FFFABF8F"/>
        </patternFill>
      </fill>
    </dxf>
    <dxf>
      <fill>
        <patternFill>
          <bgColor rgb="FFA5A5A5"/>
        </patternFill>
      </fill>
    </dxf>
    <dxf>
      <font>
        <b/>
        <color rgb="FFFFFFFF"/>
      </font>
      <fill>
        <patternFill>
          <bgColor rgb="FF7030A0"/>
        </patternFill>
      </fill>
    </dxf>
    <dxf>
      <font>
        <b/>
        <color rgb="FFFFFFFF"/>
      </font>
      <fill>
        <patternFill>
          <bgColor rgb="FF002060"/>
        </patternFill>
      </fill>
    </dxf>
    <dxf>
      <font>
        <b/>
        <color rgb="FFFFFFFF"/>
      </font>
      <fill>
        <patternFill>
          <bgColor rgb="FF7030A0"/>
        </patternFill>
      </fill>
    </dxf>
    <dxf>
      <font>
        <b/>
        <color rgb="FFFFFFFF"/>
      </font>
      <fill>
        <patternFill>
          <bgColor rgb="FF963734"/>
        </patternFill>
      </fill>
    </dxf>
    <dxf>
      <font>
        <b/>
        <color rgb="FFFFFFFF"/>
      </font>
      <fill>
        <patternFill>
          <bgColor rgb="FF000000"/>
        </patternFill>
      </fill>
    </dxf>
    <dxf>
      <font>
        <b/>
        <color rgb="FFFFFFFF"/>
      </font>
      <fill>
        <patternFill>
          <bgColor rgb="FF7030A0"/>
        </patternFill>
      </fill>
    </dxf>
    <dxf>
      <font>
        <b/>
        <color rgb="FFFFFFFF"/>
      </font>
      <fill>
        <patternFill>
          <bgColor rgb="FFA5A5A5"/>
        </patternFill>
      </fill>
    </dxf>
    <dxf>
      <font>
        <b/>
        <color rgb="FFFFFFFF"/>
      </font>
      <fill>
        <patternFill>
          <bgColor rgb="FFFF0000"/>
        </patternFill>
      </fill>
    </dxf>
    <dxf>
      <font>
        <b/>
      </font>
      <fill>
        <patternFill>
          <bgColor rgb="FFCCECFF"/>
        </patternFill>
      </fill>
    </dxf>
    <dxf>
      <font>
        <b/>
        <color rgb="FF000000"/>
      </font>
      <fill>
        <patternFill>
          <bgColor rgb="FFFFC000"/>
        </patternFill>
      </fill>
    </dxf>
    <dxf>
      <font>
        <b/>
        <color rgb="FFFFFFFF"/>
      </font>
      <fill>
        <patternFill>
          <bgColor rgb="FF00B0F0"/>
        </patternFill>
      </fill>
    </dxf>
    <dxf>
      <font>
        <b/>
        <color rgb="FFFFFFFF"/>
      </font>
      <fill>
        <patternFill>
          <bgColor rgb="FF00B050"/>
        </patternFill>
      </fill>
    </dxf>
    <dxf>
      <font>
        <b/>
        <color rgb="FFFFFFFF"/>
      </font>
      <fill>
        <patternFill>
          <bgColor rgb="FFFF0000"/>
        </patternFill>
      </fill>
    </dxf>
    <dxf>
      <fill>
        <patternFill>
          <bgColor rgb="FFBFBFBF"/>
        </patternFill>
      </fill>
    </dxf>
    <dxf>
      <font>
        <b/>
        <color rgb="FFFFFFFF"/>
      </font>
      <fill>
        <patternFill>
          <bgColor rgb="FF00B050"/>
        </patternFill>
      </fill>
    </dxf>
    <dxf>
      <font>
        <b/>
      </font>
    </dxf>
    <dxf>
      <font>
        <b/>
        <color rgb="FFFFFFFF"/>
      </font>
      <fill>
        <patternFill>
          <bgColor rgb="FFFF0000"/>
        </patternFill>
      </fill>
    </dxf>
    <dxf>
      <font>
        <b/>
        <color rgb="FFFFFFFF"/>
      </font>
      <fill>
        <patternFill>
          <bgColor rgb="FF00B0F0"/>
        </patternFill>
      </fill>
    </dxf>
    <dxf>
      <font>
        <b/>
      </font>
      <fill>
        <patternFill>
          <bgColor rgb="FFFFFF00"/>
        </patternFill>
      </fill>
    </dxf>
    <dxf>
      <font>
        <b/>
        <color rgb="FFFFFFFF"/>
      </font>
      <fill>
        <patternFill>
          <bgColor rgb="FFC00000"/>
        </patternFill>
      </fill>
    </dxf>
    <dxf>
      <font>
        <b/>
      </font>
      <fill>
        <patternFill>
          <bgColor rgb="FFFFFF00"/>
        </patternFill>
      </fill>
    </dxf>
    <dxf>
      <font>
        <b/>
        <color rgb="FFFFFFFF"/>
      </font>
      <fill>
        <patternFill>
          <bgColor rgb="FF0070C0"/>
        </patternFill>
      </fill>
    </dxf>
    <dxf>
      <font>
        <b/>
        <color rgb="FFFFFFFF"/>
      </font>
      <fill>
        <patternFill>
          <bgColor rgb="FFFF0000"/>
        </patternFill>
      </fill>
    </dxf>
    <dxf>
      <font>
        <b/>
      </font>
      <fill>
        <patternFill>
          <bgColor rgb="FFFF66FF"/>
        </patternFill>
      </fill>
    </dxf>
    <dxf>
      <font>
        <b/>
        <color rgb="FFFFFFFF"/>
      </font>
      <fill>
        <patternFill>
          <bgColor rgb="FFFF0000"/>
        </patternFill>
      </fill>
    </dxf>
    <dxf>
      <font>
        <b/>
        <color rgb="FFFFFFFF"/>
      </font>
      <fill>
        <patternFill>
          <bgColor rgb="FFC00000"/>
        </patternFill>
      </fill>
    </dxf>
    <dxf>
      <fill>
        <patternFill>
          <bgColor rgb="FFBFBFBF"/>
        </patternFill>
      </fill>
    </dxf>
    <dxf>
      <font>
        <b/>
        <color rgb="FFFFFFFF"/>
      </font>
      <fill>
        <patternFill>
          <bgColor rgb="FFFF0000"/>
        </patternFill>
      </fill>
    </dxf>
    <dxf>
      <font>
        <b/>
        <color rgb="FFFFFFFF"/>
      </font>
      <fill>
        <patternFill>
          <bgColor rgb="FF00B050"/>
        </patternFill>
      </fill>
    </dxf>
    <dxf>
      <font>
        <b/>
        <color rgb="FFFFFFFF"/>
      </font>
      <fill>
        <patternFill>
          <bgColor rgb="FF0070C0"/>
        </patternFill>
      </fill>
    </dxf>
    <dxf>
      <fill>
        <patternFill>
          <bgColor rgb="FFA5A5A5"/>
        </patternFill>
      </fill>
    </dxf>
    <dxf>
      <font>
        <b/>
        <color rgb="FFFFFFFF"/>
      </font>
      <fill>
        <patternFill>
          <bgColor rgb="FFFABF8F"/>
        </patternFill>
      </fill>
    </dxf>
    <dxf>
      <font>
        <b/>
        <color rgb="FFFFFFFF"/>
      </font>
      <fill>
        <patternFill>
          <bgColor rgb="FFFF0000"/>
        </patternFill>
      </fill>
    </dxf>
    <dxf>
      <font>
        <b/>
        <color rgb="FFFFFFFF"/>
      </font>
      <fill>
        <patternFill>
          <bgColor rgb="FF7030A0"/>
        </patternFill>
      </fill>
    </dxf>
    <dxf>
      <font>
        <b/>
        <color rgb="FFFFFFFF"/>
      </font>
      <fill>
        <patternFill>
          <bgColor rgb="FF7030A0"/>
        </patternFill>
      </fill>
    </dxf>
    <dxf>
      <font>
        <b/>
      </font>
      <fill>
        <patternFill>
          <bgColor rgb="FFCCECFF"/>
        </patternFill>
      </fill>
    </dxf>
    <dxf>
      <font>
        <b/>
      </font>
      <fill>
        <patternFill>
          <bgColor rgb="FFFFFF00"/>
        </patternFill>
      </fill>
    </dxf>
    <dxf>
      <font>
        <b/>
        <color rgb="FFFFFFFF"/>
      </font>
      <fill>
        <patternFill>
          <bgColor rgb="FFFF0000"/>
        </patternFill>
      </fill>
    </dxf>
    <dxf>
      <font>
        <b/>
        <color rgb="FFFFFFFF"/>
      </font>
      <fill>
        <patternFill>
          <bgColor rgb="FF00B050"/>
        </patternFill>
      </fill>
    </dxf>
    <dxf>
      <font>
        <b/>
        <color rgb="FF000000"/>
      </font>
      <fill>
        <patternFill>
          <bgColor rgb="FFFFC000"/>
        </patternFill>
      </fill>
    </dxf>
    <dxf>
      <font>
        <b/>
        <color rgb="FFFFFFFF"/>
      </font>
      <fill>
        <patternFill>
          <bgColor rgb="FF00B0F0"/>
        </patternFill>
      </fill>
    </dxf>
    <dxf>
      <font>
        <b/>
        <color rgb="FFFFFFFF"/>
      </font>
      <fill>
        <patternFill>
          <bgColor rgb="FF00B0F0"/>
        </patternFill>
      </fill>
    </dxf>
    <dxf>
      <font>
        <b/>
        <color rgb="FFFFFFFF"/>
      </font>
      <fill>
        <patternFill>
          <bgColor rgb="FF000000"/>
        </patternFill>
      </fill>
    </dxf>
    <dxf>
      <font>
        <b/>
        <color rgb="FFFFFFFF"/>
      </font>
      <fill>
        <patternFill>
          <bgColor rgb="FFA5A5A5"/>
        </patternFill>
      </fill>
    </dxf>
    <dxf>
      <font>
        <b/>
        <color rgb="FFFFFFFF"/>
      </font>
      <fill>
        <patternFill>
          <bgColor rgb="FF7030A0"/>
        </patternFill>
      </fill>
    </dxf>
    <dxf>
      <font>
        <b/>
      </font>
    </dxf>
    <dxf>
      <font>
        <b/>
      </font>
      <fill>
        <patternFill>
          <bgColor rgb="FFFF66FF"/>
        </patternFill>
      </fill>
    </dxf>
    <dxf>
      <font>
        <b/>
        <color rgb="FFFFFFFF"/>
      </font>
      <fill>
        <patternFill>
          <bgColor rgb="FF963734"/>
        </patternFill>
      </fill>
    </dxf>
    <dxf>
      <font>
        <b/>
        <color rgb="FFFFFFFF"/>
      </font>
      <fill>
        <patternFill>
          <bgColor rgb="FF002060"/>
        </patternFill>
      </fill>
    </dxf>
    <dxf>
      <font>
        <b/>
        <color rgb="FF000000"/>
      </font>
      <fill>
        <patternFill>
          <bgColor rgb="FFFFFF00"/>
        </patternFill>
      </fill>
    </dxf>
    <dxf>
      <font>
        <b/>
        <color rgb="FFFFFFFF"/>
      </font>
      <fill>
        <patternFill>
          <bgColor rgb="FF0070C0"/>
        </patternFill>
      </fill>
    </dxf>
    <dxf>
      <font>
        <b/>
      </font>
      <fill>
        <patternFill>
          <bgColor rgb="FFCCECFF"/>
        </patternFill>
      </fill>
    </dxf>
    <dxf>
      <font>
        <b/>
        <color rgb="FFFFFFFF"/>
      </font>
      <fill>
        <patternFill>
          <bgColor rgb="FF00B050"/>
        </patternFill>
      </fill>
    </dxf>
    <dxf>
      <font>
        <b/>
        <color rgb="FFFFFFFF"/>
      </font>
      <fill>
        <patternFill>
          <bgColor rgb="FF00B0F0"/>
        </patternFill>
      </fill>
    </dxf>
    <dxf>
      <font>
        <b/>
        <color rgb="FFFFFFFF"/>
      </font>
      <fill>
        <patternFill>
          <bgColor rgb="FF00B0F0"/>
        </patternFill>
      </fill>
    </dxf>
    <dxf>
      <font>
        <b/>
        <color rgb="FF000000"/>
      </font>
      <fill>
        <patternFill>
          <bgColor rgb="FFFFC000"/>
        </patternFill>
      </fill>
    </dxf>
    <dxf>
      <font>
        <b/>
        <color rgb="FFFFFFFF"/>
      </font>
      <fill>
        <patternFill>
          <bgColor rgb="FFFF0000"/>
        </patternFill>
      </fill>
    </dxf>
    <dxf>
      <fill>
        <patternFill>
          <bgColor rgb="FFBFBFBF"/>
        </patternFill>
      </fill>
    </dxf>
    <dxf>
      <font>
        <b/>
        <color rgb="FFFFFFFF"/>
      </font>
      <fill>
        <patternFill>
          <bgColor rgb="FFFF0000"/>
        </patternFill>
      </fill>
    </dxf>
    <dxf>
      <font>
        <b/>
      </font>
      <fill>
        <patternFill>
          <bgColor rgb="FFFFFF00"/>
        </patternFill>
      </fill>
    </dxf>
    <dxf>
      <font>
        <b/>
        <color rgb="FFFFFFFF"/>
      </font>
      <fill>
        <patternFill>
          <bgColor rgb="FF7030A0"/>
        </patternFill>
      </fill>
    </dxf>
    <dxf>
      <font>
        <b/>
        <color rgb="FFFFFFFF"/>
      </font>
      <fill>
        <patternFill>
          <bgColor rgb="FF002060"/>
        </patternFill>
      </fill>
    </dxf>
    <dxf>
      <font>
        <b/>
        <color rgb="FFFFFFFF"/>
      </font>
      <fill>
        <patternFill>
          <bgColor rgb="FF7030A0"/>
        </patternFill>
      </fill>
    </dxf>
    <dxf>
      <font>
        <b/>
        <color rgb="FFFFFFFF"/>
      </font>
      <fill>
        <patternFill>
          <bgColor rgb="FF963734"/>
        </patternFill>
      </fill>
    </dxf>
    <dxf>
      <font>
        <b/>
        <color rgb="FFFFFFFF"/>
      </font>
      <fill>
        <patternFill>
          <bgColor rgb="FFC00000"/>
        </patternFill>
      </fill>
    </dxf>
    <dxf>
      <font>
        <b/>
      </font>
      <fill>
        <patternFill>
          <bgColor rgb="FFFFFF00"/>
        </patternFill>
      </fill>
    </dxf>
    <dxf>
      <font>
        <b/>
        <color rgb="FFFFFFFF"/>
      </font>
      <fill>
        <patternFill>
          <bgColor rgb="FF000000"/>
        </patternFill>
      </fill>
    </dxf>
    <dxf>
      <font>
        <b/>
        <color rgb="FFFFFFFF"/>
      </font>
      <fill>
        <patternFill>
          <bgColor rgb="FFFF0000"/>
        </patternFill>
      </fill>
    </dxf>
    <dxf>
      <font>
        <b/>
        <color rgb="FFFFFFFF"/>
      </font>
      <fill>
        <patternFill>
          <bgColor rgb="FFFABF8F"/>
        </patternFill>
      </fill>
    </dxf>
    <dxf>
      <font>
        <b/>
        <color rgb="FFFFFFFF"/>
      </font>
      <fill>
        <patternFill>
          <bgColor rgb="FF7030A0"/>
        </patternFill>
      </fill>
    </dxf>
    <dxf>
      <font>
        <b/>
      </font>
      <fill>
        <patternFill>
          <bgColor rgb="FFFF66FF"/>
        </patternFill>
      </fill>
    </dxf>
    <dxf>
      <fill>
        <patternFill>
          <bgColor rgb="FFA5A5A5"/>
        </patternFill>
      </fill>
    </dxf>
    <dxf>
      <font>
        <b/>
        <color rgb="FFFFFFFF"/>
      </font>
      <fill>
        <patternFill>
          <bgColor rgb="FF00B050"/>
        </patternFill>
      </fill>
    </dxf>
    <dxf>
      <font>
        <b/>
        <color rgb="FFFFFFFF"/>
      </font>
      <fill>
        <patternFill>
          <bgColor rgb="FFA5A5A5"/>
        </patternFill>
      </fill>
    </dxf>
    <dxf>
      <font>
        <b/>
        <color rgb="FFFFFFFF"/>
      </font>
      <fill>
        <patternFill>
          <bgColor rgb="FFFF0000"/>
        </patternFill>
      </fill>
    </dxf>
    <dxf>
      <font>
        <b/>
      </font>
    </dxf>
    <dxf>
      <font>
        <b/>
        <color rgb="FF000000"/>
      </font>
      <fill>
        <patternFill>
          <bgColor rgb="FFFFFF00"/>
        </patternFill>
      </fill>
    </dxf>
    <dxf>
      <font>
        <b/>
        <color rgb="FFFFFFFF"/>
      </font>
      <fill>
        <patternFill>
          <bgColor rgb="FFFF0000"/>
        </patternFill>
      </fill>
    </dxf>
    <dxf>
      <font>
        <b/>
        <color rgb="FFFFFFFF"/>
      </font>
      <fill>
        <patternFill>
          <bgColor rgb="FFFF0000"/>
        </patternFill>
      </fill>
    </dxf>
    <dxf>
      <font>
        <b/>
        <color rgb="FFFFFFFF"/>
      </font>
      <fill>
        <patternFill>
          <bgColor rgb="FF002060"/>
        </patternFill>
      </fill>
    </dxf>
    <dxf>
      <font>
        <b/>
        <color rgb="FFFFFFFF"/>
      </font>
      <fill>
        <patternFill>
          <bgColor rgb="FF963734"/>
        </patternFill>
      </fill>
    </dxf>
    <dxf>
      <font>
        <b/>
      </font>
      <fill>
        <patternFill>
          <bgColor rgb="FFFF66FF"/>
        </patternFill>
      </fill>
    </dxf>
    <dxf>
      <font>
        <b/>
      </font>
    </dxf>
    <dxf>
      <font>
        <b/>
        <color rgb="FFFFFFFF"/>
      </font>
      <fill>
        <patternFill>
          <bgColor rgb="FF7030A0"/>
        </patternFill>
      </fill>
    </dxf>
    <dxf>
      <font>
        <b/>
        <color rgb="FFFFFFFF"/>
      </font>
      <fill>
        <patternFill>
          <bgColor rgb="FFA5A5A5"/>
        </patternFill>
      </fill>
    </dxf>
    <dxf>
      <font>
        <b/>
        <color rgb="FFFFFFFF"/>
      </font>
      <fill>
        <patternFill>
          <bgColor rgb="FF000000"/>
        </patternFill>
      </fill>
    </dxf>
    <dxf>
      <font>
        <b/>
        <color rgb="FFFFFFFF"/>
      </font>
      <fill>
        <patternFill>
          <bgColor rgb="FF00B0F0"/>
        </patternFill>
      </fill>
    </dxf>
    <dxf>
      <font>
        <b/>
        <color rgb="FFFFFFFF"/>
      </font>
      <fill>
        <patternFill>
          <bgColor rgb="FF00B0F0"/>
        </patternFill>
      </fill>
    </dxf>
    <dxf>
      <font>
        <b/>
        <color rgb="FF000000"/>
      </font>
      <fill>
        <patternFill>
          <bgColor rgb="FFFFC000"/>
        </patternFill>
      </fill>
    </dxf>
    <dxf>
      <font>
        <b/>
        <color rgb="FFFFFFFF"/>
      </font>
      <fill>
        <patternFill>
          <bgColor rgb="FF00B050"/>
        </patternFill>
      </fill>
    </dxf>
    <dxf>
      <font>
        <b/>
      </font>
      <fill>
        <patternFill>
          <bgColor rgb="FFFFFF00"/>
        </patternFill>
      </fill>
    </dxf>
    <dxf>
      <font>
        <b/>
      </font>
      <fill>
        <patternFill>
          <bgColor rgb="FFCCECFF"/>
        </patternFill>
      </fill>
    </dxf>
    <dxf>
      <font>
        <b/>
        <color rgb="FFFFFFFF"/>
      </font>
      <fill>
        <patternFill>
          <bgColor rgb="FF0070C0"/>
        </patternFill>
      </fill>
    </dxf>
    <dxf>
      <fill>
        <patternFill>
          <bgColor rgb="FFBFBFBF"/>
        </patternFill>
      </fill>
    </dxf>
    <dxf>
      <font>
        <b/>
        <color rgb="FFFFFFFF"/>
      </font>
      <fill>
        <patternFill>
          <bgColor rgb="FFFF0000"/>
        </patternFill>
      </fill>
    </dxf>
    <dxf>
      <font>
        <b/>
        <color rgb="FFFFFFFF"/>
      </font>
      <fill>
        <patternFill>
          <bgColor rgb="FF7030A0"/>
        </patternFill>
      </fill>
    </dxf>
    <dxf>
      <font>
        <b/>
        <color rgb="FFFFFFFF"/>
      </font>
      <fill>
        <patternFill>
          <bgColor rgb="FF7030A0"/>
        </patternFill>
      </fill>
    </dxf>
    <dxf>
      <font>
        <b/>
        <color rgb="FFFFFFFF"/>
      </font>
      <fill>
        <patternFill>
          <bgColor rgb="FFFABF8F"/>
        </patternFill>
      </fill>
    </dxf>
    <dxf>
      <fill>
        <patternFill>
          <bgColor rgb="FFA5A5A5"/>
        </patternFill>
      </fill>
    </dxf>
    <dxf>
      <font>
        <b/>
        <color rgb="FFFFFFFF"/>
      </font>
      <fill>
        <patternFill>
          <bgColor rgb="FF00B050"/>
        </patternFill>
      </fill>
    </dxf>
    <dxf>
      <font>
        <b/>
        <color rgb="FFFFFFFF"/>
      </font>
      <fill>
        <patternFill>
          <bgColor rgb="FFFF0000"/>
        </patternFill>
      </fill>
    </dxf>
    <dxf>
      <font>
        <b/>
        <color rgb="FFFFFFFF"/>
      </font>
      <fill>
        <patternFill>
          <bgColor rgb="FFC00000"/>
        </patternFill>
      </fill>
    </dxf>
    <dxf>
      <font>
        <b/>
      </font>
      <fill>
        <patternFill>
          <bgColor rgb="FFFFFF00"/>
        </patternFill>
      </fill>
    </dxf>
    <dxf>
      <font>
        <b/>
      </font>
      <fill>
        <patternFill>
          <bgColor rgb="FFFF66FF"/>
        </patternFill>
      </fill>
    </dxf>
    <dxf>
      <font>
        <b/>
        <color rgb="FFFFFFFF"/>
      </font>
      <fill>
        <patternFill>
          <bgColor rgb="FF963734"/>
        </patternFill>
      </fill>
    </dxf>
    <dxf>
      <font>
        <b/>
        <color rgb="FFFFFFFF"/>
      </font>
      <fill>
        <patternFill>
          <bgColor rgb="FF002060"/>
        </patternFill>
      </fill>
    </dxf>
    <dxf>
      <font>
        <b/>
      </font>
      <fill>
        <patternFill>
          <bgColor rgb="FFCCECFF"/>
        </patternFill>
      </fill>
    </dxf>
    <dxf>
      <font>
        <b/>
        <color rgb="FFFFFFFF"/>
      </font>
      <fill>
        <patternFill>
          <bgColor rgb="FF0070C0"/>
        </patternFill>
      </fill>
    </dxf>
    <dxf>
      <fill>
        <patternFill>
          <bgColor rgb="FFBFBFBF"/>
        </patternFill>
      </fill>
    </dxf>
    <dxf>
      <font>
        <b/>
        <color rgb="FF000000"/>
      </font>
      <fill>
        <patternFill>
          <bgColor rgb="FFFFFF00"/>
        </patternFill>
      </fill>
    </dxf>
    <dxf>
      <font>
        <b/>
        <color rgb="FFFFFFFF"/>
      </font>
      <fill>
        <patternFill>
          <bgColor rgb="FF7030A0"/>
        </patternFill>
      </fill>
    </dxf>
    <dxf>
      <font>
        <b/>
        <color rgb="FFFFFFFF"/>
      </font>
      <fill>
        <patternFill>
          <bgColor rgb="FF7030A0"/>
        </patternFill>
      </fill>
    </dxf>
    <dxf>
      <font>
        <b/>
        <color rgb="FFFFFFFF"/>
      </font>
      <fill>
        <patternFill>
          <bgColor rgb="FFFF0000"/>
        </patternFill>
      </fill>
    </dxf>
    <dxf>
      <font>
        <b/>
        <color rgb="FFFFFFFF"/>
      </font>
      <fill>
        <patternFill>
          <bgColor rgb="FFFABF8F"/>
        </patternFill>
      </fill>
    </dxf>
    <dxf>
      <fill>
        <patternFill>
          <bgColor rgb="FFA5A5A5"/>
        </patternFill>
      </fill>
    </dxf>
    <dxf>
      <font>
        <b/>
      </font>
    </dxf>
    <dxf>
      <font>
        <b/>
        <color rgb="FFFFFFFF"/>
      </font>
      <fill>
        <patternFill>
          <bgColor rgb="FF00B050"/>
        </patternFill>
      </fill>
    </dxf>
    <dxf>
      <font>
        <b/>
        <color rgb="FFFFFFFF"/>
      </font>
      <fill>
        <patternFill>
          <bgColor rgb="FF7030A0"/>
        </patternFill>
      </fill>
    </dxf>
    <dxf>
      <font>
        <b/>
        <color rgb="FFFFFFFF"/>
      </font>
      <fill>
        <patternFill>
          <bgColor rgb="FFA5A5A5"/>
        </patternFill>
      </fill>
    </dxf>
    <dxf>
      <font>
        <b/>
        <color rgb="FFFFFFFF"/>
      </font>
      <fill>
        <patternFill>
          <bgColor rgb="FF000000"/>
        </patternFill>
      </fill>
    </dxf>
    <dxf>
      <font>
        <b/>
        <color rgb="FFFFFFFF"/>
      </font>
      <fill>
        <patternFill>
          <bgColor rgb="FF00B0F0"/>
        </patternFill>
      </fill>
    </dxf>
    <dxf>
      <font>
        <b/>
        <color rgb="FFFFFFFF"/>
      </font>
      <fill>
        <patternFill>
          <bgColor rgb="FF00B0F0"/>
        </patternFill>
      </fill>
    </dxf>
    <dxf>
      <font>
        <b/>
        <color rgb="FF000000"/>
      </font>
      <fill>
        <patternFill>
          <bgColor rgb="FFFFC000"/>
        </patternFill>
      </fill>
    </dxf>
    <dxf>
      <font>
        <b/>
        <color rgb="FFFFFFFF"/>
      </font>
      <fill>
        <patternFill>
          <bgColor rgb="FFFF0000"/>
        </patternFill>
      </fill>
    </dxf>
    <dxf>
      <font>
        <b/>
        <color rgb="FFFFFFFF"/>
      </font>
      <fill>
        <patternFill>
          <bgColor rgb="FF00B050"/>
        </patternFill>
      </fill>
    </dxf>
    <dxf>
      <font>
        <b/>
        <color rgb="FFFFFFFF"/>
      </font>
      <fill>
        <patternFill>
          <bgColor rgb="FFFF0000"/>
        </patternFill>
      </fill>
    </dxf>
    <dxf>
      <fill>
        <patternFill>
          <bgColor rgb="FFA5A5A5"/>
        </patternFill>
      </fill>
    </dxf>
    <dxf>
      <font>
        <b/>
        <color rgb="FFFFFFFF"/>
      </font>
      <fill>
        <patternFill>
          <bgColor rgb="FF00B0F0"/>
        </patternFill>
      </fill>
    </dxf>
    <dxf>
      <fill>
        <patternFill>
          <bgColor rgb="FFBFBFBF"/>
        </patternFill>
      </fill>
    </dxf>
    <dxf>
      <font>
        <b/>
        <color rgb="FFFFFFFF"/>
      </font>
      <fill>
        <patternFill>
          <bgColor rgb="FFA5A5A5"/>
        </patternFill>
      </fill>
    </dxf>
    <dxf>
      <font>
        <b/>
        <color rgb="FFFFFFFF"/>
      </font>
      <fill>
        <patternFill>
          <bgColor rgb="FF00B050"/>
        </patternFill>
      </fill>
    </dxf>
    <dxf>
      <font>
        <b/>
        <color rgb="FFFFFFFF"/>
      </font>
      <fill>
        <patternFill>
          <bgColor rgb="FF7030A0"/>
        </patternFill>
      </fill>
    </dxf>
    <dxf>
      <font>
        <b/>
        <color rgb="FF000000"/>
      </font>
      <fill>
        <patternFill>
          <bgColor rgb="FFFFC000"/>
        </patternFill>
      </fill>
    </dxf>
    <dxf>
      <font>
        <b/>
        <color rgb="FFFFFFFF"/>
      </font>
      <fill>
        <patternFill>
          <bgColor rgb="FFFF0000"/>
        </patternFill>
      </fill>
    </dxf>
    <dxf>
      <font>
        <b/>
        <color rgb="FFFFFFFF"/>
      </font>
      <fill>
        <patternFill>
          <bgColor rgb="FF7030A0"/>
        </patternFill>
      </fill>
    </dxf>
    <dxf>
      <font>
        <b/>
        <color rgb="FFFFFFFF"/>
      </font>
      <fill>
        <patternFill>
          <bgColor rgb="FF0070C0"/>
        </patternFill>
      </fill>
    </dxf>
    <dxf>
      <font>
        <b/>
        <color rgb="FFFFFFFF"/>
      </font>
      <fill>
        <patternFill>
          <bgColor rgb="FFC00000"/>
        </patternFill>
      </fill>
    </dxf>
    <dxf>
      <font>
        <b/>
        <color rgb="FFFFFFFF"/>
      </font>
      <fill>
        <patternFill>
          <bgColor rgb="FFFF0000"/>
        </patternFill>
      </fill>
    </dxf>
    <dxf>
      <font>
        <b/>
        <color rgb="FFFFFFFF"/>
      </font>
      <fill>
        <patternFill>
          <bgColor rgb="FF7030A0"/>
        </patternFill>
      </fill>
    </dxf>
    <dxf>
      <font>
        <b/>
      </font>
      <fill>
        <patternFill>
          <bgColor rgb="FFCCECFF"/>
        </patternFill>
      </fill>
    </dxf>
    <dxf>
      <font>
        <b/>
      </font>
      <fill>
        <patternFill>
          <bgColor rgb="FFFFFF00"/>
        </patternFill>
      </fill>
    </dxf>
    <dxf>
      <font>
        <b/>
        <color rgb="FFFFFFFF"/>
      </font>
      <fill>
        <patternFill>
          <bgColor rgb="FF000000"/>
        </patternFill>
      </fill>
    </dxf>
    <dxf>
      <font>
        <b/>
      </font>
      <fill>
        <patternFill>
          <bgColor rgb="FFFF66FF"/>
        </patternFill>
      </fill>
    </dxf>
    <dxf>
      <font>
        <b/>
        <color rgb="FF000000"/>
      </font>
      <fill>
        <patternFill>
          <bgColor rgb="FFFFFF00"/>
        </patternFill>
      </fill>
    </dxf>
    <dxf>
      <font>
        <b/>
        <color rgb="FFFFFFFF"/>
      </font>
      <fill>
        <patternFill>
          <bgColor rgb="FF963734"/>
        </patternFill>
      </fill>
    </dxf>
    <dxf>
      <font>
        <b/>
        <color rgb="FFFFFFFF"/>
      </font>
      <fill>
        <patternFill>
          <bgColor rgb="FF002060"/>
        </patternFill>
      </fill>
    </dxf>
    <dxf>
      <font>
        <b/>
        <color rgb="FFFFFFFF"/>
      </font>
      <fill>
        <patternFill>
          <bgColor rgb="FFFF0000"/>
        </patternFill>
      </fill>
    </dxf>
    <dxf>
      <font>
        <b/>
        <color rgb="FFFFFFFF"/>
      </font>
      <fill>
        <patternFill>
          <bgColor rgb="FFFF0000"/>
        </patternFill>
      </fill>
    </dxf>
    <dxf>
      <font>
        <b/>
        <color rgb="FFFFFFFF"/>
      </font>
      <fill>
        <patternFill>
          <bgColor rgb="FFFABF8F"/>
        </patternFill>
      </fill>
    </dxf>
    <dxf>
      <font>
        <b/>
        <color rgb="FFFFFFFF"/>
      </font>
      <fill>
        <patternFill>
          <bgColor rgb="FF00B0F0"/>
        </patternFill>
      </fill>
    </dxf>
    <dxf>
      <font>
        <b/>
      </font>
    </dxf>
    <dxf>
      <font>
        <b/>
      </font>
      <fill>
        <patternFill>
          <bgColor rgb="FFFFFF00"/>
        </patternFill>
      </fill>
    </dxf>
    <dxf>
      <font>
        <b/>
        <color rgb="FFFFFFFF"/>
      </font>
      <fill>
        <patternFill>
          <bgColor rgb="FF00B050"/>
        </patternFill>
      </fill>
    </dxf>
    <dxf>
      <font>
        <b/>
        <color rgb="FFFFFFFF"/>
      </font>
      <fill>
        <patternFill>
          <bgColor rgb="FF00B0F0"/>
        </patternFill>
      </fill>
    </dxf>
    <dxf>
      <font>
        <b/>
      </font>
      <fill>
        <patternFill>
          <bgColor rgb="FFFFFF00"/>
        </patternFill>
      </fill>
    </dxf>
    <dxf>
      <font>
        <b/>
        <color rgb="FFFFFFFF"/>
      </font>
      <fill>
        <patternFill>
          <bgColor rgb="FF00B050"/>
        </patternFill>
      </fill>
    </dxf>
    <dxf>
      <font>
        <b/>
        <color rgb="FFFFFFFF"/>
      </font>
      <fill>
        <patternFill>
          <bgColor rgb="FFA5A5A5"/>
        </patternFill>
      </fill>
    </dxf>
    <dxf>
      <fill>
        <patternFill>
          <bgColor rgb="FFBFBFBF"/>
        </patternFill>
      </fill>
    </dxf>
    <dxf>
      <font>
        <b/>
        <color rgb="FFFFFFFF"/>
      </font>
      <fill>
        <patternFill>
          <bgColor rgb="FFFF0000"/>
        </patternFill>
      </fill>
    </dxf>
    <dxf>
      <font>
        <b/>
      </font>
      <fill>
        <patternFill>
          <bgColor rgb="FFCCECFF"/>
        </patternFill>
      </fill>
    </dxf>
    <dxf>
      <font>
        <b/>
        <color rgb="FF000000"/>
      </font>
      <fill>
        <patternFill>
          <bgColor rgb="FFFFFF00"/>
        </patternFill>
      </fill>
    </dxf>
    <dxf>
      <font>
        <b/>
        <color rgb="FFFFFFFF"/>
      </font>
      <fill>
        <patternFill>
          <bgColor rgb="FF963734"/>
        </patternFill>
      </fill>
    </dxf>
    <dxf>
      <font>
        <b/>
        <color rgb="FFFFFFFF"/>
      </font>
      <fill>
        <patternFill>
          <bgColor rgb="FF002060"/>
        </patternFill>
      </fill>
    </dxf>
    <dxf>
      <font>
        <b/>
        <color rgb="FFFFFFFF"/>
      </font>
      <fill>
        <patternFill>
          <bgColor rgb="FFFF0000"/>
        </patternFill>
      </fill>
    </dxf>
    <dxf>
      <font>
        <b/>
        <color rgb="FFFFFFFF"/>
      </font>
      <fill>
        <patternFill>
          <bgColor rgb="FFFABF8F"/>
        </patternFill>
      </fill>
    </dxf>
    <dxf>
      <font>
        <b/>
        <color rgb="FFFFFFFF"/>
      </font>
      <fill>
        <patternFill>
          <bgColor rgb="FF00B0F0"/>
        </patternFill>
      </fill>
    </dxf>
    <dxf>
      <fill>
        <patternFill>
          <bgColor rgb="FFA5A5A5"/>
        </patternFill>
      </fill>
    </dxf>
    <dxf>
      <font>
        <b/>
        <color rgb="FFFFFFFF"/>
      </font>
      <fill>
        <patternFill>
          <bgColor rgb="FF000000"/>
        </patternFill>
      </fill>
    </dxf>
    <dxf>
      <font>
        <b/>
      </font>
      <fill>
        <patternFill>
          <bgColor rgb="FFFF66FF"/>
        </patternFill>
      </fill>
    </dxf>
    <dxf>
      <font>
        <b/>
        <color rgb="FFFFFFFF"/>
      </font>
      <fill>
        <patternFill>
          <bgColor rgb="FF7030A0"/>
        </patternFill>
      </fill>
    </dxf>
    <dxf>
      <font>
        <b/>
        <color rgb="FF000000"/>
      </font>
      <fill>
        <patternFill>
          <bgColor rgb="FFFFC000"/>
        </patternFill>
      </fill>
    </dxf>
    <dxf>
      <font>
        <b/>
        <color rgb="FFFFFFFF"/>
      </font>
      <fill>
        <patternFill>
          <bgColor rgb="FFFF0000"/>
        </patternFill>
      </fill>
    </dxf>
    <dxf>
      <font>
        <b/>
        <color rgb="FFFFFFFF"/>
      </font>
      <fill>
        <patternFill>
          <bgColor rgb="FF7030A0"/>
        </patternFill>
      </fill>
    </dxf>
    <dxf>
      <font>
        <b/>
        <color rgb="FFFFFFFF"/>
      </font>
      <fill>
        <patternFill>
          <bgColor rgb="FF0070C0"/>
        </patternFill>
      </fill>
    </dxf>
    <dxf>
      <font>
        <b/>
        <color rgb="FFFFFFFF"/>
      </font>
      <fill>
        <patternFill>
          <bgColor rgb="FFC00000"/>
        </patternFill>
      </fill>
    </dxf>
    <dxf>
      <font>
        <b/>
        <color rgb="FFFFFFFF"/>
      </font>
      <fill>
        <patternFill>
          <bgColor rgb="FFFF0000"/>
        </patternFill>
      </fill>
    </dxf>
    <dxf>
      <font>
        <b/>
        <color rgb="FFFFFFFF"/>
      </font>
      <fill>
        <patternFill>
          <bgColor rgb="FF7030A0"/>
        </patternFill>
      </fill>
    </dxf>
    <dxf>
      <font>
        <b/>
        <i val="0"/>
        <color theme="0"/>
      </font>
      <fill>
        <patternFill>
          <bgColor rgb="FFFF0000"/>
        </patternFill>
      </fill>
    </dxf>
    <dxf>
      <font>
        <b/>
        <i val="0"/>
        <color auto="1"/>
      </font>
      <fill>
        <patternFill patternType="none">
          <bgColor auto="1"/>
        </patternFill>
      </fill>
    </dxf>
    <dxf>
      <font>
        <b/>
        <i val="0"/>
        <color theme="0"/>
      </font>
      <fill>
        <patternFill>
          <bgColor theme="1"/>
        </patternFill>
      </fill>
    </dxf>
    <dxf>
      <font>
        <b/>
        <i val="0"/>
        <color theme="0"/>
      </font>
      <fill>
        <patternFill>
          <bgColor rgb="FF7030A0"/>
        </patternFill>
      </fill>
    </dxf>
    <dxf>
      <font>
        <b/>
        <i val="0"/>
        <color theme="0"/>
      </font>
      <fill>
        <patternFill>
          <bgColor rgb="FF00B050"/>
        </patternFill>
      </fill>
    </dxf>
    <dxf>
      <font>
        <b/>
        <i val="0"/>
        <color theme="0"/>
      </font>
      <fill>
        <patternFill>
          <bgColor rgb="FFFF0000"/>
        </patternFill>
      </fill>
    </dxf>
    <dxf>
      <font>
        <b/>
        <i val="0"/>
        <color theme="0"/>
      </font>
      <fill>
        <patternFill>
          <bgColor theme="5" tint="-0.24994659260841701"/>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auto="1"/>
      </font>
      <fill>
        <patternFill>
          <bgColor rgb="FFFFFF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70C0"/>
        </patternFill>
      </fill>
    </dxf>
    <dxf>
      <font>
        <b/>
        <i val="0"/>
        <color theme="0"/>
      </font>
      <fill>
        <patternFill>
          <bgColor rgb="FF002060"/>
        </patternFill>
      </fill>
    </dxf>
    <dxf>
      <font>
        <b/>
        <i val="0"/>
        <color theme="0"/>
      </font>
      <fill>
        <patternFill>
          <bgColor theme="0" tint="-0.34998626667073579"/>
        </patternFill>
      </fill>
    </dxf>
    <dxf>
      <font>
        <b/>
        <i val="0"/>
        <color theme="0"/>
      </font>
      <fill>
        <patternFill>
          <bgColor rgb="FF7030A0"/>
        </patternFill>
      </fill>
    </dxf>
    <dxf>
      <font>
        <b/>
        <i val="0"/>
        <color auto="1"/>
      </font>
      <fill>
        <patternFill>
          <bgColor rgb="FFFF66FF"/>
        </patternFill>
      </fill>
    </dxf>
    <dxf>
      <font>
        <b/>
        <i val="0"/>
        <color theme="1"/>
      </font>
      <fill>
        <patternFill>
          <bgColor rgb="FFFFC000"/>
        </patternFill>
      </fill>
    </dxf>
    <dxf>
      <font>
        <b/>
        <i val="0"/>
        <color theme="0"/>
      </font>
      <fill>
        <patternFill>
          <bgColor rgb="FF7030A0"/>
        </patternFill>
      </fill>
    </dxf>
    <dxf>
      <font>
        <b/>
        <i val="0"/>
        <color theme="0"/>
      </font>
      <fill>
        <patternFill>
          <bgColor rgb="FF00B0F0"/>
        </patternFill>
      </fill>
    </dxf>
    <dxf>
      <font>
        <b/>
        <i val="0"/>
        <color theme="0"/>
      </font>
      <fill>
        <patternFill>
          <bgColor rgb="FFFF0000"/>
        </patternFill>
      </fill>
    </dxf>
    <dxf>
      <font>
        <b/>
        <i val="0"/>
        <color theme="0"/>
      </font>
      <fill>
        <patternFill>
          <bgColor rgb="FF00B0F0"/>
        </patternFill>
      </fill>
    </dxf>
    <dxf>
      <font>
        <b/>
        <i val="0"/>
        <color auto="1"/>
      </font>
      <fill>
        <patternFill>
          <bgColor rgb="FFFFFF00"/>
        </patternFill>
      </fill>
    </dxf>
    <dxf>
      <font>
        <b/>
        <i val="0"/>
        <color theme="0"/>
      </font>
      <fill>
        <patternFill>
          <bgColor theme="9" tint="0.39994506668294322"/>
        </patternFill>
      </fill>
    </dxf>
    <dxf>
      <font>
        <b/>
        <i val="0"/>
        <color theme="0"/>
      </font>
      <fill>
        <patternFill>
          <bgColor rgb="FFFF0000"/>
        </patternFill>
      </fill>
    </dxf>
    <dxf>
      <fill>
        <patternFill>
          <bgColor theme="0" tint="-0.34998626667073579"/>
        </patternFill>
      </fill>
    </dxf>
    <dxf>
      <font>
        <b/>
        <color rgb="FFFFFFFF"/>
      </font>
      <fill>
        <patternFill>
          <bgColor rgb="FFA5A5A5"/>
        </patternFill>
      </fill>
    </dxf>
    <dxf>
      <font>
        <b/>
        <color rgb="FFFFFFFF"/>
      </font>
      <fill>
        <patternFill>
          <bgColor rgb="FF0070C0"/>
        </patternFill>
      </fill>
    </dxf>
    <dxf>
      <font>
        <b/>
        <color rgb="FFFFFFFF"/>
      </font>
      <fill>
        <patternFill>
          <bgColor rgb="FFFF0000"/>
        </patternFill>
      </fill>
    </dxf>
    <dxf>
      <font>
        <b/>
        <color rgb="FFFFFFFF"/>
      </font>
      <fill>
        <patternFill>
          <bgColor rgb="FFFF0000"/>
        </patternFill>
      </fill>
    </dxf>
    <dxf>
      <font>
        <b/>
      </font>
      <fill>
        <patternFill>
          <bgColor rgb="FFFFFF00"/>
        </patternFill>
      </fill>
    </dxf>
    <dxf>
      <font>
        <b/>
        <color rgb="FFFFFFFF"/>
      </font>
      <fill>
        <patternFill>
          <bgColor rgb="FF7030A0"/>
        </patternFill>
      </fill>
    </dxf>
    <dxf>
      <font>
        <b/>
        <color rgb="FFFFFFFF"/>
      </font>
      <fill>
        <patternFill>
          <bgColor rgb="FF963734"/>
        </patternFill>
      </fill>
    </dxf>
    <dxf>
      <font>
        <b/>
        <color rgb="FFFFFFFF"/>
      </font>
      <fill>
        <patternFill>
          <bgColor rgb="FF000000"/>
        </patternFill>
      </fill>
    </dxf>
    <dxf>
      <font>
        <b/>
        <color rgb="FFFFFFFF"/>
      </font>
      <fill>
        <patternFill>
          <bgColor rgb="FFFF0000"/>
        </patternFill>
      </fill>
    </dxf>
    <dxf>
      <font>
        <b/>
        <color rgb="FFFFFFFF"/>
      </font>
      <fill>
        <patternFill>
          <bgColor rgb="FF7030A0"/>
        </patternFill>
      </fill>
    </dxf>
    <dxf>
      <font>
        <b/>
      </font>
      <fill>
        <patternFill>
          <bgColor rgb="FFFF66FF"/>
        </patternFill>
      </fill>
    </dxf>
    <dxf>
      <font>
        <b/>
        <color rgb="FFFFFFFF"/>
      </font>
      <fill>
        <patternFill>
          <bgColor rgb="FF7030A0"/>
        </patternFill>
      </fill>
    </dxf>
    <dxf>
      <font>
        <b/>
        <color rgb="FFFFFFFF"/>
      </font>
      <fill>
        <patternFill>
          <bgColor rgb="FF00B050"/>
        </patternFill>
      </fill>
    </dxf>
    <dxf>
      <font>
        <b/>
      </font>
      <fill>
        <patternFill>
          <bgColor rgb="FFFFFF00"/>
        </patternFill>
      </fill>
    </dxf>
    <dxf>
      <font>
        <b/>
        <color rgb="FFFFFFFF"/>
      </font>
      <fill>
        <patternFill>
          <bgColor rgb="FFFF0000"/>
        </patternFill>
      </fill>
    </dxf>
    <dxf>
      <font>
        <b/>
        <color rgb="FFFFFFFF"/>
      </font>
      <fill>
        <patternFill>
          <bgColor rgb="FF00B0F0"/>
        </patternFill>
      </fill>
    </dxf>
    <dxf>
      <font>
        <b/>
        <color rgb="FFFFFFFF"/>
      </font>
      <fill>
        <patternFill>
          <bgColor rgb="FFC00000"/>
        </patternFill>
      </fill>
    </dxf>
    <dxf>
      <font>
        <b/>
        <color rgb="FFFFFFFF"/>
      </font>
      <fill>
        <patternFill>
          <bgColor rgb="FF00B050"/>
        </patternFill>
      </fill>
    </dxf>
    <dxf>
      <font>
        <b/>
        <color rgb="FF000000"/>
      </font>
      <fill>
        <patternFill>
          <bgColor rgb="FFFFC000"/>
        </patternFill>
      </fill>
    </dxf>
    <dxf>
      <font>
        <b/>
        <color rgb="FFFFFFFF"/>
      </font>
      <fill>
        <patternFill>
          <bgColor rgb="FF00B0F0"/>
        </patternFill>
      </fill>
    </dxf>
    <dxf>
      <fill>
        <patternFill>
          <bgColor rgb="FFBFBFBF"/>
        </patternFill>
      </fill>
    </dxf>
    <dxf>
      <font>
        <b/>
      </font>
      <fill>
        <patternFill>
          <bgColor rgb="FFCCECFF"/>
        </patternFill>
      </fill>
    </dxf>
    <dxf>
      <font>
        <b/>
        <color rgb="FFFFFFFF"/>
      </font>
      <fill>
        <patternFill>
          <bgColor rgb="FF002060"/>
        </patternFill>
      </fill>
    </dxf>
    <dxf>
      <fill>
        <patternFill>
          <bgColor rgb="FFA5A5A5"/>
        </patternFill>
      </fill>
    </dxf>
    <dxf>
      <font>
        <b/>
        <color rgb="FFFFFFFF"/>
      </font>
      <fill>
        <patternFill>
          <bgColor rgb="FFFABF8F"/>
        </patternFill>
      </fill>
    </dxf>
    <dxf>
      <font>
        <b/>
        <color rgb="FF000000"/>
      </font>
      <fill>
        <patternFill>
          <bgColor rgb="FFFFC000"/>
        </patternFill>
      </fill>
    </dxf>
    <dxf>
      <font>
        <b/>
        <color rgb="FFFFFFFF"/>
      </font>
      <fill>
        <patternFill>
          <bgColor rgb="FFC00000"/>
        </patternFill>
      </fill>
    </dxf>
    <dxf>
      <font>
        <b/>
        <color rgb="FFFFFFFF"/>
      </font>
      <fill>
        <patternFill>
          <bgColor rgb="FF00B0F0"/>
        </patternFill>
      </fill>
    </dxf>
    <dxf>
      <font>
        <b/>
        <color rgb="FFFFFFFF"/>
      </font>
      <fill>
        <patternFill>
          <bgColor rgb="FFFF0000"/>
        </patternFill>
      </fill>
    </dxf>
    <dxf>
      <font>
        <b/>
      </font>
      <fill>
        <patternFill>
          <bgColor rgb="FFFFFF00"/>
        </patternFill>
      </fill>
    </dxf>
    <dxf>
      <font>
        <b/>
        <color rgb="FFFFFFFF"/>
      </font>
      <fill>
        <patternFill>
          <bgColor rgb="FF00B050"/>
        </patternFill>
      </fill>
    </dxf>
    <dxf>
      <fill>
        <patternFill>
          <bgColor rgb="FFA5A5A5"/>
        </patternFill>
      </fill>
    </dxf>
    <dxf>
      <font>
        <b/>
        <color rgb="FFFFFFFF"/>
      </font>
      <fill>
        <patternFill>
          <bgColor rgb="FF7030A0"/>
        </patternFill>
      </fill>
    </dxf>
    <dxf>
      <font>
        <b/>
      </font>
      <fill>
        <patternFill>
          <bgColor rgb="FFFF66FF"/>
        </patternFill>
      </fill>
    </dxf>
    <dxf>
      <font>
        <b/>
        <color rgb="FFFFFFFF"/>
      </font>
      <fill>
        <patternFill>
          <bgColor rgb="FF7030A0"/>
        </patternFill>
      </fill>
    </dxf>
    <dxf>
      <font>
        <b/>
        <color rgb="FFFFFFFF"/>
      </font>
      <fill>
        <patternFill>
          <bgColor rgb="FFFF0000"/>
        </patternFill>
      </fill>
    </dxf>
    <dxf>
      <font>
        <b/>
      </font>
      <fill>
        <patternFill>
          <bgColor rgb="FFFFFF00"/>
        </patternFill>
      </fill>
    </dxf>
    <dxf>
      <font>
        <b/>
        <color rgb="FFFFFFFF"/>
      </font>
      <fill>
        <patternFill>
          <bgColor rgb="FF000000"/>
        </patternFill>
      </fill>
    </dxf>
    <dxf>
      <font>
        <b/>
        <color rgb="FFFFFFFF"/>
      </font>
      <fill>
        <patternFill>
          <bgColor rgb="FF963734"/>
        </patternFill>
      </fill>
    </dxf>
    <dxf>
      <font>
        <b/>
        <color rgb="FFFFFFFF"/>
      </font>
      <fill>
        <patternFill>
          <bgColor rgb="FF7030A0"/>
        </patternFill>
      </fill>
    </dxf>
    <dxf>
      <font>
        <b/>
        <color rgb="FFFFFFFF"/>
      </font>
      <fill>
        <patternFill>
          <bgColor rgb="FFFF0000"/>
        </patternFill>
      </fill>
    </dxf>
    <dxf>
      <font>
        <b/>
        <color rgb="FFFFFFFF"/>
      </font>
      <fill>
        <patternFill>
          <bgColor rgb="FFFF0000"/>
        </patternFill>
      </fill>
    </dxf>
    <dxf>
      <font>
        <b/>
        <color rgb="FFFFFFFF"/>
      </font>
      <fill>
        <patternFill>
          <bgColor rgb="FF0070C0"/>
        </patternFill>
      </fill>
    </dxf>
    <dxf>
      <font>
        <b/>
        <color rgb="FFFFFFFF"/>
      </font>
      <fill>
        <patternFill>
          <bgColor rgb="FFA5A5A5"/>
        </patternFill>
      </fill>
    </dxf>
    <dxf>
      <font>
        <b/>
        <color rgb="FFFFFFFF"/>
      </font>
      <fill>
        <patternFill>
          <bgColor rgb="FFFABF8F"/>
        </patternFill>
      </fill>
    </dxf>
    <dxf>
      <font>
        <b/>
        <color rgb="FFFFFFFF"/>
      </font>
      <fill>
        <patternFill>
          <bgColor rgb="FF002060"/>
        </patternFill>
      </fill>
    </dxf>
    <dxf>
      <font>
        <b/>
      </font>
      <fill>
        <patternFill>
          <bgColor rgb="FFCCECFF"/>
        </patternFill>
      </fill>
    </dxf>
    <dxf>
      <fill>
        <patternFill>
          <bgColor rgb="FFBFBFBF"/>
        </patternFill>
      </fill>
    </dxf>
    <dxf>
      <font>
        <b/>
        <color rgb="FFFFFFFF"/>
      </font>
      <fill>
        <patternFill>
          <bgColor rgb="FF00B0F0"/>
        </patternFill>
      </fill>
    </dxf>
    <dxf>
      <font>
        <b/>
        <color rgb="FFFFFFFF"/>
      </font>
      <fill>
        <patternFill>
          <bgColor rgb="FF00B050"/>
        </patternFill>
      </fill>
    </dxf>
    <dxf>
      <font>
        <b/>
        <color rgb="FFFFFFFF"/>
      </font>
      <fill>
        <patternFill>
          <bgColor rgb="FF7030A0"/>
        </patternFill>
      </fill>
    </dxf>
    <dxf>
      <font>
        <b/>
        <color rgb="FFFFFFFF"/>
      </font>
      <fill>
        <patternFill>
          <bgColor rgb="FFFABF8F"/>
        </patternFill>
      </fill>
    </dxf>
    <dxf>
      <font>
        <b/>
      </font>
    </dxf>
    <dxf>
      <font>
        <b/>
        <color rgb="FFFFFFFF"/>
      </font>
      <fill>
        <patternFill>
          <bgColor rgb="FFFF0000"/>
        </patternFill>
      </fill>
    </dxf>
    <dxf>
      <font>
        <b/>
      </font>
      <fill>
        <patternFill>
          <bgColor rgb="FFCCECFF"/>
        </patternFill>
      </fill>
    </dxf>
    <dxf>
      <font>
        <b/>
        <color rgb="FFFFFFFF"/>
      </font>
      <fill>
        <patternFill>
          <bgColor rgb="FFA5A5A5"/>
        </patternFill>
      </fill>
    </dxf>
    <dxf>
      <font>
        <b/>
      </font>
      <fill>
        <patternFill>
          <bgColor rgb="FFFFFF00"/>
        </patternFill>
      </fill>
    </dxf>
    <dxf>
      <font>
        <b/>
        <color rgb="FF000000"/>
      </font>
      <fill>
        <patternFill>
          <bgColor rgb="FFFFC000"/>
        </patternFill>
      </fill>
    </dxf>
    <dxf>
      <font>
        <b/>
        <color rgb="FFFFFFFF"/>
      </font>
      <fill>
        <patternFill>
          <bgColor rgb="FFFF0000"/>
        </patternFill>
      </fill>
    </dxf>
    <dxf>
      <font>
        <b/>
        <color rgb="FFFFFFFF"/>
      </font>
      <fill>
        <patternFill>
          <bgColor rgb="FF000000"/>
        </patternFill>
      </fill>
    </dxf>
    <dxf>
      <font>
        <b/>
        <color rgb="FFFFFFFF"/>
      </font>
      <fill>
        <patternFill>
          <bgColor rgb="FF00B050"/>
        </patternFill>
      </fill>
    </dxf>
    <dxf>
      <font>
        <b/>
      </font>
      <fill>
        <patternFill>
          <bgColor rgb="FFFF66FF"/>
        </patternFill>
      </fill>
    </dxf>
    <dxf>
      <font>
        <b/>
        <color rgb="FFFFFFFF"/>
      </font>
      <fill>
        <patternFill>
          <bgColor rgb="FF00B0F0"/>
        </patternFill>
      </fill>
    </dxf>
    <dxf>
      <font>
        <b/>
        <color rgb="FFFFFFFF"/>
      </font>
      <fill>
        <patternFill>
          <bgColor rgb="FFC00000"/>
        </patternFill>
      </fill>
    </dxf>
    <dxf>
      <font>
        <b/>
        <color rgb="FFFFFFFF"/>
      </font>
      <fill>
        <patternFill>
          <bgColor rgb="FFFF0000"/>
        </patternFill>
      </fill>
    </dxf>
    <dxf>
      <font>
        <b/>
        <color rgb="FF000000"/>
      </font>
      <fill>
        <patternFill>
          <bgColor rgb="FFFFFF00"/>
        </patternFill>
      </fill>
    </dxf>
    <dxf>
      <font>
        <b/>
        <color rgb="FFFFFFFF"/>
      </font>
      <fill>
        <patternFill>
          <bgColor rgb="FF7030A0"/>
        </patternFill>
      </fill>
    </dxf>
    <dxf>
      <font>
        <b/>
        <color rgb="FFFFFFFF"/>
      </font>
      <fill>
        <patternFill>
          <bgColor rgb="FF963734"/>
        </patternFill>
      </fill>
    </dxf>
    <dxf>
      <fill>
        <patternFill>
          <bgColor rgb="FFBFBFBF"/>
        </patternFill>
      </fill>
    </dxf>
    <dxf>
      <fill>
        <patternFill>
          <bgColor rgb="FFA5A5A5"/>
        </patternFill>
      </fill>
    </dxf>
    <dxf>
      <font>
        <b/>
        <color rgb="FFFFFFFF"/>
      </font>
      <fill>
        <patternFill>
          <bgColor rgb="FF7030A0"/>
        </patternFill>
      </fill>
    </dxf>
    <dxf>
      <font>
        <b/>
        <color rgb="FFFFFFFF"/>
      </font>
      <fill>
        <patternFill>
          <bgColor rgb="FFFF0000"/>
        </patternFill>
      </fill>
    </dxf>
    <dxf>
      <font>
        <b/>
        <color rgb="FFFFFFFF"/>
      </font>
      <fill>
        <patternFill>
          <bgColor rgb="FF0070C0"/>
        </patternFill>
      </fill>
    </dxf>
    <dxf>
      <font>
        <b/>
      </font>
      <fill>
        <patternFill>
          <bgColor rgb="FFFFFF00"/>
        </patternFill>
      </fill>
    </dxf>
    <dxf>
      <font>
        <b/>
        <color rgb="FFFFFFFF"/>
      </font>
      <fill>
        <patternFill>
          <bgColor rgb="FF00B0F0"/>
        </patternFill>
      </fill>
    </dxf>
    <dxf>
      <font>
        <b/>
        <color rgb="FFFFFFFF"/>
      </font>
      <fill>
        <patternFill>
          <bgColor rgb="FF002060"/>
        </patternFill>
      </fill>
    </dxf>
    <dxf>
      <font>
        <b/>
        <color rgb="FFFFFFFF"/>
      </font>
      <fill>
        <patternFill>
          <bgColor rgb="FF00B05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F0"/>
        </patternFill>
      </fill>
    </dxf>
    <dxf>
      <font>
        <b/>
        <i val="0"/>
        <color theme="0"/>
      </font>
      <fill>
        <patternFill>
          <bgColor theme="0" tint="-0.34998626667073579"/>
        </patternFill>
      </fill>
    </dxf>
    <dxf>
      <font>
        <b/>
        <i val="0"/>
        <color theme="0"/>
      </font>
      <fill>
        <patternFill>
          <bgColor rgb="FF7030A0"/>
        </patternFill>
      </fill>
    </dxf>
    <dxf>
      <font>
        <b/>
        <i val="0"/>
        <color auto="1"/>
      </font>
      <fill>
        <patternFill>
          <bgColor rgb="FFFF66FF"/>
        </patternFill>
      </fill>
    </dxf>
    <dxf>
      <font>
        <b/>
        <i val="0"/>
        <color theme="1"/>
      </font>
      <fill>
        <patternFill>
          <bgColor rgb="FFFFC000"/>
        </patternFill>
      </fill>
    </dxf>
    <dxf>
      <font>
        <b/>
        <i val="0"/>
        <color theme="0"/>
      </font>
      <fill>
        <patternFill>
          <bgColor rgb="FF7030A0"/>
        </patternFill>
      </fill>
    </dxf>
    <dxf>
      <fill>
        <patternFill>
          <bgColor theme="0" tint="-0.34998626667073579"/>
        </patternFill>
      </fill>
    </dxf>
    <dxf>
      <font>
        <color rgb="FF9C0006"/>
      </font>
      <fill>
        <patternFill>
          <bgColor rgb="FFFFC7CE"/>
        </patternFill>
      </fill>
    </dxf>
    <dxf>
      <font>
        <b/>
        <i val="0"/>
        <color theme="0"/>
      </font>
      <fill>
        <patternFill>
          <bgColor rgb="FFFF0000"/>
        </patternFill>
      </fill>
    </dxf>
    <dxf>
      <font>
        <b/>
        <i val="0"/>
        <color theme="0"/>
      </font>
      <fill>
        <patternFill>
          <bgColor rgb="FF00B0F0"/>
        </patternFill>
      </fill>
    </dxf>
    <dxf>
      <font>
        <b/>
        <i val="0"/>
        <color auto="1"/>
      </font>
      <fill>
        <patternFill>
          <bgColor rgb="FFFFFF00"/>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theme="0"/>
      </font>
      <fill>
        <patternFill>
          <bgColor rgb="FF00B050"/>
        </patternFill>
      </fill>
    </dxf>
    <dxf>
      <font>
        <b/>
        <i val="0"/>
        <color theme="0"/>
      </font>
      <fill>
        <patternFill>
          <bgColor rgb="FF002060"/>
        </patternFill>
      </fill>
    </dxf>
    <dxf>
      <font>
        <b/>
        <i val="0"/>
        <color theme="0"/>
      </font>
      <fill>
        <patternFill>
          <bgColor rgb="FF0070C0"/>
        </patternFill>
      </fill>
    </dxf>
    <dxf>
      <font>
        <b/>
        <i val="0"/>
        <color theme="0"/>
      </font>
      <fill>
        <patternFill>
          <bgColor rgb="FF7030A0"/>
        </patternFill>
      </fill>
    </dxf>
    <dxf>
      <font>
        <b/>
        <i val="0"/>
        <color auto="1"/>
      </font>
      <fill>
        <patternFill patternType="none">
          <bgColor auto="1"/>
        </patternFill>
      </fill>
    </dxf>
    <dxf>
      <font>
        <b/>
        <i val="0"/>
        <color theme="0"/>
      </font>
      <fill>
        <patternFill>
          <bgColor theme="1"/>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theme="1"/>
      </font>
      <fill>
        <patternFill>
          <bgColor rgb="FFFFFF00"/>
        </patternFill>
      </fill>
    </dxf>
    <dxf>
      <font>
        <b/>
        <i val="0"/>
        <color auto="1"/>
      </font>
      <fill>
        <patternFill>
          <bgColor rgb="FFCCECFF"/>
        </patternFill>
      </fill>
    </dxf>
    <dxf>
      <font>
        <b/>
        <i val="0"/>
        <color auto="1"/>
      </font>
      <fill>
        <patternFill patternType="none">
          <bgColor auto="1"/>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ont>
        <color rgb="FF9C0006"/>
      </font>
      <fill>
        <patternFill>
          <bgColor rgb="FFFFC7CE"/>
        </patternFill>
      </fill>
    </dxf>
    <dxf>
      <font>
        <b/>
        <i val="0"/>
        <color theme="0"/>
      </font>
      <fill>
        <patternFill>
          <bgColor rgb="FFFF0000"/>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C00000"/>
        </patternFill>
      </fill>
    </dxf>
    <dxf>
      <font>
        <b/>
        <i val="0"/>
        <color theme="0"/>
      </font>
      <fill>
        <patternFill>
          <bgColor rgb="FF00B0F0"/>
        </patternFill>
      </fill>
    </dxf>
    <dxf>
      <font>
        <b/>
        <i val="0"/>
        <color theme="0"/>
      </font>
      <fill>
        <patternFill>
          <bgColor rgb="FF7030A0"/>
        </patternFill>
      </fill>
    </dxf>
    <dxf>
      <fill>
        <patternFill>
          <bgColor theme="0" tint="-0.34998626667073579"/>
        </patternFill>
      </fill>
    </dxf>
    <dxf>
      <font>
        <b/>
        <i val="0"/>
        <color theme="1"/>
      </font>
      <fill>
        <patternFill>
          <bgColor rgb="FFFFC000"/>
        </patternFill>
      </fill>
    </dxf>
    <dxf>
      <font>
        <b/>
        <i val="0"/>
        <color auto="1"/>
      </font>
      <fill>
        <patternFill>
          <bgColor rgb="FFFF66FF"/>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002060"/>
        </patternFill>
      </fill>
    </dxf>
    <dxf>
      <font>
        <b/>
        <i val="0"/>
        <color auto="1"/>
      </font>
      <fill>
        <patternFill>
          <bgColor rgb="FFCCECFF"/>
        </patternFill>
      </fill>
    </dxf>
    <dxf>
      <font>
        <b/>
        <i val="0"/>
        <color theme="1"/>
      </font>
      <fill>
        <patternFill>
          <bgColor rgb="FFFFFF00"/>
        </patternFill>
      </fill>
    </dxf>
    <dxf>
      <font>
        <b/>
        <i val="0"/>
        <color theme="0"/>
      </font>
      <fill>
        <patternFill>
          <bgColor rgb="FFC00000"/>
        </patternFill>
      </fill>
    </dxf>
    <dxf>
      <font>
        <b/>
        <i val="0"/>
        <color theme="0"/>
      </font>
      <fill>
        <patternFill>
          <bgColor rgb="FF00B0F0"/>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FF0000"/>
        </patternFill>
      </fill>
    </dxf>
    <dxf>
      <fill>
        <patternFill>
          <bgColor theme="0" tint="-0.34998626667073579"/>
        </patternFill>
      </fill>
    </dxf>
    <dxf>
      <font>
        <b/>
        <i val="0"/>
        <color auto="1"/>
      </font>
      <fill>
        <patternFill>
          <bgColor rgb="FFFFFF00"/>
        </patternFill>
      </fill>
    </dxf>
    <dxf>
      <font>
        <b/>
        <i val="0"/>
        <color theme="1"/>
      </font>
      <fill>
        <patternFill>
          <bgColor rgb="FFFFFF00"/>
        </patternFill>
      </fill>
    </dxf>
    <dxf>
      <font>
        <b/>
        <i val="0"/>
        <color theme="0"/>
      </font>
      <fill>
        <patternFill>
          <bgColor rgb="FF7030A0"/>
        </patternFill>
      </fill>
    </dxf>
    <dxf>
      <font>
        <b/>
        <i val="0"/>
        <color auto="1"/>
      </font>
      <fill>
        <patternFill patternType="none">
          <bgColor auto="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1"/>
      </font>
      <fill>
        <patternFill>
          <bgColor rgb="FFFFC000"/>
        </patternFill>
      </fill>
    </dxf>
    <dxf>
      <font>
        <b/>
        <i val="0"/>
        <color auto="1"/>
      </font>
      <fill>
        <patternFill>
          <bgColor rgb="FFFF66FF"/>
        </patternFill>
      </fill>
    </dxf>
    <dxf>
      <font>
        <color rgb="FF9C0006"/>
      </font>
      <fill>
        <patternFill>
          <bgColor rgb="FFFFC7CE"/>
        </patternFill>
      </fill>
    </dxf>
    <dxf>
      <font>
        <b/>
        <i val="0"/>
        <color theme="0"/>
      </font>
      <fill>
        <patternFill>
          <bgColor rgb="FF00B050"/>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auto="1"/>
      </font>
      <fill>
        <patternFill>
          <bgColor rgb="FFCCECFF"/>
        </patternFill>
      </fill>
    </dxf>
    <dxf>
      <font>
        <b/>
        <i val="0"/>
        <color theme="0"/>
      </font>
      <fill>
        <patternFill>
          <bgColor theme="1"/>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theme="0"/>
      </font>
      <fill>
        <patternFill>
          <bgColor rgb="FF00B0F0"/>
        </patternFill>
      </fill>
    </dxf>
    <dxf>
      <fill>
        <patternFill>
          <bgColor theme="0" tint="-0.24994659260841701"/>
        </patternFill>
      </fill>
    </dxf>
    <dxf>
      <font>
        <b/>
        <i val="0"/>
        <color theme="0"/>
      </font>
      <fill>
        <patternFill>
          <bgColor rgb="FFFF0000"/>
        </patternFill>
      </fill>
    </dxf>
    <dxf>
      <font>
        <b/>
        <i val="0"/>
        <color theme="0"/>
      </font>
      <fill>
        <patternFill>
          <bgColor rgb="FF00B050"/>
        </patternFill>
      </fill>
    </dxf>
    <dxf>
      <font>
        <b/>
        <i val="0"/>
        <color theme="0"/>
      </font>
      <fill>
        <patternFill>
          <bgColor rgb="FFFF0000"/>
        </patternFill>
      </fill>
    </dxf>
    <dxf>
      <fill>
        <patternFill>
          <bgColor theme="0" tint="-0.24994659260841701"/>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color rgb="FF000000"/>
      </font>
      <fill>
        <patternFill>
          <bgColor rgb="FFFFFF00"/>
        </patternFill>
      </fill>
    </dxf>
    <dxf>
      <font>
        <b/>
      </font>
    </dxf>
    <dxf>
      <font>
        <b/>
        <i val="0"/>
        <color auto="1"/>
      </font>
      <fill>
        <patternFill>
          <bgColor rgb="FFCCECFF"/>
        </patternFill>
      </fill>
    </dxf>
    <dxf>
      <font>
        <b/>
        <i val="0"/>
        <color theme="1"/>
      </font>
      <fill>
        <patternFill>
          <bgColor rgb="FFFFFF00"/>
        </patternFill>
      </fill>
    </dxf>
    <dxf>
      <font>
        <b/>
        <color rgb="FFFFFFFF"/>
      </font>
      <fill>
        <patternFill>
          <bgColor rgb="FF000000"/>
        </patternFill>
      </fill>
    </dxf>
    <dxf>
      <font>
        <b/>
        <color rgb="FFFFFFFF"/>
      </font>
      <fill>
        <patternFill>
          <bgColor rgb="FF963734"/>
        </patternFill>
      </fill>
    </dxf>
    <dxf>
      <font>
        <b/>
        <color rgb="FFFFFFFF"/>
      </font>
      <fill>
        <patternFill>
          <bgColor rgb="FFFF0000"/>
        </patternFill>
      </fill>
    </dxf>
    <dxf>
      <font>
        <b/>
      </font>
      <fill>
        <patternFill>
          <bgColor rgb="FFCCECFF"/>
        </patternFill>
      </fill>
    </dxf>
    <dxf>
      <fill>
        <patternFill>
          <bgColor rgb="FFBFBFBF"/>
        </patternFill>
      </fill>
    </dxf>
    <dxf>
      <fill>
        <patternFill>
          <bgColor rgb="FFA5A5A5"/>
        </patternFill>
      </fill>
    </dxf>
    <dxf>
      <font>
        <b/>
        <color rgb="FF000000"/>
      </font>
      <fill>
        <patternFill>
          <bgColor rgb="FFFFC000"/>
        </patternFill>
      </fill>
    </dxf>
    <dxf>
      <font>
        <b/>
        <color rgb="FFFFFFFF"/>
      </font>
      <fill>
        <patternFill>
          <bgColor rgb="FF7030A0"/>
        </patternFill>
      </fill>
    </dxf>
    <dxf>
      <font>
        <b/>
        <color rgb="FFFFFFFF"/>
      </font>
      <fill>
        <patternFill>
          <bgColor rgb="FFC00000"/>
        </patternFill>
      </fill>
    </dxf>
    <dxf>
      <font>
        <b/>
        <color rgb="FFFFFFFF"/>
      </font>
      <fill>
        <patternFill>
          <bgColor rgb="FF7030A0"/>
        </patternFill>
      </fill>
    </dxf>
    <dxf>
      <font>
        <b/>
        <color rgb="FFFFFFFF"/>
      </font>
      <fill>
        <patternFill>
          <bgColor rgb="FF0070C0"/>
        </patternFill>
      </fill>
    </dxf>
    <dxf>
      <font>
        <b/>
        <color rgb="FFFFFFFF"/>
      </font>
      <fill>
        <patternFill>
          <bgColor rgb="FF002060"/>
        </patternFill>
      </fill>
    </dxf>
    <dxf>
      <font>
        <b/>
      </font>
      <fill>
        <patternFill>
          <bgColor rgb="FFFFFF00"/>
        </patternFill>
      </fill>
    </dxf>
    <dxf>
      <font>
        <b/>
        <color rgb="FFFFFFFF"/>
      </font>
      <fill>
        <patternFill>
          <bgColor rgb="FF7030A0"/>
        </patternFill>
      </fill>
    </dxf>
    <dxf>
      <font>
        <b/>
        <color rgb="FFFFFFFF"/>
      </font>
      <fill>
        <patternFill>
          <bgColor rgb="FF00B0F0"/>
        </patternFill>
      </fill>
    </dxf>
    <dxf>
      <font>
        <b/>
      </font>
      <fill>
        <patternFill>
          <bgColor rgb="FFFFFF00"/>
        </patternFill>
      </fill>
    </dxf>
    <dxf>
      <font>
        <b/>
        <color rgb="FFFFFFFF"/>
      </font>
      <fill>
        <patternFill>
          <bgColor rgb="FFFF0000"/>
        </patternFill>
      </fill>
    </dxf>
    <dxf>
      <font>
        <b/>
        <color rgb="FFFFFFFF"/>
      </font>
      <fill>
        <patternFill>
          <bgColor rgb="FF00B050"/>
        </patternFill>
      </fill>
    </dxf>
    <dxf>
      <font>
        <b/>
      </font>
      <fill>
        <patternFill>
          <bgColor rgb="FFFF66FF"/>
        </patternFill>
      </fill>
    </dxf>
    <dxf>
      <font>
        <b/>
        <color rgb="FFFFFFFF"/>
      </font>
      <fill>
        <patternFill>
          <bgColor rgb="FFFF0000"/>
        </patternFill>
      </fill>
    </dxf>
    <dxf>
      <font>
        <b/>
        <color rgb="FFFFFFFF"/>
      </font>
      <fill>
        <patternFill>
          <bgColor rgb="FF00B050"/>
        </patternFill>
      </fill>
    </dxf>
    <dxf>
      <font>
        <b/>
        <color rgb="FFFFFFFF"/>
      </font>
      <fill>
        <patternFill>
          <bgColor rgb="FF00B0F0"/>
        </patternFill>
      </fill>
    </dxf>
    <dxf>
      <font>
        <b/>
        <color rgb="FFFFFFFF"/>
      </font>
      <fill>
        <patternFill>
          <bgColor rgb="FFFABF8F"/>
        </patternFill>
      </fill>
    </dxf>
    <dxf>
      <font>
        <b/>
        <color rgb="FFFFFFFF"/>
      </font>
      <fill>
        <patternFill>
          <bgColor rgb="FFFF0000"/>
        </patternFill>
      </fill>
    </dxf>
    <dxf>
      <font>
        <b/>
        <color rgb="FFFFFFFF"/>
      </font>
      <fill>
        <patternFill>
          <bgColor rgb="FFA5A5A5"/>
        </patternFill>
      </fill>
    </dxf>
    <dxf>
      <font>
        <b/>
        <color rgb="FFFFFFFF"/>
      </font>
      <fill>
        <patternFill>
          <bgColor rgb="FF00B0F0"/>
        </patternFill>
      </fill>
    </dxf>
    <dxf>
      <font>
        <b/>
        <color rgb="FFFFFFFF"/>
      </font>
      <fill>
        <patternFill>
          <bgColor rgb="FFFF0000"/>
        </patternFill>
      </fill>
    </dxf>
    <dxf>
      <font>
        <b/>
        <color rgb="FFFFFFFF"/>
      </font>
      <fill>
        <patternFill>
          <bgColor rgb="FF00B050"/>
        </patternFill>
      </fill>
    </dxf>
    <dxf>
      <font>
        <b/>
        <color rgb="FFFFFFFF"/>
      </font>
      <fill>
        <patternFill>
          <bgColor rgb="FFA5A5A5"/>
        </patternFill>
      </fill>
    </dxf>
    <dxf>
      <font>
        <b/>
      </font>
    </dxf>
    <dxf>
      <font>
        <b/>
        <color rgb="FFFFFFFF"/>
      </font>
      <fill>
        <patternFill>
          <bgColor rgb="FF00B050"/>
        </patternFill>
      </fill>
    </dxf>
    <dxf>
      <font>
        <b/>
        <color rgb="FFFFFFFF"/>
      </font>
      <fill>
        <patternFill>
          <bgColor rgb="FFFABF8F"/>
        </patternFill>
      </fill>
    </dxf>
    <dxf>
      <font>
        <b/>
        <color rgb="FFFFFFFF"/>
      </font>
      <fill>
        <patternFill>
          <bgColor rgb="FFFF0000"/>
        </patternFill>
      </fill>
    </dxf>
    <dxf>
      <font>
        <b/>
      </font>
      <fill>
        <patternFill>
          <bgColor rgb="FFFF66FF"/>
        </patternFill>
      </fill>
    </dxf>
    <dxf>
      <font>
        <b/>
        <color rgb="FFFFFFFF"/>
      </font>
      <fill>
        <patternFill>
          <bgColor rgb="FFFF0000"/>
        </patternFill>
      </fill>
    </dxf>
    <dxf>
      <font>
        <b/>
        <color rgb="FF000000"/>
      </font>
      <fill>
        <patternFill>
          <bgColor rgb="FFFFFF00"/>
        </patternFill>
      </fill>
    </dxf>
    <dxf>
      <font>
        <b/>
        <color rgb="FFFFFFFF"/>
      </font>
      <fill>
        <patternFill>
          <bgColor rgb="FF0070C0"/>
        </patternFill>
      </fill>
    </dxf>
    <dxf>
      <font>
        <b/>
        <color rgb="FFFFFFFF"/>
      </font>
      <fill>
        <patternFill>
          <bgColor rgb="FF7030A0"/>
        </patternFill>
      </fill>
    </dxf>
    <dxf>
      <font>
        <b/>
        <color rgb="FFFFFFFF"/>
      </font>
      <fill>
        <patternFill>
          <bgColor rgb="FFC00000"/>
        </patternFill>
      </fill>
    </dxf>
    <dxf>
      <font>
        <b/>
      </font>
      <fill>
        <patternFill>
          <bgColor rgb="FFFFFF00"/>
        </patternFill>
      </fill>
    </dxf>
    <dxf>
      <font>
        <b/>
        <color rgb="FFFFFFFF"/>
      </font>
      <fill>
        <patternFill>
          <bgColor rgb="FF7030A0"/>
        </patternFill>
      </fill>
    </dxf>
    <dxf>
      <font>
        <b/>
        <color rgb="FF000000"/>
      </font>
      <fill>
        <patternFill>
          <bgColor rgb="FFFFC000"/>
        </patternFill>
      </fill>
    </dxf>
    <dxf>
      <fill>
        <patternFill>
          <bgColor rgb="FFA5A5A5"/>
        </patternFill>
      </fill>
    </dxf>
    <dxf>
      <font>
        <b/>
        <color rgb="FFFFFFFF"/>
      </font>
      <fill>
        <patternFill>
          <bgColor rgb="FFFF0000"/>
        </patternFill>
      </fill>
    </dxf>
    <dxf>
      <font>
        <b/>
        <color rgb="FFFFFFFF"/>
      </font>
      <fill>
        <patternFill>
          <bgColor rgb="FF000000"/>
        </patternFill>
      </fill>
    </dxf>
    <dxf>
      <font>
        <b/>
        <color rgb="FFFFFFFF"/>
      </font>
      <fill>
        <patternFill>
          <bgColor rgb="FF963734"/>
        </patternFill>
      </fill>
    </dxf>
    <dxf>
      <font>
        <b/>
      </font>
      <fill>
        <patternFill>
          <bgColor rgb="FFCCECFF"/>
        </patternFill>
      </fill>
    </dxf>
    <dxf>
      <font>
        <b/>
        <color rgb="FFFFFFFF"/>
      </font>
      <fill>
        <patternFill>
          <bgColor rgb="FF00B0F0"/>
        </patternFill>
      </fill>
    </dxf>
    <dxf>
      <fill>
        <patternFill>
          <bgColor rgb="FFBFBFBF"/>
        </patternFill>
      </fill>
    </dxf>
    <dxf>
      <font>
        <b/>
      </font>
      <fill>
        <patternFill>
          <bgColor rgb="FFFFFF00"/>
        </patternFill>
      </fill>
    </dxf>
    <dxf>
      <font>
        <b/>
        <color rgb="FFFFFFFF"/>
      </font>
      <fill>
        <patternFill>
          <bgColor rgb="FF7030A0"/>
        </patternFill>
      </fill>
    </dxf>
    <dxf>
      <font>
        <b/>
        <color rgb="FFFFFFFF"/>
      </font>
      <fill>
        <patternFill>
          <bgColor rgb="FF00206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theme="0" tint="-0.34998626667073579"/>
        </patternFill>
      </fill>
    </dxf>
    <dxf>
      <font>
        <b/>
        <i val="0"/>
        <color theme="0"/>
      </font>
      <fill>
        <patternFill>
          <bgColor rgb="FFC00000"/>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ill>
        <patternFill>
          <bgColor theme="0" tint="-0.34998626667073579"/>
        </patternFill>
      </fill>
    </dxf>
    <dxf>
      <font>
        <b/>
        <i val="0"/>
        <color theme="0"/>
      </font>
      <fill>
        <patternFill>
          <bgColor rgb="FF7030A0"/>
        </patternFill>
      </fill>
    </dxf>
    <dxf>
      <font>
        <b/>
        <i val="0"/>
        <color theme="0"/>
      </font>
      <fill>
        <patternFill>
          <bgColor rgb="FF00B0F0"/>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color rgb="FF9C0006"/>
      </font>
      <fill>
        <patternFill>
          <bgColor rgb="FFFFC7CE"/>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theme="0"/>
      </font>
      <fill>
        <patternFill>
          <bgColor rgb="FFFF0000"/>
        </patternFill>
      </fill>
    </dxf>
    <dxf>
      <font>
        <b/>
        <i val="0"/>
        <color theme="0"/>
      </font>
      <fill>
        <patternFill>
          <bgColor rgb="FF00B050"/>
        </patternFill>
      </fill>
    </dxf>
    <dxf>
      <font>
        <b/>
        <i val="0"/>
        <color auto="1"/>
      </font>
      <fill>
        <patternFill>
          <bgColor rgb="FFFFFF00"/>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theme="0"/>
      </font>
      <fill>
        <patternFill>
          <bgColor rgb="FFFF0000"/>
        </patternFill>
      </fill>
    </dxf>
    <dxf>
      <font>
        <b/>
        <i val="0"/>
        <color auto="1"/>
      </font>
      <fill>
        <patternFill>
          <bgColor rgb="FFCCECFF"/>
        </patternFill>
      </fill>
    </dxf>
    <dxf>
      <fill>
        <patternFill>
          <bgColor theme="0" tint="-0.24994659260841701"/>
        </patternFill>
      </fill>
    </dxf>
    <dxf>
      <font>
        <b/>
        <i val="0"/>
        <color theme="0"/>
      </font>
      <fill>
        <patternFill>
          <bgColor rgb="FF7030A0"/>
        </patternFill>
      </fill>
    </dxf>
    <dxf>
      <font>
        <b/>
        <i val="0"/>
        <color theme="1"/>
      </font>
      <fill>
        <patternFill>
          <bgColor rgb="FFFFFF00"/>
        </patternFill>
      </fill>
    </dxf>
    <dxf>
      <font>
        <b/>
        <i val="0"/>
        <color theme="0"/>
      </font>
      <fill>
        <patternFill>
          <bgColor rgb="FF00B0F0"/>
        </patternFill>
      </fill>
    </dxf>
    <dxf>
      <font>
        <b/>
        <i val="0"/>
        <color theme="0"/>
      </font>
      <fill>
        <patternFill>
          <bgColor rgb="FFFF0000"/>
        </patternFill>
      </fill>
    </dxf>
    <dxf>
      <font>
        <color rgb="FF9C0006"/>
      </font>
      <fill>
        <patternFill>
          <bgColor rgb="FFFFC7CE"/>
        </patternFill>
      </fill>
    </dxf>
    <dxf>
      <fill>
        <patternFill>
          <bgColor theme="0" tint="-0.34998626667073579"/>
        </patternFill>
      </fill>
    </dxf>
    <dxf>
      <font>
        <b/>
        <i val="0"/>
        <color theme="0"/>
      </font>
      <fill>
        <patternFill>
          <bgColor rgb="FF002060"/>
        </patternFill>
      </fill>
    </dxf>
    <dxf>
      <font>
        <b/>
        <i val="0"/>
        <color auto="1"/>
      </font>
      <fill>
        <patternFill patternType="none">
          <bgColor auto="1"/>
        </patternFill>
      </fill>
    </dxf>
    <dxf>
      <font>
        <b/>
        <i val="0"/>
        <color theme="0"/>
      </font>
      <fill>
        <patternFill>
          <bgColor rgb="FF0070C0"/>
        </patternFill>
      </fill>
    </dxf>
    <dxf>
      <font>
        <b/>
        <i val="0"/>
        <color theme="0"/>
      </font>
      <fill>
        <patternFill>
          <bgColor rgb="FF7030A0"/>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theme="0"/>
      </font>
      <fill>
        <patternFill>
          <bgColor rgb="FF00B050"/>
        </patternFill>
      </fill>
    </dxf>
    <dxf>
      <font>
        <b/>
        <i val="0"/>
        <color theme="0"/>
      </font>
      <fill>
        <patternFill>
          <bgColor theme="1"/>
        </patternFill>
      </fill>
    </dxf>
    <dxf>
      <font>
        <b/>
        <i val="0"/>
        <color auto="1"/>
      </font>
      <fill>
        <patternFill>
          <bgColor rgb="FFFFFF00"/>
        </patternFill>
      </fill>
    </dxf>
    <dxf>
      <font>
        <b/>
        <i val="0"/>
        <color theme="1"/>
      </font>
      <fill>
        <patternFill>
          <bgColor rgb="FFFFC000"/>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auto="1"/>
      </font>
      <fill>
        <patternFill>
          <bgColor rgb="FFFFFF00"/>
        </patternFill>
      </fill>
    </dxf>
    <dxf>
      <font>
        <b/>
        <i val="0"/>
        <color auto="1"/>
      </font>
      <fill>
        <patternFill>
          <bgColor rgb="FFCCECFF"/>
        </patternFill>
      </fill>
    </dxf>
    <dxf>
      <fill>
        <patternFill>
          <bgColor theme="0" tint="-0.24994659260841701"/>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F0"/>
        </patternFill>
      </fill>
    </dxf>
    <dxf>
      <font>
        <b/>
        <i val="0"/>
        <color auto="1"/>
      </font>
      <fill>
        <patternFill>
          <bgColor rgb="FFFF66FF"/>
        </patternFill>
      </fill>
    </dxf>
    <dxf>
      <font>
        <b/>
        <i val="0"/>
        <color theme="0"/>
      </font>
      <fill>
        <patternFill>
          <bgColor rgb="FFFF0000"/>
        </patternFill>
      </fill>
    </dxf>
    <dxf>
      <font>
        <color rgb="FF9C0006"/>
      </font>
      <fill>
        <patternFill>
          <bgColor rgb="FFFFC7CE"/>
        </patternFill>
      </fill>
    </dxf>
    <dxf>
      <fill>
        <patternFill>
          <bgColor theme="0" tint="-0.34998626667073579"/>
        </patternFill>
      </fill>
    </dxf>
    <dxf>
      <font>
        <b/>
        <i val="0"/>
        <color theme="0"/>
      </font>
      <fill>
        <patternFill>
          <bgColor rgb="FF7030A0"/>
        </patternFill>
      </fill>
    </dxf>
    <dxf>
      <font>
        <b/>
        <i val="0"/>
        <color auto="1"/>
      </font>
      <fill>
        <patternFill>
          <bgColor rgb="FFFFFF00"/>
        </patternFill>
      </fill>
    </dxf>
    <dxf>
      <font>
        <b/>
        <i val="0"/>
        <color theme="0"/>
      </font>
      <fill>
        <patternFill>
          <bgColor theme="9" tint="0.39994506668294322"/>
        </patternFill>
      </fill>
    </dxf>
    <dxf>
      <font>
        <b/>
        <i val="0"/>
        <color theme="0"/>
      </font>
      <fill>
        <patternFill>
          <bgColor theme="5" tint="-0.24994659260841701"/>
        </patternFill>
      </fill>
    </dxf>
    <dxf>
      <font>
        <b/>
        <i val="0"/>
        <color theme="0"/>
      </font>
      <fill>
        <patternFill>
          <bgColor rgb="FF00B050"/>
        </patternFill>
      </fill>
    </dxf>
    <dxf>
      <font>
        <b/>
        <i val="0"/>
        <color theme="0"/>
      </font>
      <fill>
        <patternFill>
          <bgColor rgb="FF002060"/>
        </patternFill>
      </fill>
    </dxf>
    <dxf>
      <font>
        <b/>
        <i val="0"/>
        <color theme="0"/>
      </font>
      <fill>
        <patternFill>
          <bgColor rgb="FF0070C0"/>
        </patternFill>
      </fill>
    </dxf>
    <dxf>
      <font>
        <b/>
        <i val="0"/>
        <color theme="0"/>
      </font>
      <fill>
        <patternFill>
          <bgColor rgb="FF7030A0"/>
        </patternFill>
      </fill>
    </dxf>
    <dxf>
      <font>
        <b/>
        <i val="0"/>
        <color theme="0"/>
      </font>
      <fill>
        <patternFill>
          <bgColor theme="1"/>
        </patternFill>
      </fill>
    </dxf>
    <dxf>
      <font>
        <b/>
        <i val="0"/>
        <color auto="1"/>
      </font>
      <fill>
        <patternFill patternType="none">
          <bgColor auto="1"/>
        </patternFill>
      </fill>
    </dxf>
    <dxf>
      <font>
        <b/>
        <i val="0"/>
        <color theme="0"/>
      </font>
      <fill>
        <patternFill>
          <bgColor rgb="FFFF0000"/>
        </patternFill>
      </fill>
    </dxf>
    <dxf>
      <font>
        <color rgb="FF9C0006"/>
      </font>
      <fill>
        <patternFill>
          <bgColor rgb="FFFFC7CE"/>
        </patternFill>
      </fill>
    </dxf>
    <dxf>
      <font>
        <b/>
        <i val="0"/>
        <color theme="0"/>
      </font>
      <fill>
        <patternFill>
          <bgColor rgb="FFFF0000"/>
        </patternFill>
      </fill>
    </dxf>
    <dxf>
      <font>
        <b/>
        <i val="0"/>
        <color theme="0"/>
      </font>
      <fill>
        <patternFill>
          <bgColor rgb="FF00B0F0"/>
        </patternFill>
      </fill>
    </dxf>
    <dxf>
      <font>
        <b/>
        <i val="0"/>
        <color theme="0"/>
      </font>
      <fill>
        <patternFill>
          <bgColor rgb="FFFF000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color rgb="FF9C0006"/>
      </font>
      <fill>
        <patternFill>
          <bgColor rgb="FFFFC7CE"/>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00B0F0"/>
        </patternFill>
      </fill>
    </dxf>
    <dxf>
      <font>
        <b/>
        <i val="0"/>
        <color auto="1"/>
      </font>
      <fill>
        <patternFill patternType="none">
          <bgColor auto="1"/>
        </patternFill>
      </fill>
    </dxf>
    <dxf>
      <font>
        <b/>
        <i val="0"/>
        <color theme="0"/>
      </font>
      <fill>
        <patternFill>
          <bgColor rgb="FFFF0000"/>
        </patternFill>
      </fill>
    </dxf>
    <dxf>
      <font>
        <b/>
        <i val="0"/>
        <color theme="0"/>
      </font>
      <fill>
        <patternFill>
          <bgColor theme="1"/>
        </patternFill>
      </fill>
    </dxf>
    <dxf>
      <font>
        <b/>
        <i val="0"/>
        <color theme="0"/>
      </font>
      <fill>
        <patternFill>
          <bgColor rgb="FF7030A0"/>
        </patternFill>
      </fill>
    </dxf>
    <dxf>
      <font>
        <color rgb="FF9C0006"/>
      </font>
      <fill>
        <patternFill>
          <bgColor rgb="FFFFC7CE"/>
        </patternFill>
      </fill>
    </dxf>
    <dxf>
      <font>
        <b/>
        <i val="0"/>
        <color theme="0"/>
      </font>
      <fill>
        <patternFill>
          <bgColor rgb="FF7030A0"/>
        </patternFill>
      </fill>
    </dxf>
    <dxf>
      <font>
        <b/>
        <i val="0"/>
        <color theme="0"/>
      </font>
      <fill>
        <patternFill>
          <bgColor rgb="FF0070C0"/>
        </patternFill>
      </fill>
    </dxf>
    <dxf>
      <font>
        <b/>
        <i val="0"/>
        <color theme="0"/>
      </font>
      <fill>
        <patternFill>
          <bgColor rgb="FF7030A0"/>
        </patternFill>
      </fill>
    </dxf>
    <dxf>
      <font>
        <b/>
        <i val="0"/>
        <color theme="0"/>
      </font>
      <fill>
        <patternFill>
          <bgColor theme="1"/>
        </patternFill>
      </fill>
    </dxf>
    <dxf>
      <font>
        <b/>
        <i val="0"/>
        <color auto="1"/>
      </font>
      <fill>
        <patternFill patternType="none">
          <bgColor auto="1"/>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theme="0"/>
      </font>
      <fill>
        <patternFill>
          <bgColor rgb="FF00B050"/>
        </patternFill>
      </fill>
    </dxf>
    <dxf>
      <font>
        <b/>
        <i val="0"/>
        <color theme="1"/>
      </font>
      <fill>
        <patternFill>
          <bgColor rgb="FFFFC000"/>
        </patternFill>
      </fill>
    </dxf>
    <dxf>
      <font>
        <b/>
        <i val="0"/>
        <color theme="0"/>
      </font>
      <fill>
        <patternFill>
          <bgColor rgb="FF002060"/>
        </patternFill>
      </fill>
    </dxf>
    <dxf>
      <font>
        <b/>
        <i val="0"/>
        <color auto="1"/>
      </font>
      <fill>
        <patternFill>
          <bgColor rgb="FFFF66FF"/>
        </patternFill>
      </fill>
    </dxf>
    <dxf>
      <font>
        <b/>
        <i val="0"/>
        <color theme="0"/>
      </font>
      <fill>
        <patternFill>
          <bgColor theme="0" tint="-0.34998626667073579"/>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auto="1"/>
      </font>
      <fill>
        <patternFill>
          <bgColor rgb="FFFFFF00"/>
        </patternFill>
      </fill>
    </dxf>
    <dxf>
      <font>
        <color rgb="FF9C0006"/>
      </font>
      <fill>
        <patternFill>
          <bgColor rgb="FFFFC7CE"/>
        </patternFill>
      </fill>
    </dxf>
    <dxf>
      <font>
        <b/>
        <i val="0"/>
        <color theme="0"/>
      </font>
      <fill>
        <patternFill>
          <bgColor rgb="FFFF0000"/>
        </patternFill>
      </fill>
    </dxf>
    <dxf>
      <font>
        <b/>
        <i val="0"/>
        <color theme="0"/>
      </font>
      <fill>
        <patternFill>
          <bgColor rgb="FF00B0F0"/>
        </patternFill>
      </fill>
    </dxf>
    <dxf>
      <font>
        <b/>
        <i val="0"/>
        <color auto="1"/>
      </font>
      <fill>
        <patternFill>
          <bgColor rgb="FFFFFF00"/>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rgb="FF7030A0"/>
        </patternFill>
      </fill>
    </dxf>
    <dxf>
      <fill>
        <patternFill>
          <bgColor theme="0" tint="-0.34998626667073579"/>
        </patternFill>
      </fill>
    </dxf>
    <dxf>
      <font>
        <color rgb="FF9C0006"/>
      </font>
      <fill>
        <patternFill>
          <bgColor rgb="FFFFC7CE"/>
        </patternFill>
      </fill>
    </dxf>
    <dxf>
      <font>
        <b/>
        <i val="0"/>
        <color theme="0"/>
      </font>
      <fill>
        <patternFill>
          <bgColor rgb="FFFF0000"/>
        </patternFill>
      </fill>
    </dxf>
    <dxf>
      <font>
        <b/>
        <i val="0"/>
        <color theme="0"/>
      </font>
      <fill>
        <patternFill>
          <bgColor rgb="FF002060"/>
        </patternFill>
      </fill>
    </dxf>
    <dxf>
      <fill>
        <patternFill>
          <bgColor theme="0" tint="-0.34998626667073579"/>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F0"/>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FF0000"/>
        </patternFill>
      </fill>
    </dxf>
    <dxf>
      <font>
        <b/>
        <i val="0"/>
        <color theme="1"/>
      </font>
      <fill>
        <patternFill>
          <bgColor rgb="FFFFC000"/>
        </patternFill>
      </fill>
    </dxf>
    <dxf>
      <font>
        <b/>
        <i val="0"/>
        <color theme="0"/>
      </font>
      <fill>
        <patternFill>
          <bgColor rgb="FF7030A0"/>
        </patternFill>
      </fill>
    </dxf>
    <dxf>
      <font>
        <b/>
        <i val="0"/>
        <color theme="0"/>
      </font>
      <fill>
        <patternFill>
          <bgColor theme="9" tint="0.39994506668294322"/>
        </patternFill>
      </fill>
    </dxf>
    <dxf>
      <font>
        <b/>
        <i val="0"/>
        <color auto="1"/>
      </font>
      <fill>
        <patternFill>
          <bgColor rgb="FFFF66FF"/>
        </patternFill>
      </fill>
    </dxf>
    <dxf>
      <font>
        <b/>
        <i val="0"/>
        <color theme="0"/>
      </font>
      <fill>
        <patternFill>
          <bgColor theme="5" tint="-0.24994659260841701"/>
        </patternFill>
      </fill>
    </dxf>
    <dxf>
      <font>
        <b/>
        <i val="0"/>
        <color theme="0"/>
      </font>
      <fill>
        <patternFill>
          <bgColor rgb="FF00B050"/>
        </patternFill>
      </fill>
    </dxf>
    <dxf>
      <font>
        <b/>
        <i val="0"/>
        <color theme="0"/>
      </font>
      <fill>
        <patternFill>
          <bgColor rgb="FF002060"/>
        </patternFill>
      </fill>
    </dxf>
    <dxf>
      <font>
        <b/>
        <i val="0"/>
        <color theme="0"/>
      </font>
      <fill>
        <patternFill>
          <bgColor rgb="FF0070C0"/>
        </patternFill>
      </fill>
    </dxf>
    <dxf>
      <font>
        <b/>
        <i val="0"/>
        <color theme="0"/>
      </font>
      <fill>
        <patternFill>
          <bgColor rgb="FF7030A0"/>
        </patternFill>
      </fill>
    </dxf>
    <dxf>
      <font>
        <b/>
        <i val="0"/>
        <color theme="0"/>
      </font>
      <fill>
        <patternFill>
          <bgColor theme="1"/>
        </patternFill>
      </fill>
    </dxf>
    <dxf>
      <font>
        <b/>
        <i val="0"/>
        <color auto="1"/>
      </font>
      <fill>
        <patternFill patternType="none">
          <bgColor auto="1"/>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ont>
        <b/>
        <i val="0"/>
        <color theme="1"/>
      </font>
      <fill>
        <patternFill>
          <bgColor rgb="FFFFFF00"/>
        </patternFill>
      </fill>
    </dxf>
    <dxf>
      <font>
        <b/>
        <i val="0"/>
        <color auto="1"/>
      </font>
      <fill>
        <patternFill>
          <bgColor rgb="FFCCECFF"/>
        </patternFill>
      </fill>
    </dxf>
    <dxf>
      <font>
        <b/>
        <i val="0"/>
        <color theme="0"/>
      </font>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ill>
        <patternFill>
          <bgColor theme="0" tint="-0.34998626667073579"/>
        </patternFill>
      </fill>
    </dxf>
    <dxf>
      <font>
        <b/>
        <i val="0"/>
        <color theme="0"/>
      </font>
      <fill>
        <patternFill>
          <bgColor rgb="FF7030A0"/>
        </patternFill>
      </fill>
    </dxf>
    <dxf>
      <font>
        <b/>
        <i val="0"/>
        <color theme="0"/>
      </font>
      <fill>
        <patternFill>
          <bgColor rgb="FF00B0F0"/>
        </patternFill>
      </fill>
    </dxf>
    <dxf>
      <font>
        <b/>
        <i val="0"/>
        <color theme="0"/>
      </font>
      <fill>
        <patternFill>
          <bgColor rgb="FFFF0000"/>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CCECFF"/>
        </patternFill>
      </fill>
    </dxf>
    <dxf>
      <font>
        <b/>
        <i val="0"/>
        <color theme="1"/>
      </font>
      <fill>
        <patternFill>
          <bgColor rgb="FFFFFF00"/>
        </patternFill>
      </fill>
    </dxf>
    <dxf>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ont>
        <b/>
        <i val="0"/>
        <color theme="0"/>
      </font>
      <fill>
        <patternFill>
          <bgColor rgb="FF002060"/>
        </patternFill>
      </fill>
    </dxf>
    <dxf>
      <font>
        <b/>
        <i val="0"/>
        <color theme="0"/>
      </font>
      <fill>
        <patternFill>
          <bgColor rgb="FF7030A0"/>
        </patternFill>
      </fill>
    </dxf>
    <dxf>
      <font>
        <b/>
        <i val="0"/>
        <color theme="0"/>
      </font>
      <fill>
        <patternFill>
          <bgColor theme="0" tint="-0.34998626667073579"/>
        </patternFill>
      </fill>
    </dxf>
    <dxf>
      <fill>
        <patternFill>
          <bgColor theme="0" tint="-0.24994659260841701"/>
        </patternFill>
      </fill>
    </dxf>
    <dxf>
      <font>
        <b/>
        <i val="0"/>
        <color auto="1"/>
      </font>
      <fill>
        <patternFill>
          <bgColor rgb="FFCCECFF"/>
        </patternFill>
      </fill>
    </dxf>
    <dxf>
      <font>
        <b/>
        <i val="0"/>
        <color theme="1"/>
      </font>
      <fill>
        <patternFill>
          <bgColor rgb="FFFFFF00"/>
        </patternFill>
      </fill>
    </dxf>
    <dxf>
      <font>
        <b/>
        <i val="0"/>
        <color theme="0"/>
      </font>
      <fill>
        <patternFill>
          <bgColor rgb="FFFF0000"/>
        </patternFill>
      </fill>
    </dxf>
    <dxf>
      <font>
        <b/>
        <i val="0"/>
        <color auto="1"/>
      </font>
      <fill>
        <patternFill patternType="none">
          <bgColor auto="1"/>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theme="1" tint="4.9989318521683403E-2"/>
        </patternFill>
      </fill>
    </dxf>
    <dxf>
      <font>
        <b/>
        <i val="0"/>
        <color theme="0"/>
      </font>
      <fill>
        <patternFill>
          <bgColor theme="1" tint="4.9989318521683403E-2"/>
        </patternFill>
      </fill>
    </dxf>
    <dxf>
      <font>
        <b/>
        <i val="0"/>
        <color theme="0"/>
      </font>
      <fill>
        <patternFill>
          <bgColor theme="1" tint="4.9989318521683403E-2"/>
        </patternFill>
      </fill>
    </dxf>
    <dxf>
      <font>
        <b/>
        <i val="0"/>
        <color theme="0"/>
      </font>
      <fill>
        <patternFill>
          <bgColor theme="1" tint="4.9989318521683403E-2"/>
        </patternFill>
      </fill>
    </dxf>
    <dxf>
      <font>
        <b/>
        <i val="0"/>
        <color theme="0"/>
      </font>
      <fill>
        <patternFill>
          <bgColor theme="1" tint="4.9989318521683403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theme="0" tint="-0.34998626667073579"/>
        </patternFill>
      </fill>
    </dxf>
    <dxf>
      <font>
        <b/>
        <i val="0"/>
        <color theme="0"/>
      </font>
      <fill>
        <patternFill>
          <bgColor rgb="FF7030A0"/>
        </patternFill>
      </fill>
    </dxf>
    <dxf>
      <font>
        <b/>
        <i val="0"/>
        <color auto="1"/>
      </font>
      <fill>
        <patternFill>
          <bgColor rgb="FFFF66FF"/>
        </patternFill>
      </fill>
    </dxf>
    <dxf>
      <font>
        <b/>
        <i val="0"/>
        <color theme="1"/>
      </font>
      <fill>
        <patternFill>
          <bgColor rgb="FFFFC000"/>
        </patternFill>
      </fill>
    </dxf>
    <dxf>
      <font>
        <b/>
        <i val="0"/>
        <color theme="0"/>
      </font>
      <fill>
        <patternFill>
          <bgColor rgb="FF7030A0"/>
        </patternFill>
      </fill>
    </dxf>
    <dxf>
      <fill>
        <patternFill>
          <bgColor theme="0" tint="-0.34998626667073579"/>
        </patternFill>
      </fill>
    </dxf>
    <dxf>
      <font>
        <b/>
        <i val="0"/>
        <color theme="0"/>
      </font>
      <fill>
        <patternFill>
          <bgColor rgb="FF7030A0"/>
        </patternFill>
      </fill>
    </dxf>
    <dxf>
      <font>
        <b/>
        <i val="0"/>
        <color theme="0"/>
      </font>
      <fill>
        <patternFill>
          <bgColor rgb="FF002060"/>
        </patternFill>
      </fill>
    </dxf>
    <dxf>
      <font>
        <b/>
        <i val="0"/>
        <color theme="1"/>
      </font>
      <fill>
        <patternFill>
          <bgColor rgb="FFFFC000"/>
        </patternFill>
      </fill>
    </dxf>
    <dxf>
      <font>
        <b/>
        <i val="0"/>
        <color theme="0"/>
      </font>
      <fill>
        <patternFill>
          <bgColor theme="9" tint="0.39994506668294322"/>
        </patternFill>
      </fill>
    </dxf>
    <dxf>
      <font>
        <b/>
        <i val="0"/>
        <color theme="0"/>
      </font>
      <fill>
        <patternFill>
          <bgColor rgb="FF7030A0"/>
        </patternFill>
      </fill>
    </dxf>
    <dxf>
      <font>
        <b/>
        <i val="0"/>
        <color auto="1"/>
      </font>
      <fill>
        <patternFill>
          <bgColor rgb="FFFFFF00"/>
        </patternFill>
      </fill>
    </dxf>
    <dxf>
      <font>
        <b/>
        <i val="0"/>
        <color auto="1"/>
      </font>
      <fill>
        <patternFill>
          <bgColor rgb="FFCCECFF"/>
        </patternFill>
      </fill>
    </dxf>
    <dxf>
      <font>
        <b/>
        <i val="0"/>
        <color auto="1"/>
      </font>
      <fill>
        <patternFill>
          <bgColor rgb="FFFF66FF"/>
        </patternFill>
      </fill>
    </dxf>
    <dxf>
      <font>
        <b/>
        <i val="0"/>
        <color theme="0"/>
      </font>
      <fill>
        <patternFill>
          <bgColor rgb="FFFF0000"/>
        </patternFill>
      </fill>
    </dxf>
    <dxf>
      <font>
        <b/>
        <i val="0"/>
        <color theme="1"/>
      </font>
      <fill>
        <patternFill>
          <bgColor rgb="FFFFFF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F0"/>
        </patternFill>
      </fill>
    </dxf>
    <dxf>
      <fill>
        <patternFill>
          <bgColor theme="0" tint="-0.24994659260841701"/>
        </patternFill>
      </fill>
    </dxf>
    <dxf>
      <font>
        <b/>
        <i val="0"/>
        <color theme="0"/>
      </font>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theme="0"/>
      </font>
      <fill>
        <patternFill>
          <bgColor rgb="FF7030A0"/>
        </patternFill>
      </fill>
    </dxf>
    <dxf>
      <fill>
        <patternFill>
          <bgColor theme="0" tint="-0.34998626667073579"/>
        </patternFill>
      </fill>
    </dxf>
    <dxf>
      <font>
        <b/>
        <i val="0"/>
        <color theme="0"/>
      </font>
      <fill>
        <patternFill>
          <bgColor rgb="FFFF0000"/>
        </patternFill>
      </fill>
    </dxf>
    <dxf>
      <font>
        <b/>
        <i val="0"/>
        <color theme="0"/>
      </font>
      <fill>
        <patternFill>
          <bgColor rgb="FF00B0F0"/>
        </patternFill>
      </fill>
    </dxf>
    <dxf>
      <font>
        <b/>
        <i val="0"/>
        <color auto="1"/>
      </font>
      <fill>
        <patternFill>
          <bgColor rgb="FFFFFF00"/>
        </patternFill>
      </fill>
    </dxf>
    <dxf>
      <fill>
        <patternFill>
          <bgColor theme="0" tint="-0.34998626667073579"/>
        </patternFill>
      </fill>
    </dxf>
    <dxf>
      <font>
        <b/>
        <i val="0"/>
        <color theme="0"/>
      </font>
      <fill>
        <patternFill>
          <bgColor rgb="FFFF0000"/>
        </patternFill>
      </fill>
    </dxf>
    <dxf>
      <font>
        <b/>
        <i val="0"/>
        <color auto="1"/>
      </font>
      <fill>
        <patternFill>
          <bgColor rgb="FFFF66FF"/>
        </patternFill>
      </fill>
    </dxf>
    <dxf>
      <font>
        <b/>
        <i val="0"/>
        <color theme="0"/>
      </font>
      <fill>
        <patternFill>
          <bgColor theme="5" tint="-0.24994659260841701"/>
        </patternFill>
      </fill>
    </dxf>
    <dxf>
      <font>
        <b/>
        <i val="0"/>
        <color theme="0"/>
      </font>
      <fill>
        <patternFill>
          <bgColor rgb="FF00B050"/>
        </patternFill>
      </fill>
    </dxf>
    <dxf>
      <font>
        <b/>
        <i val="0"/>
        <color theme="0"/>
      </font>
      <fill>
        <patternFill>
          <bgColor rgb="FF002060"/>
        </patternFill>
      </fill>
    </dxf>
    <dxf>
      <font>
        <b/>
        <i val="0"/>
        <color theme="0"/>
      </font>
      <fill>
        <patternFill>
          <bgColor rgb="FF0070C0"/>
        </patternFill>
      </fill>
    </dxf>
    <dxf>
      <font>
        <b/>
        <i val="0"/>
        <color theme="0"/>
      </font>
      <fill>
        <patternFill>
          <bgColor rgb="FF7030A0"/>
        </patternFill>
      </fill>
    </dxf>
    <dxf>
      <font>
        <b/>
        <i val="0"/>
        <color theme="0"/>
      </font>
      <fill>
        <patternFill>
          <bgColor theme="1"/>
        </patternFill>
      </fill>
    </dxf>
    <dxf>
      <font>
        <b/>
        <i val="0"/>
        <color auto="1"/>
      </font>
      <fill>
        <patternFill patternType="none">
          <bgColor auto="1"/>
        </patternFill>
      </fill>
    </dxf>
    <dxf>
      <font>
        <b/>
        <i val="0"/>
        <color theme="0"/>
      </font>
      <fill>
        <patternFill>
          <bgColor rgb="FFFF0000"/>
        </patternFill>
      </fill>
    </dxf>
    <dxf>
      <font>
        <b/>
        <i val="0"/>
        <color theme="0"/>
      </font>
      <fill>
        <patternFill>
          <bgColor theme="0" tint="-0.34998626667073579"/>
        </patternFill>
      </fill>
    </dxf>
    <dxf>
      <font>
        <b/>
        <i val="0"/>
        <color auto="1"/>
      </font>
      <fill>
        <patternFill>
          <bgColor rgb="FFCCECFF"/>
        </patternFill>
      </fill>
    </dxf>
    <dxf>
      <font>
        <b/>
        <i val="0"/>
        <color theme="1"/>
      </font>
      <fill>
        <patternFill>
          <bgColor rgb="FFFFFF00"/>
        </patternFill>
      </fill>
    </dxf>
    <dxf>
      <font>
        <b/>
        <i val="0"/>
        <color theme="0"/>
      </font>
      <fill>
        <patternFill>
          <bgColor rgb="FFFF0000"/>
        </patternFill>
      </fill>
    </dxf>
    <dxf>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00B050"/>
        </patternFill>
      </fill>
    </dxf>
    <dxf>
      <font>
        <b/>
        <i val="0"/>
        <color theme="0"/>
      </font>
      <fill>
        <patternFill>
          <bgColor rgb="FF00B0F0"/>
        </patternFill>
      </fill>
    </dxf>
    <dxf>
      <font>
        <b/>
        <i val="0"/>
        <color auto="1"/>
      </font>
      <fill>
        <patternFill>
          <bgColor rgb="FFFFFF00"/>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theme="0"/>
      </font>
      <fill>
        <patternFill>
          <bgColor rgb="FF002060"/>
        </patternFill>
      </fill>
    </dxf>
    <dxf>
      <font>
        <b/>
        <i val="0"/>
        <color theme="0"/>
      </font>
      <fill>
        <patternFill>
          <bgColor rgb="FF0070C0"/>
        </patternFill>
      </fill>
    </dxf>
    <dxf>
      <font>
        <b/>
        <i val="0"/>
        <color theme="0"/>
      </font>
      <fill>
        <patternFill>
          <bgColor rgb="FF7030A0"/>
        </patternFill>
      </fill>
    </dxf>
    <dxf>
      <font>
        <b/>
        <i val="0"/>
        <color theme="0"/>
      </font>
      <fill>
        <patternFill>
          <bgColor theme="1"/>
        </patternFill>
      </fill>
    </dxf>
    <dxf>
      <font>
        <b/>
        <i val="0"/>
        <color auto="1"/>
      </font>
      <fill>
        <patternFill patternType="none">
          <bgColor auto="1"/>
        </patternFill>
      </fill>
    </dxf>
    <dxf>
      <font>
        <b/>
        <i val="0"/>
        <color theme="0"/>
      </font>
      <fill>
        <patternFill>
          <bgColor rgb="FFFF0000"/>
        </patternFill>
      </fill>
    </dxf>
    <dxf>
      <font>
        <color rgb="FF9C0006"/>
      </font>
      <fill>
        <patternFill>
          <bgColor rgb="FFFFC7CE"/>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auto="1"/>
      </font>
      <fill>
        <patternFill patternType="none">
          <bgColor auto="1"/>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ont>
        <b/>
        <i val="0"/>
        <color theme="0"/>
      </font>
      <fill>
        <patternFill>
          <bgColor theme="1"/>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rgb="FF7030A0"/>
        </patternFill>
      </fill>
    </dxf>
    <dxf>
      <fill>
        <patternFill>
          <bgColor theme="0" tint="-0.34998626667073579"/>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b/>
        <i val="0"/>
        <color theme="1"/>
      </font>
      <fill>
        <patternFill>
          <bgColor rgb="FFFFC000"/>
        </patternFill>
      </fill>
    </dxf>
    <dxf>
      <font>
        <b/>
        <i val="0"/>
        <color theme="0"/>
      </font>
      <fill>
        <patternFill>
          <bgColor rgb="FF7030A0"/>
        </patternFill>
      </fill>
    </dxf>
    <dxf>
      <font>
        <b/>
        <i val="0"/>
        <color theme="0"/>
      </font>
      <fill>
        <patternFill>
          <bgColor theme="0" tint="-0.34998626667073579"/>
        </patternFill>
      </fill>
    </dxf>
    <dxf>
      <font>
        <b/>
        <i val="0"/>
        <color auto="1"/>
      </font>
      <fill>
        <patternFill>
          <bgColor rgb="FFFF66FF"/>
        </patternFill>
      </fill>
    </dxf>
    <dxf>
      <font>
        <b/>
        <i val="0"/>
        <color theme="0"/>
      </font>
      <fill>
        <patternFill>
          <bgColor rgb="FFFF0000"/>
        </patternFill>
      </fill>
    </dxf>
    <dxf>
      <font>
        <b/>
        <i val="0"/>
        <color auto="1"/>
      </font>
      <fill>
        <patternFill patternType="none">
          <bgColor auto="1"/>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ill>
        <patternFill>
          <bgColor theme="0" tint="-0.34998626667073579"/>
        </patternFill>
      </fill>
    </dxf>
    <dxf>
      <font>
        <b/>
        <i val="0"/>
        <color theme="0"/>
      </font>
      <fill>
        <patternFill>
          <bgColor rgb="FFFF0000"/>
        </patternFill>
      </fill>
    </dxf>
    <dxf>
      <font>
        <b/>
        <i val="0"/>
        <color theme="0"/>
      </font>
      <fill>
        <patternFill>
          <bgColor theme="0" tint="-0.34998626667073579"/>
        </patternFill>
      </fill>
    </dxf>
    <dxf>
      <font>
        <b/>
        <i val="0"/>
        <color theme="0"/>
      </font>
      <fill>
        <patternFill>
          <bgColor theme="1"/>
        </patternFill>
      </fill>
    </dxf>
    <dxf>
      <font>
        <b/>
        <i val="0"/>
        <color theme="0"/>
      </font>
      <fill>
        <patternFill>
          <bgColor rgb="FF7030A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rgb="FF0070C0"/>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ont>
        <b/>
        <i val="0"/>
        <color theme="0"/>
      </font>
      <fill>
        <patternFill>
          <bgColor rgb="FF7030A0"/>
        </patternFill>
      </fill>
    </dxf>
    <dxf>
      <font>
        <b/>
        <i val="0"/>
        <color auto="1"/>
      </font>
      <fill>
        <patternFill patternType="none">
          <bgColor auto="1"/>
        </patternFill>
      </fill>
    </dxf>
    <dxf>
      <font>
        <color rgb="FF9C0006"/>
      </font>
      <fill>
        <patternFill>
          <bgColor rgb="FFFFC7CE"/>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CCECFF"/>
        </patternFill>
      </fill>
    </dxf>
    <dxf>
      <font>
        <b/>
        <i val="0"/>
        <color theme="1"/>
      </font>
      <fill>
        <patternFill>
          <bgColor rgb="FFFFFF00"/>
        </patternFill>
      </fill>
    </dxf>
    <dxf>
      <fill>
        <patternFill>
          <bgColor theme="0" tint="-0.24994659260841701"/>
        </patternFill>
      </fill>
    </dxf>
    <dxf>
      <fill>
        <patternFill>
          <bgColor theme="0" tint="-0.34998626667073579"/>
        </patternFill>
      </fill>
    </dxf>
    <dxf>
      <font>
        <b/>
        <i val="0"/>
        <color auto="1"/>
      </font>
      <fill>
        <patternFill patternType="none">
          <bgColor auto="1"/>
        </patternFill>
      </fill>
    </dxf>
    <dxf>
      <font>
        <b/>
        <i val="0"/>
        <color theme="0"/>
      </font>
      <fill>
        <patternFill>
          <bgColor rgb="FFFF0000"/>
        </patternFill>
      </fill>
    </dxf>
    <dxf>
      <font>
        <b/>
        <i val="0"/>
        <color theme="0"/>
      </font>
      <fill>
        <patternFill>
          <bgColor rgb="FF7030A0"/>
        </patternFill>
      </fill>
    </dxf>
    <dxf>
      <font>
        <b/>
        <i val="0"/>
        <color theme="1"/>
      </font>
      <fill>
        <patternFill>
          <bgColor rgb="FFFFC00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FF0000"/>
        </patternFill>
      </fill>
    </dxf>
    <dxf>
      <fill>
        <patternFill>
          <bgColor theme="0" tint="-0.34998626667073579"/>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7030A0"/>
        </patternFill>
      </fill>
    </dxf>
    <dxf>
      <font>
        <b/>
        <i val="0"/>
        <color auto="1"/>
      </font>
      <fill>
        <patternFill>
          <bgColor rgb="FFFF66FF"/>
        </patternFill>
      </fill>
    </dxf>
    <dxf>
      <font>
        <b/>
        <i val="0"/>
        <color theme="0"/>
      </font>
      <fill>
        <patternFill>
          <bgColor theme="1"/>
        </patternFill>
      </fill>
    </dxf>
    <dxf>
      <font>
        <b/>
        <i val="0"/>
        <color theme="0"/>
      </font>
      <fill>
        <patternFill>
          <bgColor rgb="FF00B0F0"/>
        </patternFill>
      </fill>
    </dxf>
    <dxf>
      <font>
        <b/>
        <color rgb="FF000000"/>
      </font>
      <fill>
        <patternFill>
          <bgColor rgb="FFFFFF00"/>
        </patternFill>
      </fill>
    </dxf>
    <dxf>
      <font>
        <b/>
        <color rgb="FFFFFFFF"/>
      </font>
      <fill>
        <patternFill>
          <bgColor rgb="FF000000"/>
        </patternFill>
      </fill>
    </dxf>
    <dxf>
      <font>
        <b/>
        <color rgb="FFFFFFFF"/>
      </font>
      <fill>
        <patternFill>
          <bgColor rgb="FFFF0000"/>
        </patternFill>
      </fill>
    </dxf>
    <dxf>
      <font>
        <b/>
        <color rgb="FFFFFFFF"/>
      </font>
      <fill>
        <patternFill>
          <bgColor rgb="FFFABF8F"/>
        </patternFill>
      </fill>
    </dxf>
    <dxf>
      <font>
        <b/>
        <color rgb="FFFFFFFF"/>
      </font>
      <fill>
        <patternFill>
          <bgColor rgb="FF00B050"/>
        </patternFill>
      </fill>
    </dxf>
    <dxf>
      <font>
        <b/>
      </font>
    </dxf>
    <dxf>
      <font>
        <b/>
        <color rgb="FFFFFFFF"/>
      </font>
      <fill>
        <patternFill>
          <bgColor rgb="FFA5A5A5"/>
        </patternFill>
      </fill>
    </dxf>
    <dxf>
      <font>
        <b/>
        <color rgb="FFFFFFFF"/>
      </font>
      <fill>
        <patternFill>
          <bgColor rgb="FF00B050"/>
        </patternFill>
      </fill>
    </dxf>
    <dxf>
      <font>
        <b/>
        <color rgb="FFFFFFFF"/>
      </font>
      <fill>
        <patternFill>
          <bgColor rgb="FF00B0F0"/>
        </patternFill>
      </fill>
    </dxf>
    <dxf>
      <font>
        <b/>
        <color rgb="FFFFFFFF"/>
      </font>
      <fill>
        <patternFill>
          <bgColor rgb="FFFF0000"/>
        </patternFill>
      </fill>
    </dxf>
    <dxf>
      <font>
        <b/>
        <color rgb="FFFFFFFF"/>
      </font>
      <fill>
        <patternFill>
          <bgColor rgb="FFFF0000"/>
        </patternFill>
      </fill>
    </dxf>
    <dxf>
      <font>
        <b/>
      </font>
      <fill>
        <patternFill>
          <bgColor rgb="FFFF66FF"/>
        </patternFill>
      </fill>
    </dxf>
    <dxf>
      <fill>
        <patternFill>
          <bgColor rgb="FFBFBFBF"/>
        </patternFill>
      </fill>
    </dxf>
    <dxf>
      <fill>
        <patternFill>
          <bgColor rgb="FFA5A5A5"/>
        </patternFill>
      </fill>
    </dxf>
    <dxf>
      <font>
        <b/>
        <color rgb="FF000000"/>
      </font>
      <fill>
        <patternFill>
          <bgColor rgb="FFFFC000"/>
        </patternFill>
      </fill>
    </dxf>
    <dxf>
      <font>
        <b/>
        <color rgb="FFFFFFFF"/>
      </font>
      <fill>
        <patternFill>
          <bgColor rgb="FF7030A0"/>
        </patternFill>
      </fill>
    </dxf>
    <dxf>
      <font>
        <b/>
        <color rgb="FFFFFFFF"/>
      </font>
      <fill>
        <patternFill>
          <bgColor rgb="FFFF0000"/>
        </patternFill>
      </fill>
    </dxf>
    <dxf>
      <font>
        <b/>
        <color rgb="FFFFFFFF"/>
      </font>
      <fill>
        <patternFill>
          <bgColor rgb="FFC00000"/>
        </patternFill>
      </fill>
    </dxf>
    <dxf>
      <font>
        <b/>
        <color rgb="FFFFFFFF"/>
      </font>
      <fill>
        <patternFill>
          <bgColor rgb="FF7030A0"/>
        </patternFill>
      </fill>
    </dxf>
    <dxf>
      <font>
        <b/>
        <color rgb="FFFFFFFF"/>
      </font>
      <fill>
        <patternFill>
          <bgColor rgb="FF0070C0"/>
        </patternFill>
      </fill>
    </dxf>
    <dxf>
      <font>
        <b/>
        <color rgb="FFFFFFFF"/>
      </font>
      <fill>
        <patternFill>
          <bgColor rgb="FF002060"/>
        </patternFill>
      </fill>
    </dxf>
    <dxf>
      <font>
        <b/>
      </font>
      <fill>
        <patternFill>
          <bgColor rgb="FFFFFF00"/>
        </patternFill>
      </fill>
    </dxf>
    <dxf>
      <font>
        <b/>
        <color rgb="FFFFFFFF"/>
      </font>
      <fill>
        <patternFill>
          <bgColor rgb="FF7030A0"/>
        </patternFill>
      </fill>
    </dxf>
    <dxf>
      <font>
        <b/>
      </font>
      <fill>
        <patternFill>
          <bgColor rgb="FFFFFF00"/>
        </patternFill>
      </fill>
    </dxf>
    <dxf>
      <font>
        <b/>
        <color rgb="FFFFFFFF"/>
      </font>
      <fill>
        <patternFill>
          <bgColor rgb="FF00B0F0"/>
        </patternFill>
      </fill>
    </dxf>
    <dxf>
      <font>
        <b/>
      </font>
      <fill>
        <patternFill>
          <bgColor rgb="FFCCECFF"/>
        </patternFill>
      </fill>
    </dxf>
    <dxf>
      <font>
        <b/>
        <color rgb="FFFFFFFF"/>
      </font>
      <fill>
        <patternFill>
          <bgColor rgb="FF963734"/>
        </patternFill>
      </fill>
    </dxf>
    <dxf>
      <font>
        <b/>
        <i val="0"/>
        <color theme="0"/>
      </font>
      <fill>
        <patternFill>
          <bgColor rgb="FF7030A0"/>
        </patternFill>
      </fill>
    </dxf>
    <dxf>
      <font>
        <b/>
        <i val="0"/>
        <color theme="0"/>
      </font>
      <fill>
        <patternFill>
          <bgColor rgb="FFFF0000"/>
        </patternFill>
      </fill>
    </dxf>
    <dxf>
      <font>
        <b/>
        <i val="0"/>
        <color theme="1"/>
      </font>
      <fill>
        <patternFill>
          <bgColor rgb="FFFFC000"/>
        </patternFill>
      </fill>
    </dxf>
    <dxf>
      <font>
        <b/>
        <i val="0"/>
        <color theme="0"/>
      </font>
      <fill>
        <patternFill>
          <bgColor theme="5" tint="-0.24994659260841701"/>
        </patternFill>
      </fill>
    </dxf>
    <dxf>
      <font>
        <b/>
        <i val="0"/>
        <color auto="1"/>
      </font>
      <fill>
        <patternFill>
          <bgColor rgb="FFFF66FF"/>
        </patternFill>
      </fill>
    </dxf>
    <dxf>
      <font>
        <b/>
        <i val="0"/>
        <color theme="0"/>
      </font>
      <fill>
        <patternFill>
          <bgColor rgb="FF00B050"/>
        </patternFill>
      </fill>
    </dxf>
    <dxf>
      <font>
        <b/>
        <i val="0"/>
        <color theme="0"/>
      </font>
      <fill>
        <patternFill>
          <bgColor rgb="FF002060"/>
        </patternFill>
      </fill>
    </dxf>
    <dxf>
      <font>
        <b/>
        <i val="0"/>
        <color theme="0"/>
      </font>
      <fill>
        <patternFill>
          <bgColor rgb="FF0070C0"/>
        </patternFill>
      </fill>
    </dxf>
    <dxf>
      <font>
        <b/>
        <i val="0"/>
        <color theme="0"/>
      </font>
      <fill>
        <patternFill>
          <bgColor theme="9" tint="0.39994506668294322"/>
        </patternFill>
      </fill>
    </dxf>
    <dxf>
      <font>
        <b/>
        <i val="0"/>
        <color theme="0"/>
      </font>
      <fill>
        <patternFill>
          <bgColor rgb="FF7030A0"/>
        </patternFill>
      </fill>
    </dxf>
    <dxf>
      <font>
        <b/>
        <i val="0"/>
        <color theme="0"/>
      </font>
      <fill>
        <patternFill>
          <bgColor rgb="FF00B0F0"/>
        </patternFill>
      </fill>
    </dxf>
    <dxf>
      <font>
        <b/>
        <i val="0"/>
        <color theme="0"/>
      </font>
      <fill>
        <patternFill>
          <bgColor theme="1"/>
        </patternFill>
      </fill>
    </dxf>
    <dxf>
      <font>
        <b/>
        <i val="0"/>
        <color auto="1"/>
      </font>
      <fill>
        <patternFill patternType="none">
          <bgColor auto="1"/>
        </patternFill>
      </fill>
    </dxf>
    <dxf>
      <font>
        <b/>
        <i val="0"/>
        <color theme="0"/>
      </font>
      <fill>
        <patternFill>
          <bgColor rgb="FFFF0000"/>
        </patternFill>
      </fill>
    </dxf>
    <dxf>
      <fill>
        <patternFill>
          <bgColor theme="0" tint="-0.34998626667073579"/>
        </patternFill>
      </fill>
    </dxf>
    <dxf>
      <font>
        <b/>
        <i val="0"/>
        <color auto="1"/>
      </font>
      <fill>
        <patternFill>
          <bgColor rgb="FFFFFF00"/>
        </patternFill>
      </fill>
    </dxf>
    <dxf>
      <font>
        <b/>
        <i val="0"/>
        <color theme="0"/>
      </font>
      <fill>
        <patternFill>
          <bgColor rgb="FFFF0000"/>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FF0000"/>
        </patternFill>
      </fill>
    </dxf>
    <dxf>
      <font>
        <b/>
        <i val="0"/>
        <color theme="0"/>
      </font>
      <fill>
        <patternFill>
          <bgColor theme="0" tint="-0.34998626667073579"/>
        </patternFill>
      </fill>
    </dxf>
    <dxf>
      <font>
        <b/>
        <i val="0"/>
        <color theme="0"/>
      </font>
      <fill>
        <patternFill>
          <bgColor rgb="FFFF0000"/>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00B0F0"/>
        </patternFill>
      </fill>
    </dxf>
    <dxf>
      <font>
        <b/>
        <i val="0"/>
        <color auto="1"/>
      </font>
      <fill>
        <patternFill patternType="none">
          <bgColor auto="1"/>
        </patternFill>
      </fill>
    </dxf>
    <dxf>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ont>
        <b/>
        <i val="0"/>
        <color theme="0"/>
      </font>
      <fill>
        <patternFill>
          <bgColor theme="0" tint="-0.34998626667073579"/>
        </patternFill>
      </fill>
    </dxf>
    <dxf>
      <font>
        <b/>
        <i val="0"/>
        <color auto="1"/>
      </font>
      <fill>
        <patternFill patternType="none">
          <bgColor auto="1"/>
        </patternFill>
      </fill>
    </dxf>
    <dxf>
      <font>
        <b/>
        <i val="0"/>
        <color theme="0"/>
      </font>
      <fill>
        <patternFill>
          <bgColor rgb="FF7030A0"/>
        </patternFill>
      </fill>
    </dxf>
    <dxf>
      <font>
        <b/>
        <i val="0"/>
        <color theme="0"/>
      </font>
      <fill>
        <patternFill>
          <bgColor theme="5" tint="-0.24994659260841701"/>
        </patternFill>
      </fill>
    </dxf>
    <dxf>
      <font>
        <b/>
        <i val="0"/>
        <color theme="0"/>
      </font>
      <fill>
        <patternFill>
          <bgColor rgb="FFFF0000"/>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rgb="FFFF0000"/>
        </patternFill>
      </fill>
    </dxf>
    <dxf>
      <font>
        <b/>
        <i val="0"/>
        <color theme="0"/>
      </font>
      <fill>
        <patternFill>
          <bgColor theme="9" tint="0.39994506668294322"/>
        </patternFill>
      </fill>
    </dxf>
    <dxf>
      <font>
        <b/>
        <i val="0"/>
        <color auto="1"/>
      </font>
      <fill>
        <patternFill>
          <bgColor rgb="FFFFFF00"/>
        </patternFill>
      </fill>
    </dxf>
    <dxf>
      <font>
        <b/>
        <i val="0"/>
        <color theme="0"/>
      </font>
      <fill>
        <patternFill>
          <bgColor rgb="FF00B0F0"/>
        </patternFill>
      </fill>
    </dxf>
    <dxf>
      <font>
        <b/>
        <i val="0"/>
        <color theme="0"/>
      </font>
      <fill>
        <patternFill>
          <bgColor rgb="FFFF0000"/>
        </patternFill>
      </fill>
    </dxf>
    <dxf>
      <fill>
        <patternFill>
          <bgColor theme="0" tint="-0.34998626667073579"/>
        </patternFill>
      </fill>
    </dxf>
    <dxf>
      <font>
        <b/>
        <i val="0"/>
        <color theme="0"/>
      </font>
      <fill>
        <patternFill>
          <bgColor rgb="FF7030A0"/>
        </patternFill>
      </fill>
    </dxf>
    <dxf>
      <fill>
        <patternFill>
          <bgColor theme="0" tint="-0.24994659260841701"/>
        </patternFill>
      </fill>
    </dxf>
    <dxf>
      <font>
        <b/>
        <i val="0"/>
        <color auto="1"/>
      </font>
      <fill>
        <patternFill>
          <bgColor rgb="FFCCECFF"/>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1"/>
      </font>
      <fill>
        <patternFill>
          <bgColor rgb="FFFFFF00"/>
        </patternFill>
      </fill>
    </dxf>
    <dxf>
      <font>
        <b/>
        <i val="0"/>
        <color theme="0"/>
      </font>
      <fill>
        <patternFill>
          <bgColor rgb="FFC00000"/>
        </patternFill>
      </fill>
    </dxf>
    <dxf>
      <font>
        <b/>
        <i val="0"/>
        <color theme="0"/>
      </font>
      <fill>
        <patternFill>
          <bgColor rgb="FF00B0F0"/>
        </patternFill>
      </fill>
    </dxf>
    <dxf>
      <font>
        <b/>
        <i val="0"/>
        <color theme="0"/>
      </font>
      <fill>
        <patternFill>
          <bgColor rgb="FF00B050"/>
        </patternFill>
      </fill>
    </dxf>
    <dxf>
      <font>
        <b/>
        <i val="0"/>
        <color theme="0"/>
      </font>
      <fill>
        <patternFill>
          <bgColor rgb="FF00B0F0"/>
        </patternFill>
      </fill>
    </dxf>
    <dxf>
      <font>
        <b/>
        <i val="0"/>
        <color theme="0"/>
      </font>
      <fill>
        <patternFill>
          <bgColor rgb="FFC00000"/>
        </patternFill>
      </fill>
    </dxf>
    <dxf>
      <fill>
        <patternFill>
          <bgColor theme="0" tint="-0.24994659260841701"/>
        </patternFill>
      </fill>
    </dxf>
    <dxf>
      <font>
        <b/>
        <i val="0"/>
        <color theme="1"/>
      </font>
      <fill>
        <patternFill>
          <bgColor rgb="FFFFFF00"/>
        </patternFill>
      </fill>
    </dxf>
    <dxf>
      <font>
        <b/>
        <i val="0"/>
        <color auto="1"/>
      </font>
      <fill>
        <patternFill>
          <bgColor rgb="FFCCECFF"/>
        </patternFill>
      </fill>
    </dxf>
    <dxf>
      <font>
        <b/>
        <i val="0"/>
        <color auto="1"/>
      </font>
      <fill>
        <patternFill>
          <bgColor rgb="FFFFFF00"/>
        </patternFill>
      </fill>
    </dxf>
    <dxf>
      <font>
        <b/>
        <i val="0"/>
        <color theme="0"/>
      </font>
      <fill>
        <patternFill>
          <bgColor rgb="FFFF0000"/>
        </patternFill>
      </fill>
    </dxf>
    <dxf>
      <font>
        <b/>
        <i val="0"/>
        <color theme="0"/>
      </font>
      <fill>
        <patternFill>
          <bgColor rgb="FF00B0F0"/>
        </patternFill>
      </fill>
    </dxf>
    <dxf>
      <font>
        <b/>
        <i val="0"/>
        <color theme="0"/>
      </font>
      <fill>
        <patternFill>
          <bgColor rgb="FFFF0000"/>
        </patternFill>
      </fill>
    </dxf>
    <dxf>
      <font>
        <b/>
        <i val="0"/>
        <color theme="0"/>
      </font>
      <fill>
        <patternFill>
          <bgColor rgb="FF7030A0"/>
        </patternFill>
      </fill>
    </dxf>
    <dxf>
      <font>
        <b/>
        <i val="0"/>
        <color theme="0"/>
      </font>
      <fill>
        <patternFill>
          <bgColor theme="1"/>
        </patternFill>
      </fill>
    </dxf>
    <dxf>
      <font>
        <b/>
        <i val="0"/>
        <color auto="1"/>
      </font>
      <fill>
        <patternFill patternType="none">
          <bgColor auto="1"/>
        </patternFill>
      </fill>
    </dxf>
    <dxf>
      <font>
        <color rgb="FF9C0006"/>
      </font>
      <fill>
        <patternFill>
          <bgColor rgb="FFFFC7CE"/>
        </patternFill>
      </fill>
    </dxf>
    <dxf>
      <font>
        <b/>
        <i val="0"/>
        <color theme="0"/>
      </font>
      <fill>
        <patternFill>
          <bgColor theme="9" tint="0.39994506668294322"/>
        </patternFill>
      </fill>
    </dxf>
    <dxf>
      <font>
        <b/>
        <i val="0"/>
        <color theme="0"/>
      </font>
      <fill>
        <patternFill>
          <bgColor rgb="FFFF0000"/>
        </patternFill>
      </fill>
    </dxf>
    <dxf>
      <font>
        <b/>
        <i val="0"/>
        <color theme="0"/>
      </font>
      <fill>
        <patternFill>
          <bgColor theme="5" tint="-0.24994659260841701"/>
        </patternFill>
      </fill>
    </dxf>
    <dxf>
      <font>
        <b/>
        <i val="0"/>
        <color theme="0"/>
      </font>
      <fill>
        <patternFill>
          <bgColor rgb="FF002060"/>
        </patternFill>
      </fill>
    </dxf>
    <dxf>
      <font>
        <b/>
        <i val="0"/>
        <color theme="0"/>
      </font>
      <fill>
        <patternFill>
          <bgColor rgb="FF00B050"/>
        </patternFill>
      </fill>
    </dxf>
    <dxf>
      <font>
        <b/>
        <i val="0"/>
        <color theme="0"/>
      </font>
      <fill>
        <patternFill>
          <bgColor rgb="FF0070C0"/>
        </patternFill>
      </fill>
    </dxf>
    <dxf>
      <font>
        <b/>
        <i val="0"/>
        <color auto="1"/>
      </font>
      <fill>
        <patternFill>
          <bgColor rgb="FFFFFF00"/>
        </patternFill>
      </fill>
    </dxf>
    <dxf>
      <font>
        <b/>
        <i val="0"/>
        <color auto="1"/>
      </font>
      <fill>
        <patternFill>
          <bgColor rgb="FFFF66FF"/>
        </patternFill>
      </fill>
    </dxf>
    <dxf>
      <font>
        <b/>
        <i val="0"/>
        <color theme="0"/>
      </font>
      <fill>
        <patternFill>
          <bgColor rgb="FF7030A0"/>
        </patternFill>
      </fill>
    </dxf>
    <dxf>
      <fill>
        <patternFill>
          <bgColor theme="0" tint="-0.34998626667073579"/>
        </patternFill>
      </fill>
    </dxf>
    <dxf>
      <font>
        <b/>
        <i val="0"/>
        <color theme="1"/>
      </font>
      <fill>
        <patternFill>
          <bgColor rgb="FFFFC000"/>
        </patternFill>
      </fill>
    </dxf>
    <dxf>
      <font>
        <b/>
        <i val="0"/>
        <color theme="0"/>
      </font>
      <fill>
        <patternFill>
          <bgColor rgb="FFFF0000"/>
        </patternFill>
      </fill>
    </dxf>
    <dxf>
      <font>
        <b/>
        <i val="0"/>
        <color theme="0"/>
      </font>
      <fill>
        <patternFill>
          <bgColor rgb="FF00B050"/>
        </patternFill>
      </fill>
    </dxf>
    <dxf>
      <font>
        <b/>
        <i val="0"/>
        <color theme="0"/>
      </font>
      <fill>
        <patternFill>
          <bgColor rgb="FF002060"/>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theme="0" tint="-0.34998626667073579"/>
        </patternFill>
      </fill>
    </dxf>
    <dxf>
      <font>
        <b/>
        <i val="0"/>
        <color theme="1"/>
      </font>
      <fill>
        <patternFill>
          <bgColor rgb="FFFFC000"/>
        </patternFill>
      </fill>
    </dxf>
    <dxf>
      <font>
        <b/>
        <i val="0"/>
        <color theme="0"/>
      </font>
      <fill>
        <patternFill>
          <bgColor rgb="FF7030A0"/>
        </patternFill>
      </fill>
    </dxf>
    <dxf>
      <font>
        <b/>
        <i val="0"/>
        <color theme="0"/>
      </font>
      <fill>
        <patternFill>
          <bgColor rgb="FF7030A0"/>
        </patternFill>
      </fill>
    </dxf>
    <dxf>
      <font>
        <b/>
        <i val="0"/>
        <color theme="0"/>
      </font>
      <fill>
        <patternFill>
          <bgColor rgb="FF002060"/>
        </patternFill>
      </fill>
    </dxf>
    <dxf>
      <font>
        <b/>
        <i val="0"/>
        <color auto="1"/>
      </font>
      <fill>
        <patternFill>
          <bgColor rgb="FFFF66FF"/>
        </patternFill>
      </fill>
    </dxf>
    <dxf>
      <fill>
        <patternFill>
          <bgColor theme="0" tint="-0.34998626667073579"/>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FF0000"/>
        </patternFill>
      </fill>
    </dxf>
    <dxf>
      <font>
        <b/>
        <i val="0"/>
        <color theme="0"/>
      </font>
      <fill>
        <patternFill>
          <bgColor rgb="FFC00000"/>
        </patternFill>
      </fill>
    </dxf>
    <dxf>
      <font>
        <b/>
        <i val="0"/>
        <color theme="1"/>
      </font>
      <fill>
        <patternFill>
          <bgColor rgb="FFFFFF00"/>
        </patternFill>
      </fill>
    </dxf>
    <dxf>
      <font>
        <b/>
        <i val="0"/>
        <color theme="0"/>
      </font>
      <fill>
        <patternFill>
          <bgColor rgb="FF00B050"/>
        </patternFill>
      </fill>
    </dxf>
    <dxf>
      <fill>
        <patternFill>
          <bgColor theme="0" tint="-0.24994659260841701"/>
        </patternFill>
      </fill>
    </dxf>
    <dxf>
      <font>
        <b/>
        <i val="0"/>
        <color auto="1"/>
      </font>
      <fill>
        <patternFill>
          <bgColor rgb="FFFFFF00"/>
        </patternFill>
      </fill>
    </dxf>
    <dxf>
      <font>
        <b/>
        <i val="0"/>
        <color theme="0"/>
      </font>
      <fill>
        <patternFill>
          <bgColor rgb="FF00B0F0"/>
        </patternFill>
      </fill>
    </dxf>
    <dxf>
      <font>
        <b/>
        <i val="0"/>
        <color auto="1"/>
      </font>
      <fill>
        <patternFill>
          <bgColor rgb="FFCCECFF"/>
        </patternFill>
      </fill>
    </dxf>
    <dxf>
      <fill>
        <patternFill>
          <bgColor theme="0" tint="-0.34998626667073579"/>
        </patternFill>
      </fill>
    </dxf>
    <dxf>
      <font>
        <b/>
        <i val="0"/>
        <color theme="0"/>
      </font>
      <fill>
        <patternFill>
          <bgColor rgb="FF7030A0"/>
        </patternFill>
      </fill>
    </dxf>
    <dxf>
      <font>
        <b/>
        <i val="0"/>
        <color theme="1"/>
      </font>
      <fill>
        <patternFill>
          <bgColor rgb="FFFFC000"/>
        </patternFill>
      </fill>
    </dxf>
    <dxf>
      <font>
        <b/>
        <i val="0"/>
        <color auto="1"/>
      </font>
      <fill>
        <patternFill>
          <bgColor rgb="FFFF66FF"/>
        </patternFill>
      </fill>
    </dxf>
    <dxf>
      <font>
        <b/>
        <i val="0"/>
        <color theme="0"/>
      </font>
      <fill>
        <patternFill>
          <bgColor rgb="FF002060"/>
        </patternFill>
      </fill>
    </dxf>
    <dxf>
      <font>
        <b/>
        <i val="0"/>
        <color theme="0"/>
      </font>
      <fill>
        <patternFill>
          <bgColor rgb="FF7030A0"/>
        </patternFill>
      </fill>
    </dxf>
    <dxf>
      <fill>
        <patternFill>
          <bgColor theme="0" tint="-0.34998626667073579"/>
        </patternFill>
      </fill>
    </dxf>
    <dxf>
      <font>
        <b/>
        <i val="0"/>
        <color theme="1"/>
      </font>
      <fill>
        <patternFill>
          <bgColor rgb="FFFFC000"/>
        </patternFill>
      </fill>
    </dxf>
    <dxf>
      <font>
        <b/>
        <i val="0"/>
        <color auto="1"/>
      </font>
      <fill>
        <patternFill>
          <bgColor rgb="FFFF66FF"/>
        </patternFill>
      </fill>
    </dxf>
    <dxf>
      <font>
        <b/>
        <i val="0"/>
        <color theme="1"/>
      </font>
      <fill>
        <patternFill>
          <bgColor rgb="FFFFFF00"/>
        </patternFill>
      </fill>
    </dxf>
    <dxf>
      <fill>
        <patternFill>
          <bgColor theme="0" tint="-0.24994659260841701"/>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002060"/>
        </patternFill>
      </fill>
    </dxf>
    <dxf>
      <font>
        <b/>
        <i val="0"/>
        <color theme="0"/>
      </font>
      <fill>
        <patternFill>
          <bgColor rgb="FF00B050"/>
        </patternFill>
      </fill>
    </dxf>
    <dxf>
      <font>
        <b/>
        <i val="0"/>
        <color auto="1"/>
      </font>
      <fill>
        <patternFill>
          <bgColor rgb="FFCCECFF"/>
        </patternFill>
      </fill>
    </dxf>
    <dxf>
      <font>
        <b/>
        <i val="0"/>
        <color auto="1"/>
      </font>
      <fill>
        <patternFill>
          <bgColor rgb="FFFFFF00"/>
        </patternFill>
      </fill>
    </dxf>
    <dxf>
      <font>
        <b/>
        <i val="0"/>
        <color theme="0"/>
      </font>
      <fill>
        <patternFill>
          <bgColor rgb="FFC00000"/>
        </patternFill>
      </fill>
    </dxf>
    <dxf>
      <font>
        <b/>
        <i val="0"/>
        <color theme="0"/>
      </font>
      <fill>
        <patternFill>
          <bgColor rgb="FFFF0000"/>
        </patternFill>
      </fill>
    </dxf>
    <dxf>
      <font>
        <b/>
        <i val="0"/>
        <color theme="0"/>
      </font>
      <fill>
        <patternFill>
          <bgColor rgb="FF00B0F0"/>
        </patternFill>
      </fill>
    </dxf>
    <dxf>
      <font>
        <b/>
        <i val="0"/>
        <color theme="1"/>
      </font>
      <fill>
        <patternFill>
          <bgColor rgb="FFFFC000"/>
        </patternFill>
      </fill>
    </dxf>
    <dxf>
      <font>
        <b/>
        <i val="0"/>
        <color theme="0"/>
      </font>
      <fill>
        <patternFill>
          <bgColor rgb="FF7030A0"/>
        </patternFill>
      </fill>
    </dxf>
    <dxf>
      <fill>
        <patternFill>
          <bgColor theme="0" tint="-0.34998626667073579"/>
        </patternFill>
      </fill>
    </dxf>
    <dxf>
      <font>
        <b/>
        <i val="0"/>
        <color theme="0"/>
      </font>
      <fill>
        <patternFill>
          <bgColor rgb="FFC00000"/>
        </patternFill>
      </fill>
    </dxf>
    <dxf>
      <font>
        <b/>
        <i val="0"/>
        <color auto="1"/>
      </font>
      <fill>
        <patternFill>
          <bgColor rgb="FFCCECFF"/>
        </patternFill>
      </fill>
    </dxf>
    <dxf>
      <fill>
        <patternFill>
          <bgColor theme="0" tint="-0.24994659260841701"/>
        </patternFill>
      </fill>
    </dxf>
    <dxf>
      <font>
        <b/>
        <i val="0"/>
        <color theme="1"/>
      </font>
      <fill>
        <patternFill>
          <bgColor rgb="FFFFFF00"/>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00B0F0"/>
        </patternFill>
      </fill>
    </dxf>
    <dxf>
      <font>
        <b/>
        <i val="0"/>
        <color theme="0"/>
      </font>
      <fill>
        <patternFill>
          <bgColor theme="0" tint="-0.34998626667073579"/>
        </patternFill>
      </fill>
    </dxf>
    <dxf>
      <font>
        <b/>
        <i val="0"/>
        <color theme="0"/>
      </font>
      <fill>
        <patternFill>
          <bgColor rgb="FF7030A0"/>
        </patternFill>
      </fill>
    </dxf>
    <dxf>
      <font>
        <b/>
        <i val="0"/>
        <color theme="0"/>
      </font>
      <fill>
        <patternFill>
          <bgColor rgb="FF002060"/>
        </patternFill>
      </fill>
    </dxf>
    <dxf>
      <font>
        <b/>
        <i val="0"/>
        <color auto="1"/>
      </font>
      <fill>
        <patternFill>
          <bgColor rgb="FFFF66FF"/>
        </patternFill>
      </fill>
    </dxf>
    <dxf>
      <font>
        <b/>
        <i val="0"/>
        <color theme="1"/>
      </font>
      <fill>
        <patternFill>
          <bgColor rgb="FFFFC000"/>
        </patternFill>
      </fill>
    </dxf>
    <dxf>
      <font>
        <b/>
        <i val="0"/>
        <color auto="1"/>
      </font>
      <fill>
        <patternFill>
          <bgColor rgb="FFFF66FF"/>
        </patternFill>
      </fill>
    </dxf>
    <dxf>
      <font>
        <b/>
        <i val="0"/>
        <color theme="0"/>
      </font>
      <fill>
        <patternFill>
          <bgColor rgb="FF002060"/>
        </patternFill>
      </fill>
    </dxf>
    <dxf>
      <font>
        <b/>
        <i val="0"/>
        <color theme="0"/>
      </font>
      <fill>
        <patternFill>
          <bgColor rgb="FF7030A0"/>
        </patternFill>
      </fill>
    </dxf>
    <dxf>
      <font>
        <b/>
        <i val="0"/>
        <color theme="0"/>
      </font>
      <fill>
        <patternFill>
          <bgColor theme="0" tint="-0.34998626667073579"/>
        </patternFill>
      </fill>
    </dxf>
    <dxf>
      <fill>
        <patternFill>
          <bgColor theme="0" tint="-0.34998626667073579"/>
        </patternFill>
      </fill>
    </dxf>
    <dxf>
      <font>
        <b/>
        <i val="0"/>
        <color theme="0"/>
      </font>
      <fill>
        <patternFill>
          <bgColor rgb="FF7030A0"/>
        </patternFill>
      </fill>
    </dxf>
    <dxf>
      <font>
        <b/>
        <i val="0"/>
        <color theme="0"/>
      </font>
      <fill>
        <patternFill>
          <bgColor rgb="FF00B0F0"/>
        </patternFill>
      </fill>
    </dxf>
    <dxf>
      <font>
        <b/>
        <i val="0"/>
        <color theme="0"/>
      </font>
      <fill>
        <patternFill>
          <bgColor rgb="FFC00000"/>
        </patternFill>
      </fill>
    </dxf>
    <dxf>
      <font>
        <b/>
        <i val="0"/>
        <color theme="0"/>
      </font>
      <fill>
        <patternFill>
          <bgColor rgb="FF00B050"/>
        </patternFill>
      </fill>
    </dxf>
    <dxf>
      <font>
        <b/>
        <i val="0"/>
        <color theme="0"/>
      </font>
      <fill>
        <patternFill>
          <bgColor rgb="FFFF0000"/>
        </patternFill>
      </fill>
    </dxf>
    <dxf>
      <font>
        <b/>
        <i val="0"/>
        <color auto="1"/>
      </font>
      <fill>
        <patternFill>
          <bgColor rgb="FFFFFF00"/>
        </patternFill>
      </fill>
    </dxf>
    <dxf>
      <font>
        <b/>
        <i val="0"/>
        <color auto="1"/>
      </font>
      <fill>
        <patternFill>
          <bgColor rgb="FFCCECFF"/>
        </patternFill>
      </fill>
    </dxf>
    <dxf>
      <font>
        <b/>
        <i val="0"/>
        <color theme="1"/>
      </font>
      <fill>
        <patternFill>
          <bgColor rgb="FFFFFF00"/>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color rgb="FFFFFFFF"/>
      </font>
      <fill>
        <patternFill>
          <bgColor rgb="FF963734"/>
        </patternFill>
      </fill>
    </dxf>
    <dxf>
      <font>
        <b/>
      </font>
      <fill>
        <patternFill>
          <bgColor rgb="FFCCECFF"/>
        </patternFill>
      </fill>
    </dxf>
    <dxf>
      <font>
        <b/>
      </font>
      <fill>
        <patternFill>
          <bgColor rgb="FFFFFF00"/>
        </patternFill>
      </fill>
    </dxf>
    <dxf>
      <font>
        <b/>
      </font>
      <fill>
        <patternFill>
          <bgColor rgb="FFFF66FF"/>
        </patternFill>
      </fill>
    </dxf>
    <dxf>
      <fill>
        <patternFill>
          <bgColor rgb="FFBFBFBF"/>
        </patternFill>
      </fill>
    </dxf>
    <dxf>
      <fill>
        <patternFill>
          <bgColor rgb="FFA5A5A5"/>
        </patternFill>
      </fill>
    </dxf>
    <dxf>
      <font>
        <b/>
        <color rgb="FF000000"/>
      </font>
      <fill>
        <patternFill>
          <bgColor rgb="FFFFC000"/>
        </patternFill>
      </fill>
    </dxf>
    <dxf>
      <font>
        <b/>
        <color rgb="FFFFFFFF"/>
      </font>
      <fill>
        <patternFill>
          <bgColor rgb="FF7030A0"/>
        </patternFill>
      </fill>
    </dxf>
    <dxf>
      <font>
        <b/>
        <color rgb="FFFFFFFF"/>
      </font>
      <fill>
        <patternFill>
          <bgColor rgb="FFFF0000"/>
        </patternFill>
      </fill>
    </dxf>
    <dxf>
      <font>
        <b/>
        <color rgb="FFFFFFFF"/>
      </font>
      <fill>
        <patternFill>
          <bgColor rgb="FFC00000"/>
        </patternFill>
      </fill>
    </dxf>
    <dxf>
      <font>
        <b/>
        <color rgb="FFFFFFFF"/>
      </font>
      <fill>
        <patternFill>
          <bgColor rgb="FF7030A0"/>
        </patternFill>
      </fill>
    </dxf>
    <dxf>
      <font>
        <b/>
        <color rgb="FFFFFFFF"/>
      </font>
      <fill>
        <patternFill>
          <bgColor rgb="FF0070C0"/>
        </patternFill>
      </fill>
    </dxf>
    <dxf>
      <font>
        <b/>
        <color rgb="FFFFFFFF"/>
      </font>
      <fill>
        <patternFill>
          <bgColor rgb="FF002060"/>
        </patternFill>
      </fill>
    </dxf>
    <dxf>
      <font>
        <b/>
        <color rgb="FFFFFFFF"/>
      </font>
      <fill>
        <patternFill>
          <bgColor rgb="FFFF0000"/>
        </patternFill>
      </fill>
    </dxf>
    <dxf>
      <font>
        <b/>
        <color rgb="FFFFFFFF"/>
      </font>
      <fill>
        <patternFill>
          <bgColor rgb="FF00B0F0"/>
        </patternFill>
      </fill>
    </dxf>
    <dxf>
      <font>
        <b/>
        <color rgb="FFFFFFFF"/>
      </font>
      <fill>
        <patternFill>
          <bgColor rgb="FFA5A5A5"/>
        </patternFill>
      </fill>
    </dxf>
    <dxf>
      <font>
        <b/>
      </font>
    </dxf>
    <dxf>
      <font>
        <b/>
        <color rgb="FFFFFFFF"/>
      </font>
      <fill>
        <patternFill>
          <bgColor rgb="FF00B050"/>
        </patternFill>
      </fill>
    </dxf>
    <dxf>
      <font>
        <b/>
        <color rgb="FFFFFFFF"/>
      </font>
      <fill>
        <patternFill>
          <bgColor rgb="FFFABF8F"/>
        </patternFill>
      </fill>
    </dxf>
    <dxf>
      <font>
        <b/>
        <color rgb="FFFFFFFF"/>
      </font>
      <fill>
        <patternFill>
          <bgColor rgb="FFFF0000"/>
        </patternFill>
      </fill>
    </dxf>
    <dxf>
      <font>
        <b/>
        <color rgb="FFFFFFFF"/>
      </font>
      <fill>
        <patternFill>
          <bgColor rgb="FF00B050"/>
        </patternFill>
      </fill>
    </dxf>
    <dxf>
      <font>
        <b/>
      </font>
      <fill>
        <patternFill>
          <bgColor rgb="FFFFFF00"/>
        </patternFill>
      </fill>
    </dxf>
    <dxf>
      <font>
        <b/>
        <color rgb="FFFFFFFF"/>
      </font>
      <fill>
        <patternFill>
          <bgColor rgb="FF000000"/>
        </patternFill>
      </fill>
    </dxf>
    <dxf>
      <font>
        <b/>
        <color rgb="FFFFFFFF"/>
      </font>
      <fill>
        <patternFill>
          <bgColor rgb="FF7030A0"/>
        </patternFill>
      </fill>
    </dxf>
    <dxf>
      <font>
        <b/>
        <color rgb="FF000000"/>
      </font>
      <fill>
        <patternFill>
          <bgColor rgb="FFFFFF00"/>
        </patternFill>
      </fill>
    </dxf>
    <dxf>
      <font>
        <b/>
        <color rgb="FFFFFFFF"/>
      </font>
      <fill>
        <patternFill>
          <bgColor rgb="FF00B0F0"/>
        </patternFill>
      </fill>
    </dxf>
    <dxf>
      <font>
        <b/>
        <color rgb="FFFFFFFF"/>
      </font>
      <fill>
        <patternFill>
          <bgColor rgb="FFFF0000"/>
        </patternFill>
      </fill>
    </dxf>
    <dxf>
      <font>
        <b/>
        <i val="0"/>
        <color auto="1"/>
      </font>
      <fill>
        <patternFill>
          <bgColor rgb="FFCCECFF"/>
        </patternFill>
      </fill>
    </dxf>
    <dxf>
      <font>
        <b/>
        <i val="0"/>
        <color auto="1"/>
      </font>
      <fill>
        <patternFill>
          <bgColor rgb="FFFFFF00"/>
        </patternFill>
      </fill>
    </dxf>
    <dxf>
      <font>
        <b/>
        <i val="0"/>
        <color theme="0"/>
      </font>
      <fill>
        <patternFill>
          <bgColor rgb="FFFF0000"/>
        </patternFill>
      </fill>
    </dxf>
    <dxf>
      <font>
        <b/>
        <i val="0"/>
        <color theme="0"/>
      </font>
      <fill>
        <patternFill>
          <bgColor rgb="FF00B050"/>
        </patternFill>
      </fill>
    </dxf>
    <dxf>
      <font>
        <b/>
        <i val="0"/>
        <color theme="0"/>
      </font>
      <fill>
        <patternFill>
          <bgColor rgb="FFC00000"/>
        </patternFill>
      </fill>
    </dxf>
    <dxf>
      <font>
        <b/>
        <i val="0"/>
        <color theme="0"/>
      </font>
      <fill>
        <patternFill>
          <bgColor rgb="FF00B0F0"/>
        </patternFill>
      </fill>
    </dxf>
    <dxf>
      <fill>
        <patternFill>
          <bgColor theme="0" tint="-0.24994659260841701"/>
        </patternFill>
      </fill>
    </dxf>
    <dxf>
      <font>
        <b/>
        <i val="0"/>
        <color theme="1"/>
      </font>
      <fill>
        <patternFill>
          <bgColor rgb="FFFFFF00"/>
        </patternFill>
      </fill>
    </dxf>
    <dxf>
      <font>
        <b/>
        <i val="0"/>
        <color theme="0"/>
      </font>
      <fill>
        <patternFill>
          <bgColor rgb="FFFF0000"/>
        </patternFill>
      </fill>
    </dxf>
    <dxf>
      <font>
        <b/>
        <i val="0"/>
        <color theme="0"/>
      </font>
      <fill>
        <patternFill>
          <bgColor rgb="FF00B0F0"/>
        </patternFill>
      </fill>
    </dxf>
    <dxf>
      <font>
        <b/>
        <i val="0"/>
        <color auto="1"/>
      </font>
      <fill>
        <patternFill>
          <bgColor rgb="FFFFFF00"/>
        </patternFill>
      </fill>
    </dxf>
    <dxf>
      <font>
        <b/>
        <i val="0"/>
        <color theme="0"/>
      </font>
      <fill>
        <patternFill>
          <bgColor theme="9" tint="0.39994506668294322"/>
        </patternFill>
      </fill>
    </dxf>
    <dxf>
      <font>
        <b/>
        <i val="0"/>
        <color theme="1"/>
      </font>
      <fill>
        <patternFill>
          <bgColor rgb="FFFFC000"/>
        </patternFill>
      </fill>
    </dxf>
    <dxf>
      <font>
        <b/>
        <i val="0"/>
        <color auto="1"/>
      </font>
      <fill>
        <patternFill>
          <bgColor rgb="FFFF66FF"/>
        </patternFill>
      </fill>
    </dxf>
    <dxf>
      <font>
        <b/>
        <i val="0"/>
        <color theme="0"/>
      </font>
      <fill>
        <patternFill>
          <bgColor rgb="FFFF0000"/>
        </patternFill>
      </fill>
    </dxf>
    <dxf>
      <font>
        <b/>
        <i val="0"/>
        <color theme="0"/>
      </font>
      <fill>
        <patternFill>
          <bgColor rgb="FF7030A0"/>
        </patternFill>
      </fill>
    </dxf>
    <dxf>
      <font>
        <b/>
        <i val="0"/>
        <color theme="0"/>
      </font>
      <fill>
        <patternFill>
          <bgColor theme="0" tint="-0.34998626667073579"/>
        </patternFill>
      </fill>
    </dxf>
    <dxf>
      <font>
        <b/>
        <i val="0"/>
        <color theme="0"/>
      </font>
      <fill>
        <patternFill>
          <bgColor rgb="FF7030A0"/>
        </patternFill>
      </fill>
    </dxf>
    <dxf>
      <fill>
        <patternFill>
          <bgColor theme="0" tint="-0.34998626667073579"/>
        </patternFill>
      </fill>
    </dxf>
    <dxf>
      <font>
        <b/>
        <i val="0"/>
        <color theme="0"/>
      </font>
      <fill>
        <patternFill>
          <bgColor rgb="FFFF0000"/>
        </patternFill>
      </fill>
    </dxf>
    <dxf>
      <font>
        <b/>
        <i val="0"/>
        <color auto="1"/>
      </font>
      <fill>
        <patternFill patternType="none">
          <bgColor auto="1"/>
        </patternFill>
      </fill>
    </dxf>
    <dxf>
      <font>
        <b/>
        <i val="0"/>
        <color theme="0"/>
      </font>
      <fill>
        <patternFill>
          <bgColor theme="1"/>
        </patternFill>
      </fill>
    </dxf>
    <dxf>
      <font>
        <b/>
        <i val="0"/>
        <color theme="0"/>
      </font>
      <fill>
        <patternFill>
          <bgColor rgb="FF7030A0"/>
        </patternFill>
      </fill>
    </dxf>
    <dxf>
      <font>
        <b/>
        <i val="0"/>
        <color theme="0"/>
      </font>
      <fill>
        <patternFill>
          <bgColor rgb="FF0070C0"/>
        </patternFill>
      </fill>
    </dxf>
    <dxf>
      <font>
        <b/>
        <i val="0"/>
        <color theme="0"/>
      </font>
      <fill>
        <patternFill>
          <bgColor rgb="FF002060"/>
        </patternFill>
      </fill>
    </dxf>
    <dxf>
      <font>
        <b/>
        <i val="0"/>
        <color theme="0"/>
      </font>
      <fill>
        <patternFill>
          <bgColor rgb="FF00B050"/>
        </patternFill>
      </fill>
    </dxf>
    <dxf>
      <font>
        <b/>
        <i val="0"/>
        <color theme="0"/>
      </font>
      <fill>
        <patternFill>
          <bgColor theme="5"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rgb="FFFFFF00"/>
        </patternFill>
      </fill>
    </dxf>
    <dxf>
      <font>
        <color rgb="FF9C0006"/>
      </font>
      <fill>
        <patternFill>
          <bgColor rgb="FFFFC7CE"/>
        </patternFill>
      </fill>
    </dxf>
    <dxf>
      <font>
        <color rgb="FF9C0006"/>
      </font>
      <fill>
        <patternFill>
          <bgColor rgb="FFFFC7CE"/>
        </patternFill>
      </fill>
    </dxf>
    <dxf>
      <fill>
        <patternFill>
          <bgColor rgb="FFFFFF00"/>
        </patternFill>
      </fill>
    </dxf>
    <dxf>
      <font>
        <color theme="0"/>
      </font>
    </dxf>
    <dxf>
      <font>
        <color theme="0"/>
      </font>
    </dxf>
    <dxf>
      <font>
        <color theme="0"/>
      </font>
    </dxf>
    <dxf>
      <font>
        <color theme="0"/>
      </font>
    </dxf>
    <dxf>
      <font>
        <color theme="0"/>
      </font>
    </dxf>
    <dxf>
      <font>
        <color rgb="FFE6F8FE"/>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theme="0"/>
      </font>
    </dxf>
    <dxf>
      <font>
        <color theme="0"/>
      </font>
    </dxf>
    <dxf>
      <font>
        <color theme="0"/>
      </font>
    </dxf>
    <dxf>
      <font>
        <color theme="0"/>
      </font>
    </dxf>
    <dxf>
      <font>
        <color rgb="FFE6F8FE"/>
      </font>
    </dxf>
    <dxf>
      <font>
        <color rgb="FF9C0006"/>
      </font>
      <fill>
        <patternFill>
          <bgColor rgb="FFFFC7CE"/>
        </patternFill>
      </fill>
    </dxf>
    <dxf>
      <font>
        <color theme="0"/>
      </font>
    </dxf>
    <dxf>
      <font>
        <color theme="0"/>
      </font>
    </dxf>
    <dxf>
      <font>
        <color theme="0"/>
      </font>
    </dxf>
    <dxf>
      <font>
        <color theme="0"/>
      </font>
    </dxf>
    <dxf>
      <font>
        <color theme="0"/>
      </font>
    </dxf>
    <dxf>
      <font>
        <color rgb="FFE6F8F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crodriguez\Downloads\PREFACTURA%20ENERO%20ALCALDIA%20MAYOR%20DE%20BOGOTA%20CORREGID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crodriguez\Downloads\CONRTROL%20PERSONAL%20ALCALDIA%20DE%20BOGOT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jcrodriguez\OneDrive%20-%20Serviasesorias%20SAS\Documentos\DIAN\NOMINA%20COORDINADORES%20ENERO%202026.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jcrodriguez\Downloads\FEBRERO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jcrodriguez\OneDrive%20-%20Serviasesorias%20SAS\Documentos\JUAN%20CARLOS%20OPERACIONES%202025\ALCALDIA%20DE%20BOGOTA\INSUMOS%20FEBRERO%20ALCALD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UBROS"/>
      <sheetName val="INSUMOS DISCRIMINADOS"/>
      <sheetName val="PRE FACTURA ENERO"/>
      <sheetName val="INSUMOS POR SEDES"/>
      <sheetName val="PERSONAL"/>
      <sheetName val="MAQ POR SEDES ENE"/>
      <sheetName val="INSUMOS ENE"/>
      <sheetName val="Z21"/>
      <sheetName val="COT"/>
      <sheetName val="COT (2)"/>
      <sheetName val="SALARIO 2026"/>
      <sheetName val="Incluir en segunda"/>
    </sheetNames>
    <sheetDataSet>
      <sheetData sheetId="0"/>
      <sheetData sheetId="1">
        <row r="110">
          <cell r="CP110">
            <v>210393066.50929567</v>
          </cell>
        </row>
      </sheetData>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CONTROL PERSONAL"/>
      <sheetName val="CONSOLIDADO NOMINA"/>
      <sheetName val="RECARGOS NOCTURNOS"/>
      <sheetName val="ABREVIATIRAS"/>
      <sheetName val="FECHAS"/>
      <sheetName val="Hoja1"/>
      <sheetName val="Hoja9"/>
      <sheetName val="TD"/>
      <sheetName val="BD (2)"/>
      <sheetName val="CONTROL PERSONAL (2)"/>
      <sheetName val="Hoja3"/>
      <sheetName val="CONTROL PERSONAL (3)"/>
      <sheetName val="INCAPACIDADES (2)"/>
      <sheetName val="CRUCE"/>
      <sheetName val="INCAPACIDADES"/>
      <sheetName val="AUSENCIAS"/>
      <sheetName val="CRUCE (2)"/>
      <sheetName val="Hoja2"/>
    </sheetNames>
    <sheetDataSet>
      <sheetData sheetId="0">
        <row r="6">
          <cell r="B6">
            <v>51907172</v>
          </cell>
          <cell r="C6" t="str">
            <v>CASAS CASAS DORIS HELENA</v>
          </cell>
          <cell r="D6" t="str">
            <v>OPERARIA DE ASEO Y CAFETERIA</v>
          </cell>
          <cell r="E6" t="str">
            <v>18/10/2025</v>
          </cell>
          <cell r="F6" t="str">
            <v/>
          </cell>
          <cell r="G6">
            <v>1750905</v>
          </cell>
          <cell r="H6"/>
          <cell r="I6"/>
          <cell r="J6"/>
          <cell r="K6"/>
          <cell r="L6"/>
          <cell r="M6" t="str">
            <v>3202101872</v>
          </cell>
          <cell r="N6" t="str">
            <v/>
          </cell>
          <cell r="O6" t="str">
            <v>3202101872</v>
          </cell>
        </row>
        <row r="7">
          <cell r="B7">
            <v>1026279093</v>
          </cell>
          <cell r="C7" t="str">
            <v>RODRIGUEZ MATEUS NASLY JULIETH</v>
          </cell>
          <cell r="D7" t="str">
            <v>OPERARIA DE ASEO Y CAFETERIA</v>
          </cell>
          <cell r="E7" t="str">
            <v>18/10/2025</v>
          </cell>
          <cell r="F7" t="str">
            <v/>
          </cell>
          <cell r="G7">
            <v>1750905</v>
          </cell>
          <cell r="H7"/>
          <cell r="I7"/>
          <cell r="J7"/>
          <cell r="K7"/>
          <cell r="L7"/>
          <cell r="M7" t="str">
            <v>3228841284</v>
          </cell>
          <cell r="N7" t="str">
            <v>322885004</v>
          </cell>
          <cell r="O7" t="str">
            <v>3228841284</v>
          </cell>
        </row>
        <row r="8">
          <cell r="B8">
            <v>1028860401</v>
          </cell>
          <cell r="C8" t="str">
            <v>VEGA MANFULA YEYSON YOTSUA</v>
          </cell>
          <cell r="D8" t="str">
            <v>OPERARIO DE MANTENIMIENTO</v>
          </cell>
          <cell r="E8" t="str">
            <v>18/10/2025</v>
          </cell>
          <cell r="F8" t="str">
            <v/>
          </cell>
          <cell r="G8">
            <v>1872060</v>
          </cell>
          <cell r="H8"/>
          <cell r="I8"/>
          <cell r="J8"/>
          <cell r="K8"/>
          <cell r="L8"/>
          <cell r="M8" t="str">
            <v>3219731123</v>
          </cell>
          <cell r="N8" t="str">
            <v>3219731123</v>
          </cell>
          <cell r="O8" t="str">
            <v>3115389988</v>
          </cell>
        </row>
        <row r="9">
          <cell r="B9">
            <v>1022936063</v>
          </cell>
          <cell r="C9" t="str">
            <v>FAGUA ROMERO JUAN ALEJANDRO</v>
          </cell>
          <cell r="D9" t="str">
            <v>SUPERVISOR</v>
          </cell>
          <cell r="E9" t="str">
            <v>18/10/2025</v>
          </cell>
          <cell r="F9" t="str">
            <v/>
          </cell>
          <cell r="G9">
            <v>1886820</v>
          </cell>
          <cell r="H9">
            <v>148000</v>
          </cell>
          <cell r="I9"/>
          <cell r="J9"/>
          <cell r="K9">
            <v>104000</v>
          </cell>
          <cell r="L9"/>
          <cell r="M9" t="str">
            <v>3057277346</v>
          </cell>
          <cell r="N9" t="str">
            <v>3125353449</v>
          </cell>
          <cell r="O9" t="str">
            <v>3057277346</v>
          </cell>
        </row>
        <row r="10">
          <cell r="B10">
            <v>1013612458</v>
          </cell>
          <cell r="C10" t="str">
            <v>TORRES GOMEZ SANDI YUSVELI</v>
          </cell>
          <cell r="D10" t="str">
            <v>OPERARIA DE ASEO Y CAFETERIA</v>
          </cell>
          <cell r="E10" t="str">
            <v>18/10/2025</v>
          </cell>
          <cell r="F10" t="str">
            <v/>
          </cell>
          <cell r="G10">
            <v>1750905</v>
          </cell>
          <cell r="H10"/>
          <cell r="I10"/>
          <cell r="J10"/>
          <cell r="K10"/>
          <cell r="L10"/>
          <cell r="M10" t="str">
            <v>3022858385</v>
          </cell>
          <cell r="N10" t="str">
            <v>3022858385</v>
          </cell>
          <cell r="O10" t="str">
            <v>3209567199</v>
          </cell>
        </row>
        <row r="11">
          <cell r="B11">
            <v>1073599974</v>
          </cell>
          <cell r="C11" t="str">
            <v>GARZON LUGO EDWARD MIGUEL</v>
          </cell>
          <cell r="D11" t="str">
            <v>OPERARIO DE MANTENIMIENTO</v>
          </cell>
          <cell r="E11" t="str">
            <v>18/10/2025</v>
          </cell>
          <cell r="F11" t="str">
            <v/>
          </cell>
          <cell r="G11">
            <v>1872060</v>
          </cell>
          <cell r="H11"/>
          <cell r="I11"/>
          <cell r="J11"/>
          <cell r="K11"/>
          <cell r="L11"/>
          <cell r="M11" t="str">
            <v>3219008529</v>
          </cell>
          <cell r="N11" t="str">
            <v>3123781490</v>
          </cell>
          <cell r="O11" t="str">
            <v>3219008529</v>
          </cell>
        </row>
        <row r="12">
          <cell r="B12">
            <v>66834181</v>
          </cell>
          <cell r="C12" t="str">
            <v xml:space="preserve">CHACON MIRIAN PATRICIA </v>
          </cell>
          <cell r="D12" t="str">
            <v>OPERARIA DE ASEO Y CAFETERIA</v>
          </cell>
          <cell r="E12" t="str">
            <v>18/10/2025</v>
          </cell>
          <cell r="F12" t="str">
            <v/>
          </cell>
          <cell r="G12">
            <v>1750905</v>
          </cell>
          <cell r="H12"/>
          <cell r="I12"/>
          <cell r="J12"/>
          <cell r="K12"/>
          <cell r="L12"/>
          <cell r="M12" t="str">
            <v>6017654343</v>
          </cell>
          <cell r="N12" t="str">
            <v>3148275744</v>
          </cell>
          <cell r="O12" t="str">
            <v>3106606735</v>
          </cell>
        </row>
        <row r="13">
          <cell r="B13">
            <v>52381579</v>
          </cell>
          <cell r="C13" t="str">
            <v xml:space="preserve">ALTURO FLORIAN JACQUELINE </v>
          </cell>
          <cell r="D13" t="str">
            <v>OPERARIA DE ASEO Y CAFETERIA</v>
          </cell>
          <cell r="E13" t="str">
            <v>18/10/2025</v>
          </cell>
          <cell r="F13" t="str">
            <v/>
          </cell>
          <cell r="G13">
            <v>1750905</v>
          </cell>
          <cell r="H13"/>
          <cell r="I13"/>
          <cell r="J13"/>
          <cell r="K13"/>
          <cell r="L13"/>
          <cell r="M13" t="str">
            <v>3114788014</v>
          </cell>
          <cell r="N13" t="str">
            <v>3002365780</v>
          </cell>
          <cell r="O13" t="str">
            <v>3114788014</v>
          </cell>
        </row>
        <row r="14">
          <cell r="B14">
            <v>52927563</v>
          </cell>
          <cell r="C14" t="str">
            <v>BAENA JIMENEZ GINA ISABEL</v>
          </cell>
          <cell r="D14" t="str">
            <v>OPERARIA DE ASEO Y CAFETERIA</v>
          </cell>
          <cell r="E14" t="str">
            <v>18/10/2025</v>
          </cell>
          <cell r="F14" t="str">
            <v/>
          </cell>
          <cell r="G14">
            <v>1750905</v>
          </cell>
          <cell r="H14"/>
          <cell r="I14"/>
          <cell r="J14"/>
          <cell r="K14"/>
          <cell r="L14"/>
          <cell r="M14" t="str">
            <v>3223120404</v>
          </cell>
          <cell r="N14" t="str">
            <v>315734226</v>
          </cell>
          <cell r="O14" t="str">
            <v>3223120404</v>
          </cell>
        </row>
        <row r="15">
          <cell r="B15">
            <v>79453613</v>
          </cell>
          <cell r="C15" t="str">
            <v xml:space="preserve">MEDINA ANGEL GILBERTO </v>
          </cell>
          <cell r="D15" t="str">
            <v>OPERARIO DE MANTENIMIENTO</v>
          </cell>
          <cell r="E15" t="str">
            <v>18/10/2025</v>
          </cell>
          <cell r="F15" t="str">
            <v/>
          </cell>
          <cell r="G15">
            <v>1872060</v>
          </cell>
          <cell r="H15"/>
          <cell r="I15"/>
          <cell r="J15"/>
          <cell r="K15"/>
          <cell r="L15"/>
          <cell r="M15" t="str">
            <v>3123921438</v>
          </cell>
          <cell r="N15" t="str">
            <v/>
          </cell>
          <cell r="O15" t="str">
            <v>3123921438</v>
          </cell>
        </row>
        <row r="16">
          <cell r="B16">
            <v>52550381</v>
          </cell>
          <cell r="C16" t="str">
            <v>GUZMAN RODRIGUEZ AINED LORENA</v>
          </cell>
          <cell r="D16" t="str">
            <v>OPERARIA DE ASEO Y CAFETERIA</v>
          </cell>
          <cell r="E16" t="str">
            <v>18/10/2025</v>
          </cell>
          <cell r="F16" t="str">
            <v/>
          </cell>
          <cell r="G16">
            <v>1750905</v>
          </cell>
          <cell r="H16"/>
          <cell r="I16"/>
          <cell r="J16"/>
          <cell r="K16"/>
          <cell r="L16"/>
          <cell r="M16" t="str">
            <v>3143404528</v>
          </cell>
          <cell r="N16" t="str">
            <v>3229420050</v>
          </cell>
          <cell r="O16" t="str">
            <v>3143404528</v>
          </cell>
        </row>
        <row r="17">
          <cell r="B17">
            <v>1065626457</v>
          </cell>
          <cell r="C17" t="str">
            <v>ROMERO SERRANO JAIME LUIS</v>
          </cell>
          <cell r="D17" t="str">
            <v>OPERARIO DE MANTENIMIENTO</v>
          </cell>
          <cell r="E17" t="str">
            <v>18/10/2025</v>
          </cell>
          <cell r="F17" t="str">
            <v/>
          </cell>
          <cell r="G17">
            <v>1872060</v>
          </cell>
          <cell r="H17"/>
          <cell r="I17"/>
          <cell r="J17"/>
          <cell r="K17"/>
          <cell r="L17"/>
          <cell r="M17" t="str">
            <v>3206857725</v>
          </cell>
          <cell r="N17" t="str">
            <v/>
          </cell>
          <cell r="O17" t="str">
            <v>3206857725</v>
          </cell>
        </row>
        <row r="18">
          <cell r="B18">
            <v>52038499</v>
          </cell>
          <cell r="C18" t="str">
            <v>GUERRERO RINCON ROSA MARIA</v>
          </cell>
          <cell r="D18" t="str">
            <v>OPERARIA DE ASEO Y CAFETERIA</v>
          </cell>
          <cell r="E18" t="str">
            <v>18/10/2025</v>
          </cell>
          <cell r="F18" t="str">
            <v/>
          </cell>
          <cell r="G18">
            <v>1750905</v>
          </cell>
          <cell r="H18"/>
          <cell r="I18"/>
          <cell r="J18"/>
          <cell r="K18"/>
          <cell r="L18"/>
          <cell r="M18" t="str">
            <v>3004534624</v>
          </cell>
          <cell r="N18" t="str">
            <v>3002420072</v>
          </cell>
          <cell r="O18" t="str">
            <v>3004534624</v>
          </cell>
        </row>
        <row r="19">
          <cell r="B19">
            <v>1235250628</v>
          </cell>
          <cell r="C19" t="str">
            <v xml:space="preserve">JIMENEZ RIGOBERTO ANTONIO </v>
          </cell>
          <cell r="D19" t="str">
            <v>OPERARIO DE MANTENIMIENTO</v>
          </cell>
          <cell r="E19" t="str">
            <v>18/10/2025</v>
          </cell>
          <cell r="F19" t="str">
            <v/>
          </cell>
          <cell r="G19">
            <v>1872060</v>
          </cell>
          <cell r="H19"/>
          <cell r="I19"/>
          <cell r="J19"/>
          <cell r="K19"/>
          <cell r="L19"/>
          <cell r="M19" t="str">
            <v>3150448123</v>
          </cell>
          <cell r="N19" t="str">
            <v/>
          </cell>
          <cell r="O19" t="str">
            <v>3150448123</v>
          </cell>
        </row>
        <row r="20">
          <cell r="B20">
            <v>1090491496</v>
          </cell>
          <cell r="C20" t="str">
            <v>RINCON MALDONADO LUCENIT ISABEL</v>
          </cell>
          <cell r="D20" t="str">
            <v>OPERARIA DE ASEO Y CAFETERIA</v>
          </cell>
          <cell r="E20" t="str">
            <v>18/10/2025</v>
          </cell>
          <cell r="F20" t="str">
            <v/>
          </cell>
          <cell r="G20">
            <v>1750905</v>
          </cell>
          <cell r="H20"/>
          <cell r="I20"/>
          <cell r="J20"/>
          <cell r="K20"/>
          <cell r="L20"/>
          <cell r="M20" t="str">
            <v>6045798086</v>
          </cell>
          <cell r="N20" t="str">
            <v>3213978591</v>
          </cell>
          <cell r="O20" t="str">
            <v>3118629826</v>
          </cell>
        </row>
        <row r="21">
          <cell r="B21">
            <v>1023881249</v>
          </cell>
          <cell r="C21" t="str">
            <v>POVEDA GONZALEZ MIGUEL ANGEL</v>
          </cell>
          <cell r="D21" t="str">
            <v>OPERARIO DE MANTENIMIENTO</v>
          </cell>
          <cell r="E21" t="str">
            <v>18/10/2025</v>
          </cell>
          <cell r="F21" t="str">
            <v/>
          </cell>
          <cell r="G21">
            <v>1872060</v>
          </cell>
          <cell r="H21"/>
          <cell r="I21"/>
          <cell r="J21"/>
          <cell r="K21"/>
          <cell r="L21"/>
          <cell r="M21" t="str">
            <v>3219768700</v>
          </cell>
          <cell r="N21" t="str">
            <v>3219768700</v>
          </cell>
          <cell r="O21" t="str">
            <v>3219768700</v>
          </cell>
        </row>
        <row r="22">
          <cell r="B22">
            <v>1007186042</v>
          </cell>
          <cell r="C22" t="str">
            <v>ALARCON HERNANDEZ YENNY MARCELA</v>
          </cell>
          <cell r="D22" t="str">
            <v>OPERARIA DE ASEO Y CAFETERIA</v>
          </cell>
          <cell r="E22" t="str">
            <v>18/10/2025</v>
          </cell>
          <cell r="F22" t="str">
            <v/>
          </cell>
          <cell r="G22">
            <v>1750905</v>
          </cell>
          <cell r="H22"/>
          <cell r="I22"/>
          <cell r="J22"/>
          <cell r="K22"/>
          <cell r="L22"/>
          <cell r="M22" t="str">
            <v>3222575884</v>
          </cell>
          <cell r="N22" t="str">
            <v>3148388648</v>
          </cell>
          <cell r="O22" t="str">
            <v>3222575884</v>
          </cell>
        </row>
        <row r="23">
          <cell r="B23">
            <v>52164356</v>
          </cell>
          <cell r="C23" t="str">
            <v>CATUCHE PIAMBA LUZ MARINA</v>
          </cell>
          <cell r="D23" t="str">
            <v>OPERARIA DE ASEO Y CAFETERIA</v>
          </cell>
          <cell r="E23" t="str">
            <v>18/10/2025</v>
          </cell>
          <cell r="F23" t="str">
            <v/>
          </cell>
          <cell r="G23">
            <v>1750905</v>
          </cell>
          <cell r="H23"/>
          <cell r="I23"/>
          <cell r="J23"/>
          <cell r="K23"/>
          <cell r="L23"/>
          <cell r="M23" t="str">
            <v>3202450652</v>
          </cell>
          <cell r="N23" t="str">
            <v>3213100862</v>
          </cell>
          <cell r="O23" t="str">
            <v>3202450652</v>
          </cell>
        </row>
        <row r="24">
          <cell r="B24">
            <v>28057943</v>
          </cell>
          <cell r="C24" t="str">
            <v xml:space="preserve">CUADROS VALDERRAMA FRANCEID </v>
          </cell>
          <cell r="D24" t="str">
            <v>OPERARIA DE ASEO Y CAFETERIA</v>
          </cell>
          <cell r="E24" t="str">
            <v>18/10/2025</v>
          </cell>
          <cell r="F24" t="str">
            <v/>
          </cell>
          <cell r="G24">
            <v>1750905</v>
          </cell>
          <cell r="H24"/>
          <cell r="I24"/>
          <cell r="J24"/>
          <cell r="K24"/>
          <cell r="L24"/>
          <cell r="M24" t="str">
            <v>3016896216</v>
          </cell>
          <cell r="N24" t="str">
            <v>3108509959</v>
          </cell>
          <cell r="O24" t="str">
            <v>3016896216</v>
          </cell>
        </row>
        <row r="25">
          <cell r="B25">
            <v>39659470</v>
          </cell>
          <cell r="C25" t="str">
            <v>GUAYARA MOSCOSO MARIS MELDA</v>
          </cell>
          <cell r="D25" t="str">
            <v>OPERARIA DE ASEO Y CAFETERIA</v>
          </cell>
          <cell r="E25" t="str">
            <v>18/10/2025</v>
          </cell>
          <cell r="F25" t="str">
            <v/>
          </cell>
          <cell r="G25">
            <v>1750905</v>
          </cell>
          <cell r="H25"/>
          <cell r="I25"/>
          <cell r="J25"/>
          <cell r="K25"/>
          <cell r="L25"/>
          <cell r="M25" t="str">
            <v>3208232057</v>
          </cell>
          <cell r="N25" t="str">
            <v>3228495468</v>
          </cell>
          <cell r="O25" t="str">
            <v>3208232057</v>
          </cell>
        </row>
        <row r="26">
          <cell r="B26">
            <v>1001171553</v>
          </cell>
          <cell r="C26" t="str">
            <v>GONZALEZ GUTIERREZ MICHAEL STIVEN</v>
          </cell>
          <cell r="D26" t="str">
            <v>OPERARIO DE MANTENIMIENTO</v>
          </cell>
          <cell r="E26" t="str">
            <v>18/10/2025</v>
          </cell>
          <cell r="F26" t="str">
            <v/>
          </cell>
          <cell r="G26">
            <v>1872060</v>
          </cell>
          <cell r="H26"/>
          <cell r="I26"/>
          <cell r="J26"/>
          <cell r="K26"/>
          <cell r="L26"/>
          <cell r="M26" t="str">
            <v>3204873500</v>
          </cell>
          <cell r="N26" t="str">
            <v>3213753306</v>
          </cell>
          <cell r="O26" t="str">
            <v>3204873500</v>
          </cell>
        </row>
        <row r="27">
          <cell r="B27">
            <v>52028199</v>
          </cell>
          <cell r="C27" t="str">
            <v xml:space="preserve">LADINO ARDILA DAMARIS </v>
          </cell>
          <cell r="D27" t="str">
            <v>OPERARIA DE ASEO Y CAFETERIA</v>
          </cell>
          <cell r="E27" t="str">
            <v>18/10/2025</v>
          </cell>
          <cell r="F27" t="str">
            <v/>
          </cell>
          <cell r="G27">
            <v>1750905</v>
          </cell>
          <cell r="H27"/>
          <cell r="I27"/>
          <cell r="J27"/>
          <cell r="K27"/>
          <cell r="L27"/>
          <cell r="M27" t="str">
            <v>6016968950</v>
          </cell>
          <cell r="N27" t="str">
            <v>3022827360</v>
          </cell>
          <cell r="O27" t="str">
            <v>3102549778</v>
          </cell>
        </row>
        <row r="28">
          <cell r="B28">
            <v>1033681788</v>
          </cell>
          <cell r="C28" t="str">
            <v>LOAIZA PERDOMO MARITZA FERNANDA</v>
          </cell>
          <cell r="D28" t="str">
            <v>OPERARIA DE ASEO Y CAFETERIA</v>
          </cell>
          <cell r="E28" t="str">
            <v>18/10/2025</v>
          </cell>
          <cell r="F28" t="str">
            <v/>
          </cell>
          <cell r="G28">
            <v>1750905</v>
          </cell>
          <cell r="H28"/>
          <cell r="I28"/>
          <cell r="J28"/>
          <cell r="K28"/>
          <cell r="L28"/>
          <cell r="M28" t="str">
            <v>3228994379</v>
          </cell>
          <cell r="N28" t="str">
            <v/>
          </cell>
          <cell r="O28" t="str">
            <v>3228994379</v>
          </cell>
        </row>
        <row r="29">
          <cell r="B29">
            <v>1013586699</v>
          </cell>
          <cell r="C29" t="str">
            <v>LOPEZ CORTES JOHANNA ANDREA</v>
          </cell>
          <cell r="D29" t="str">
            <v>OPERARIA DE ASEO Y CAFETERIA</v>
          </cell>
          <cell r="E29" t="str">
            <v>18/10/2025</v>
          </cell>
          <cell r="F29" t="str">
            <v/>
          </cell>
          <cell r="G29">
            <v>1750905</v>
          </cell>
          <cell r="H29"/>
          <cell r="I29"/>
          <cell r="J29"/>
          <cell r="K29"/>
          <cell r="L29"/>
          <cell r="M29" t="str">
            <v>3214625252</v>
          </cell>
          <cell r="N29" t="str">
            <v>3222240666</v>
          </cell>
          <cell r="O29" t="str">
            <v>3214625252</v>
          </cell>
        </row>
        <row r="30">
          <cell r="B30">
            <v>1063148543</v>
          </cell>
          <cell r="C30" t="str">
            <v>LOPEZ DORIA PEDRO ANTONIO</v>
          </cell>
          <cell r="D30" t="str">
            <v>OPERARIO DE MANTENIMIENTO</v>
          </cell>
          <cell r="E30" t="str">
            <v>18/10/2025</v>
          </cell>
          <cell r="F30" t="str">
            <v/>
          </cell>
          <cell r="G30">
            <v>1872060</v>
          </cell>
          <cell r="H30"/>
          <cell r="I30"/>
          <cell r="J30"/>
          <cell r="K30"/>
          <cell r="L30"/>
          <cell r="M30" t="str">
            <v>3218576707</v>
          </cell>
          <cell r="N30" t="str">
            <v>3218576707</v>
          </cell>
          <cell r="O30" t="str">
            <v>3154054819</v>
          </cell>
        </row>
        <row r="31">
          <cell r="B31">
            <v>52317516</v>
          </cell>
          <cell r="C31" t="str">
            <v xml:space="preserve">MARTINEZ CICHACA JOSEFINA </v>
          </cell>
          <cell r="D31" t="str">
            <v>OPERARIA DE ASEO Y CAFETERIA</v>
          </cell>
          <cell r="E31" t="str">
            <v>18/10/2025</v>
          </cell>
          <cell r="F31" t="str">
            <v/>
          </cell>
          <cell r="G31">
            <v>1750905</v>
          </cell>
          <cell r="H31"/>
          <cell r="I31"/>
          <cell r="J31"/>
          <cell r="K31"/>
          <cell r="L31"/>
          <cell r="M31" t="str">
            <v>3103162111</v>
          </cell>
          <cell r="N31" t="str">
            <v>3103162111</v>
          </cell>
          <cell r="O31" t="str">
            <v>3112226086</v>
          </cell>
        </row>
        <row r="32">
          <cell r="B32">
            <v>51893138</v>
          </cell>
          <cell r="C32" t="str">
            <v xml:space="preserve">PARRA RINCON GLORIA </v>
          </cell>
          <cell r="D32" t="str">
            <v>OPERARIA DE ASEO Y CAFETERIA</v>
          </cell>
          <cell r="E32" t="str">
            <v>18/10/2025</v>
          </cell>
          <cell r="F32" t="str">
            <v/>
          </cell>
          <cell r="G32">
            <v>1750905</v>
          </cell>
          <cell r="H32"/>
          <cell r="I32"/>
          <cell r="J32"/>
          <cell r="K32"/>
          <cell r="L32"/>
          <cell r="M32" t="str">
            <v>3144565111</v>
          </cell>
          <cell r="N32" t="str">
            <v>3144565111</v>
          </cell>
          <cell r="O32" t="str">
            <v>3208107667</v>
          </cell>
        </row>
        <row r="33">
          <cell r="B33">
            <v>1012327473</v>
          </cell>
          <cell r="C33" t="str">
            <v>SALGUERO VASCO ALISON DAYANA</v>
          </cell>
          <cell r="D33" t="str">
            <v>OPERARIA DE ASEO Y CAFETERIA</v>
          </cell>
          <cell r="E33" t="str">
            <v>18/10/2025</v>
          </cell>
          <cell r="F33" t="str">
            <v/>
          </cell>
          <cell r="G33">
            <v>1750905</v>
          </cell>
          <cell r="H33"/>
          <cell r="I33"/>
          <cell r="J33"/>
          <cell r="K33"/>
          <cell r="L33"/>
          <cell r="M33" t="str">
            <v>3112258497</v>
          </cell>
          <cell r="N33" t="str">
            <v>3112258497</v>
          </cell>
          <cell r="O33" t="str">
            <v>3102870395</v>
          </cell>
        </row>
        <row r="34">
          <cell r="B34">
            <v>52973679</v>
          </cell>
          <cell r="C34" t="str">
            <v>SOTO BARRIOS ANA MERCEDES</v>
          </cell>
          <cell r="D34" t="str">
            <v>OPERARIA DE ASEO Y CAFETERIA</v>
          </cell>
          <cell r="E34" t="str">
            <v>18/10/2025</v>
          </cell>
          <cell r="F34" t="str">
            <v/>
          </cell>
          <cell r="G34">
            <v>1750905</v>
          </cell>
          <cell r="H34"/>
          <cell r="I34"/>
          <cell r="J34"/>
          <cell r="K34"/>
          <cell r="L34"/>
          <cell r="M34" t="str">
            <v>3113185349</v>
          </cell>
          <cell r="N34" t="str">
            <v>3113185349</v>
          </cell>
          <cell r="O34" t="str">
            <v>3144022071</v>
          </cell>
        </row>
        <row r="35">
          <cell r="B35">
            <v>30350065</v>
          </cell>
          <cell r="C35" t="str">
            <v>TRIANA MANCILLA ANA EGRID</v>
          </cell>
          <cell r="D35" t="str">
            <v>OPERARIA DE ASEO Y CAFETERIA</v>
          </cell>
          <cell r="E35" t="str">
            <v>18/10/2025</v>
          </cell>
          <cell r="F35" t="str">
            <v/>
          </cell>
          <cell r="G35">
            <v>1750905</v>
          </cell>
          <cell r="H35"/>
          <cell r="I35"/>
          <cell r="J35"/>
          <cell r="K35"/>
          <cell r="L35"/>
          <cell r="M35" t="str">
            <v>3134660811</v>
          </cell>
          <cell r="N35" t="str">
            <v>3134660811</v>
          </cell>
          <cell r="O35" t="str">
            <v>3107991322</v>
          </cell>
        </row>
        <row r="36">
          <cell r="B36">
            <v>52704600</v>
          </cell>
          <cell r="C36" t="str">
            <v>TRIVINO SUAREZ LURY HEYDE</v>
          </cell>
          <cell r="D36" t="str">
            <v>OPERARIA DE ASEO Y CAFETERIA</v>
          </cell>
          <cell r="E36" t="str">
            <v>18/10/2025</v>
          </cell>
          <cell r="F36" t="str">
            <v/>
          </cell>
          <cell r="G36">
            <v>1750905</v>
          </cell>
          <cell r="H36"/>
          <cell r="I36"/>
          <cell r="J36"/>
          <cell r="K36"/>
          <cell r="L36"/>
          <cell r="M36" t="str">
            <v>3204945971</v>
          </cell>
          <cell r="N36" t="str">
            <v>3204945971</v>
          </cell>
          <cell r="O36" t="str">
            <v>3112814259</v>
          </cell>
        </row>
        <row r="37">
          <cell r="B37">
            <v>1078689395</v>
          </cell>
          <cell r="C37" t="str">
            <v>ALBORNOZ MINA MARIA ELVIA</v>
          </cell>
          <cell r="D37" t="str">
            <v>OPERARIA DE ASEO Y CAFETERIA</v>
          </cell>
          <cell r="E37" t="str">
            <v>18/10/2025</v>
          </cell>
          <cell r="F37" t="str">
            <v/>
          </cell>
          <cell r="G37">
            <v>1750905</v>
          </cell>
          <cell r="H37"/>
          <cell r="I37"/>
          <cell r="J37"/>
          <cell r="K37"/>
          <cell r="L37"/>
          <cell r="M37" t="str">
            <v>3104148781</v>
          </cell>
          <cell r="N37" t="str">
            <v>3104148781</v>
          </cell>
          <cell r="O37" t="str">
            <v>3232930382</v>
          </cell>
        </row>
        <row r="38">
          <cell r="B38">
            <v>80369946</v>
          </cell>
          <cell r="C38" t="str">
            <v>MEDINA CASTRO PEDRO ANTONIO</v>
          </cell>
          <cell r="D38" t="str">
            <v>OPERARIO DE MANTENIMIENTO</v>
          </cell>
          <cell r="E38" t="str">
            <v>18/10/2025</v>
          </cell>
          <cell r="F38" t="str">
            <v/>
          </cell>
          <cell r="G38">
            <v>1872060</v>
          </cell>
          <cell r="H38"/>
          <cell r="I38"/>
          <cell r="J38"/>
          <cell r="K38"/>
          <cell r="L38"/>
          <cell r="M38" t="str">
            <v>3102479687</v>
          </cell>
          <cell r="N38" t="str">
            <v>3102479687</v>
          </cell>
          <cell r="O38" t="str">
            <v>3114917055</v>
          </cell>
        </row>
        <row r="39">
          <cell r="B39">
            <v>79385309</v>
          </cell>
          <cell r="C39" t="str">
            <v>TOVAR CONTRERAS HECTOR RICARDO</v>
          </cell>
          <cell r="D39" t="str">
            <v>OPERARIO DE MANTENIMIENTO</v>
          </cell>
          <cell r="E39" t="str">
            <v>18/10/2025</v>
          </cell>
          <cell r="F39" t="str">
            <v/>
          </cell>
          <cell r="G39">
            <v>1872060</v>
          </cell>
          <cell r="H39"/>
          <cell r="I39"/>
          <cell r="J39"/>
          <cell r="K39"/>
          <cell r="L39"/>
          <cell r="M39" t="str">
            <v/>
          </cell>
          <cell r="N39" t="str">
            <v/>
          </cell>
          <cell r="O39" t="str">
            <v>3185879016</v>
          </cell>
        </row>
        <row r="40">
          <cell r="B40">
            <v>79771060</v>
          </cell>
          <cell r="C40" t="str">
            <v xml:space="preserve">CITA MARTINEZ ORLANDO </v>
          </cell>
          <cell r="D40" t="str">
            <v>JARDINERO</v>
          </cell>
          <cell r="E40" t="str">
            <v>18/10/2025</v>
          </cell>
          <cell r="F40" t="str">
            <v/>
          </cell>
          <cell r="G40">
            <v>1826550</v>
          </cell>
          <cell r="H40"/>
          <cell r="I40"/>
          <cell r="J40"/>
          <cell r="K40"/>
          <cell r="L40"/>
          <cell r="M40" t="str">
            <v>3208755878</v>
          </cell>
          <cell r="N40" t="str">
            <v>3208755878</v>
          </cell>
          <cell r="O40" t="str">
            <v>3214213047</v>
          </cell>
        </row>
        <row r="41">
          <cell r="B41">
            <v>52064334</v>
          </cell>
          <cell r="C41" t="str">
            <v>QUIJANO RODRIGUEZ CARLOS ENRIQUE</v>
          </cell>
          <cell r="D41" t="str">
            <v>OPERARIA DE ASEO Y CAFETERIA</v>
          </cell>
          <cell r="E41" t="str">
            <v>18/10/2025</v>
          </cell>
          <cell r="F41" t="str">
            <v/>
          </cell>
          <cell r="G41">
            <v>1750905</v>
          </cell>
          <cell r="H41"/>
          <cell r="I41"/>
          <cell r="J41"/>
          <cell r="K41"/>
          <cell r="L41"/>
          <cell r="M41" t="str">
            <v/>
          </cell>
          <cell r="N41" t="str">
            <v/>
          </cell>
          <cell r="O41" t="str">
            <v>3162337947</v>
          </cell>
        </row>
        <row r="42">
          <cell r="B42">
            <v>1033786605</v>
          </cell>
          <cell r="C42" t="str">
            <v>TIQUE  MARIA NURY</v>
          </cell>
          <cell r="D42" t="str">
            <v>OPERARIO DE MANTENIMIENTO</v>
          </cell>
          <cell r="E42" t="str">
            <v>18/10/2025</v>
          </cell>
          <cell r="F42" t="str">
            <v/>
          </cell>
          <cell r="G42">
            <v>1872060</v>
          </cell>
          <cell r="H42"/>
          <cell r="I42"/>
          <cell r="J42"/>
          <cell r="K42"/>
          <cell r="L42"/>
          <cell r="M42" t="str">
            <v>3132135912</v>
          </cell>
          <cell r="N42" t="str">
            <v>3132135912</v>
          </cell>
          <cell r="O42" t="str">
            <v>3166894441</v>
          </cell>
        </row>
        <row r="43">
          <cell r="B43">
            <v>52776187</v>
          </cell>
          <cell r="C43" t="str">
            <v>DAZA VARELA LINDA MARY</v>
          </cell>
          <cell r="D43" t="str">
            <v>OPERARIA DE ASEO Y CAFETERIA</v>
          </cell>
          <cell r="E43" t="str">
            <v>18/10/2025</v>
          </cell>
          <cell r="F43" t="str">
            <v/>
          </cell>
          <cell r="G43">
            <v>1750905</v>
          </cell>
          <cell r="H43"/>
          <cell r="I43"/>
          <cell r="J43"/>
          <cell r="K43"/>
          <cell r="L43"/>
          <cell r="M43" t="str">
            <v>3202185869</v>
          </cell>
          <cell r="N43" t="str">
            <v>3202185869</v>
          </cell>
          <cell r="O43" t="str">
            <v>3228078172</v>
          </cell>
        </row>
        <row r="44">
          <cell r="B44">
            <v>1003242958</v>
          </cell>
          <cell r="C44" t="str">
            <v>RAMOS TORRES ARMANDO LUIS</v>
          </cell>
          <cell r="D44" t="str">
            <v>OPERARIA DE ASEO Y CAFETERIA</v>
          </cell>
          <cell r="E44" t="str">
            <v>18/10/2025</v>
          </cell>
          <cell r="F44" t="str">
            <v/>
          </cell>
          <cell r="G44">
            <v>1750905</v>
          </cell>
          <cell r="H44"/>
          <cell r="I44"/>
          <cell r="J44"/>
          <cell r="K44"/>
          <cell r="L44"/>
          <cell r="M44" t="str">
            <v/>
          </cell>
          <cell r="N44" t="str">
            <v/>
          </cell>
          <cell r="O44" t="str">
            <v>3115141324</v>
          </cell>
        </row>
        <row r="45">
          <cell r="B45">
            <v>1193109715</v>
          </cell>
          <cell r="C45" t="str">
            <v>CRISTANCHO ZUNIGA SANDRA JINETH</v>
          </cell>
          <cell r="D45" t="str">
            <v>OPERARIO DE MANTENIMIENTO</v>
          </cell>
          <cell r="E45" t="str">
            <v>18/10/2025</v>
          </cell>
          <cell r="F45" t="str">
            <v/>
          </cell>
          <cell r="G45">
            <v>1872060</v>
          </cell>
          <cell r="H45"/>
          <cell r="I45"/>
          <cell r="J45"/>
          <cell r="K45"/>
          <cell r="L45"/>
          <cell r="M45" t="str">
            <v>3208562900</v>
          </cell>
          <cell r="N45" t="str">
            <v>3208562900</v>
          </cell>
          <cell r="O45" t="str">
            <v>3224789225</v>
          </cell>
        </row>
        <row r="46">
          <cell r="B46">
            <v>1023016053</v>
          </cell>
          <cell r="C46" t="str">
            <v>LOPEZ SANCHEZ MARIA DEL PILAR</v>
          </cell>
          <cell r="D46" t="str">
            <v>OPERARIA DE ASEO Y CAFETERIA</v>
          </cell>
          <cell r="E46" t="str">
            <v>18/10/2025</v>
          </cell>
          <cell r="F46" t="str">
            <v/>
          </cell>
          <cell r="G46">
            <v>1750905</v>
          </cell>
          <cell r="H46"/>
          <cell r="I46"/>
          <cell r="J46"/>
          <cell r="K46"/>
          <cell r="L46"/>
          <cell r="M46" t="str">
            <v/>
          </cell>
          <cell r="N46" t="str">
            <v/>
          </cell>
          <cell r="O46" t="str">
            <v>3115212734</v>
          </cell>
        </row>
        <row r="47">
          <cell r="B47">
            <v>53048357</v>
          </cell>
          <cell r="C47" t="str">
            <v>RUBIO HERRERA WILLIAM ALEJANDRO</v>
          </cell>
          <cell r="D47" t="str">
            <v>OPERARIA DE ASEO Y CAFETERIA</v>
          </cell>
          <cell r="E47" t="str">
            <v>18/10/2025</v>
          </cell>
          <cell r="F47" t="str">
            <v/>
          </cell>
          <cell r="G47">
            <v>1750905</v>
          </cell>
          <cell r="H47"/>
          <cell r="I47"/>
          <cell r="J47"/>
          <cell r="K47"/>
          <cell r="L47"/>
          <cell r="M47" t="str">
            <v>3203970328</v>
          </cell>
          <cell r="N47" t="str">
            <v>3203970328</v>
          </cell>
          <cell r="O47" t="str">
            <v>3212444338</v>
          </cell>
        </row>
        <row r="48">
          <cell r="B48">
            <v>79667853</v>
          </cell>
          <cell r="C48" t="str">
            <v>VILLANUEVA VALENCIA JOSE DANIEL</v>
          </cell>
          <cell r="D48" t="str">
            <v>OPERARIO DE MANTENIMIENTO</v>
          </cell>
          <cell r="E48" t="str">
            <v>18/10/2025</v>
          </cell>
          <cell r="F48" t="str">
            <v/>
          </cell>
          <cell r="G48">
            <v>1872060</v>
          </cell>
          <cell r="H48"/>
          <cell r="I48"/>
          <cell r="J48"/>
          <cell r="K48"/>
          <cell r="L48"/>
          <cell r="M48" t="str">
            <v>3227406884</v>
          </cell>
          <cell r="N48" t="str">
            <v>3227406884</v>
          </cell>
          <cell r="O48" t="str">
            <v>3222853281</v>
          </cell>
        </row>
        <row r="49">
          <cell r="B49">
            <v>79960184</v>
          </cell>
          <cell r="C49" t="str">
            <v xml:space="preserve">PUENTES CORREDOR DORA </v>
          </cell>
          <cell r="D49" t="str">
            <v>JARDINERO</v>
          </cell>
          <cell r="E49" t="str">
            <v>18/10/2025</v>
          </cell>
          <cell r="F49" t="str">
            <v/>
          </cell>
          <cell r="G49">
            <v>1826550</v>
          </cell>
          <cell r="H49"/>
          <cell r="I49"/>
          <cell r="J49"/>
          <cell r="K49"/>
          <cell r="L49"/>
          <cell r="M49" t="str">
            <v>3208133488</v>
          </cell>
          <cell r="N49" t="str">
            <v>3208133488</v>
          </cell>
          <cell r="O49" t="str">
            <v>3123017813</v>
          </cell>
        </row>
        <row r="50">
          <cell r="B50">
            <v>52038209</v>
          </cell>
          <cell r="C50" t="str">
            <v xml:space="preserve">HERNANDEZ LUNA MARIBEL </v>
          </cell>
          <cell r="D50" t="str">
            <v>OPERARIA DE ASEO Y CAFETERIA</v>
          </cell>
          <cell r="E50" t="str">
            <v>18/10/2025</v>
          </cell>
          <cell r="F50" t="str">
            <v/>
          </cell>
          <cell r="G50">
            <v>1750905</v>
          </cell>
          <cell r="H50"/>
          <cell r="I50"/>
          <cell r="J50"/>
          <cell r="K50"/>
          <cell r="L50"/>
          <cell r="M50" t="str">
            <v>3227304987</v>
          </cell>
          <cell r="N50" t="str">
            <v>3227304987</v>
          </cell>
          <cell r="O50" t="str">
            <v>3125879804</v>
          </cell>
        </row>
        <row r="51">
          <cell r="B51">
            <v>51970521</v>
          </cell>
          <cell r="C51" t="str">
            <v xml:space="preserve">LONDONO VILLEGAS EDILSON </v>
          </cell>
          <cell r="D51" t="str">
            <v>OPERARIA DE ASEO Y CAFETERIA</v>
          </cell>
          <cell r="E51" t="str">
            <v>18/10/2025</v>
          </cell>
          <cell r="F51" t="str">
            <v/>
          </cell>
          <cell r="G51">
            <v>1750905</v>
          </cell>
          <cell r="H51"/>
          <cell r="I51"/>
          <cell r="J51"/>
          <cell r="K51"/>
          <cell r="L51"/>
          <cell r="M51" t="str">
            <v>3112541558</v>
          </cell>
          <cell r="N51" t="str">
            <v>3112541558</v>
          </cell>
          <cell r="O51" t="str">
            <v>3134219368</v>
          </cell>
        </row>
        <row r="52">
          <cell r="B52">
            <v>14191476</v>
          </cell>
          <cell r="C52" t="str">
            <v>ROJAS RODRIGUEZ ADA LUCIA</v>
          </cell>
          <cell r="D52" t="str">
            <v>JARDINERO</v>
          </cell>
          <cell r="E52" t="str">
            <v>18/10/2025</v>
          </cell>
          <cell r="F52" t="str">
            <v/>
          </cell>
          <cell r="G52">
            <v>1826550</v>
          </cell>
          <cell r="H52"/>
          <cell r="I52"/>
          <cell r="J52"/>
          <cell r="K52"/>
          <cell r="L52"/>
          <cell r="M52" t="str">
            <v>3227981343</v>
          </cell>
          <cell r="N52" t="str">
            <v>3227981343</v>
          </cell>
          <cell r="O52" t="str">
            <v>3144212888</v>
          </cell>
        </row>
        <row r="53">
          <cell r="B53">
            <v>52301809</v>
          </cell>
          <cell r="C53" t="str">
            <v>AREVALO MEDINA MARIA GLADYS</v>
          </cell>
          <cell r="D53" t="str">
            <v>OPERARIA DE ASEO Y CAFETERIA</v>
          </cell>
          <cell r="E53" t="str">
            <v>18/10/2025</v>
          </cell>
          <cell r="F53" t="str">
            <v/>
          </cell>
          <cell r="G53">
            <v>1750905</v>
          </cell>
          <cell r="H53"/>
          <cell r="I53"/>
          <cell r="J53"/>
          <cell r="K53"/>
          <cell r="L53"/>
          <cell r="M53" t="str">
            <v>3134796489</v>
          </cell>
          <cell r="N53" t="str">
            <v>3134796489</v>
          </cell>
          <cell r="O53" t="str">
            <v>3138798248</v>
          </cell>
        </row>
        <row r="54">
          <cell r="B54">
            <v>52164364</v>
          </cell>
          <cell r="C54" t="str">
            <v>TORO CAMARGO BLANCA AYDEE</v>
          </cell>
          <cell r="D54" t="str">
            <v>OPERARIA DE ASEO Y CAFETERIA</v>
          </cell>
          <cell r="E54" t="str">
            <v>18/10/2025</v>
          </cell>
          <cell r="F54" t="str">
            <v/>
          </cell>
          <cell r="G54">
            <v>1750905</v>
          </cell>
          <cell r="H54"/>
          <cell r="I54"/>
          <cell r="J54"/>
          <cell r="K54"/>
          <cell r="L54"/>
          <cell r="M54" t="str">
            <v>3143886575</v>
          </cell>
          <cell r="N54" t="str">
            <v>3143886575</v>
          </cell>
          <cell r="O54" t="str">
            <v>3174516626</v>
          </cell>
        </row>
        <row r="55">
          <cell r="B55">
            <v>52442600</v>
          </cell>
          <cell r="C55" t="str">
            <v xml:space="preserve">MARTINEZ HERNANDEZ MARITZA </v>
          </cell>
          <cell r="D55" t="str">
            <v>OPERARIA DE ASEO Y CAFETERIA</v>
          </cell>
          <cell r="E55" t="str">
            <v>18/10/2025</v>
          </cell>
          <cell r="F55" t="str">
            <v/>
          </cell>
          <cell r="G55">
            <v>1750905</v>
          </cell>
          <cell r="H55"/>
          <cell r="I55"/>
          <cell r="J55"/>
          <cell r="K55"/>
          <cell r="L55"/>
          <cell r="M55" t="str">
            <v>3227547426</v>
          </cell>
          <cell r="N55" t="str">
            <v>3227547426</v>
          </cell>
          <cell r="O55" t="str">
            <v>3224117250</v>
          </cell>
        </row>
        <row r="56">
          <cell r="B56">
            <v>52295952</v>
          </cell>
          <cell r="C56" t="str">
            <v>RAMOS BUITRAGO DORIS JANNETH</v>
          </cell>
          <cell r="D56" t="str">
            <v>OPERARIA DE ASEO Y CAFETERIA</v>
          </cell>
          <cell r="E56" t="str">
            <v>18/10/2025</v>
          </cell>
          <cell r="F56" t="str">
            <v/>
          </cell>
          <cell r="G56">
            <v>1750905</v>
          </cell>
          <cell r="H56"/>
          <cell r="I56"/>
          <cell r="J56"/>
          <cell r="K56"/>
          <cell r="L56"/>
          <cell r="M56" t="str">
            <v>3013138447</v>
          </cell>
          <cell r="N56" t="str">
            <v>3013138447</v>
          </cell>
          <cell r="O56" t="str">
            <v>3012369349</v>
          </cell>
        </row>
        <row r="57">
          <cell r="B57">
            <v>52239435</v>
          </cell>
          <cell r="C57" t="str">
            <v xml:space="preserve">REAL  ESPERANZA </v>
          </cell>
          <cell r="D57" t="str">
            <v>OPERARIA DE ASEO Y CAFETERIA</v>
          </cell>
          <cell r="E57" t="str">
            <v>18/10/2025</v>
          </cell>
          <cell r="F57" t="str">
            <v/>
          </cell>
          <cell r="G57">
            <v>1750905</v>
          </cell>
          <cell r="H57"/>
          <cell r="I57"/>
          <cell r="J57"/>
          <cell r="K57"/>
          <cell r="L57"/>
          <cell r="M57" t="str">
            <v>3108564491</v>
          </cell>
          <cell r="N57" t="str">
            <v>3108564491</v>
          </cell>
          <cell r="O57" t="str">
            <v>3203253608</v>
          </cell>
        </row>
        <row r="58">
          <cell r="B58">
            <v>39655719</v>
          </cell>
          <cell r="C58" t="str">
            <v>VILLARREAL ROYER JULIO ABEL</v>
          </cell>
          <cell r="D58" t="str">
            <v>OPERARIA DE ASEO Y CAFETERIA</v>
          </cell>
          <cell r="E58" t="str">
            <v>18/10/2025</v>
          </cell>
          <cell r="F58" t="str">
            <v/>
          </cell>
          <cell r="G58">
            <v>1750905</v>
          </cell>
          <cell r="H58"/>
          <cell r="I58"/>
          <cell r="J58"/>
          <cell r="K58"/>
          <cell r="L58"/>
          <cell r="M58" t="str">
            <v>3219008043</v>
          </cell>
          <cell r="N58" t="str">
            <v>3219008043</v>
          </cell>
          <cell r="O58" t="str">
            <v>3107617116</v>
          </cell>
        </row>
        <row r="59">
          <cell r="B59">
            <v>1126122552</v>
          </cell>
          <cell r="C59" t="str">
            <v>MATEUS PIRACOA MARTHA JANETH</v>
          </cell>
          <cell r="D59" t="str">
            <v>OPERARIO DE MANTENIMIENTO</v>
          </cell>
          <cell r="E59" t="str">
            <v>18/10/2025</v>
          </cell>
          <cell r="F59" t="str">
            <v/>
          </cell>
          <cell r="G59">
            <v>1872060</v>
          </cell>
          <cell r="H59"/>
          <cell r="I59"/>
          <cell r="J59"/>
          <cell r="K59"/>
          <cell r="L59"/>
          <cell r="M59" t="str">
            <v>3115603353</v>
          </cell>
          <cell r="N59" t="str">
            <v>3115603353</v>
          </cell>
          <cell r="O59" t="str">
            <v>3145730019</v>
          </cell>
        </row>
        <row r="60">
          <cell r="B60">
            <v>52017874</v>
          </cell>
          <cell r="C60" t="str">
            <v>LOZANO OCHOA GLADYS STELLA</v>
          </cell>
          <cell r="D60" t="str">
            <v>OPERARIA DE ASEO Y CAFETERIA</v>
          </cell>
          <cell r="E60" t="str">
            <v>18/10/2025</v>
          </cell>
          <cell r="F60" t="str">
            <v/>
          </cell>
          <cell r="G60">
            <v>1750905</v>
          </cell>
          <cell r="H60"/>
          <cell r="I60"/>
          <cell r="J60"/>
          <cell r="K60"/>
          <cell r="L60"/>
          <cell r="M60" t="str">
            <v>3125224292</v>
          </cell>
          <cell r="N60" t="str">
            <v>3125224292</v>
          </cell>
          <cell r="O60" t="str">
            <v>3193602960</v>
          </cell>
        </row>
        <row r="61">
          <cell r="B61">
            <v>52832379</v>
          </cell>
          <cell r="C61" t="str">
            <v>LOPEZ GUTIERREZ LUZ MERY</v>
          </cell>
          <cell r="D61" t="str">
            <v>OPERARIA DE ASEO Y CAFETERIA</v>
          </cell>
          <cell r="E61" t="str">
            <v>18/10/2025</v>
          </cell>
          <cell r="F61" t="str">
            <v/>
          </cell>
          <cell r="G61">
            <v>1750905</v>
          </cell>
          <cell r="H61"/>
          <cell r="I61"/>
          <cell r="J61"/>
          <cell r="K61"/>
          <cell r="L61"/>
          <cell r="M61" t="str">
            <v/>
          </cell>
          <cell r="N61" t="str">
            <v/>
          </cell>
          <cell r="O61" t="str">
            <v>3115077400</v>
          </cell>
        </row>
        <row r="62">
          <cell r="B62">
            <v>69802250</v>
          </cell>
          <cell r="C62" t="str">
            <v>AYALA HERMOSA YURANY ALEJANDRA</v>
          </cell>
          <cell r="D62" t="str">
            <v>OPERARIA DE ASEO Y CAFETERIA</v>
          </cell>
          <cell r="E62" t="str">
            <v>18/10/2025</v>
          </cell>
          <cell r="F62" t="str">
            <v/>
          </cell>
          <cell r="G62">
            <v>1750905</v>
          </cell>
          <cell r="H62"/>
          <cell r="I62"/>
          <cell r="J62"/>
          <cell r="K62"/>
          <cell r="L62"/>
          <cell r="M62" t="str">
            <v>3209874291</v>
          </cell>
          <cell r="N62" t="str">
            <v>3209874291</v>
          </cell>
          <cell r="O62" t="str">
            <v>3232902740</v>
          </cell>
        </row>
        <row r="63">
          <cell r="B63">
            <v>1032483405</v>
          </cell>
          <cell r="C63" t="str">
            <v>ZAPATA CAMACHO NUBIA AMPARO</v>
          </cell>
          <cell r="D63" t="str">
            <v>OPERARIA DE ASEO Y CAFETERIA</v>
          </cell>
          <cell r="E63" t="str">
            <v>18/10/2025</v>
          </cell>
          <cell r="F63" t="str">
            <v/>
          </cell>
          <cell r="G63">
            <v>1750905</v>
          </cell>
          <cell r="H63"/>
          <cell r="I63"/>
          <cell r="J63"/>
          <cell r="K63"/>
          <cell r="L63"/>
          <cell r="M63" t="str">
            <v>3125083980</v>
          </cell>
          <cell r="N63" t="str">
            <v>3125083980</v>
          </cell>
          <cell r="O63" t="str">
            <v>3134753344</v>
          </cell>
        </row>
        <row r="64">
          <cell r="B64">
            <v>39802794</v>
          </cell>
          <cell r="C64" t="str">
            <v>CANTE MELO NELLY FARID</v>
          </cell>
          <cell r="D64" t="str">
            <v>OPERARIA DE ASEO Y CAFETERIA</v>
          </cell>
          <cell r="E64" t="str">
            <v>18/10/2025</v>
          </cell>
          <cell r="F64" t="str">
            <v/>
          </cell>
          <cell r="G64">
            <v>1750905</v>
          </cell>
          <cell r="H64"/>
          <cell r="I64"/>
          <cell r="J64"/>
          <cell r="K64"/>
          <cell r="L64"/>
          <cell r="M64" t="str">
            <v>3147910485</v>
          </cell>
          <cell r="N64" t="str">
            <v>3147910485</v>
          </cell>
          <cell r="O64" t="str">
            <v>3202892554</v>
          </cell>
        </row>
        <row r="65">
          <cell r="B65">
            <v>52339253</v>
          </cell>
          <cell r="C65" t="str">
            <v xml:space="preserve">LOZANO MANRIQUE JAYDI </v>
          </cell>
          <cell r="D65" t="str">
            <v>OPERARIA DE ASEO Y CAFETERIA</v>
          </cell>
          <cell r="E65" t="str">
            <v>18/10/2025</v>
          </cell>
          <cell r="F65" t="str">
            <v/>
          </cell>
          <cell r="G65">
            <v>1750905</v>
          </cell>
          <cell r="H65"/>
          <cell r="I65"/>
          <cell r="J65"/>
          <cell r="K65"/>
          <cell r="L65"/>
          <cell r="M65" t="str">
            <v>3108844859</v>
          </cell>
          <cell r="N65" t="str">
            <v>3108844859</v>
          </cell>
          <cell r="O65" t="str">
            <v>3242549695</v>
          </cell>
        </row>
        <row r="66">
          <cell r="B66">
            <v>52635791</v>
          </cell>
          <cell r="C66" t="str">
            <v>ALVARADO RAMIREZ WHITNEY GIANNINA</v>
          </cell>
          <cell r="D66" t="str">
            <v>OPERARIA DE ASEO Y CAFETERIA</v>
          </cell>
          <cell r="E66" t="str">
            <v>18/10/2025</v>
          </cell>
          <cell r="F66" t="str">
            <v/>
          </cell>
          <cell r="G66">
            <v>1750905</v>
          </cell>
          <cell r="H66"/>
          <cell r="I66"/>
          <cell r="J66"/>
          <cell r="K66"/>
          <cell r="L66"/>
          <cell r="M66" t="str">
            <v/>
          </cell>
          <cell r="N66" t="str">
            <v/>
          </cell>
          <cell r="O66" t="str">
            <v>3118958109</v>
          </cell>
        </row>
        <row r="67">
          <cell r="B67">
            <v>1073707145</v>
          </cell>
          <cell r="C67" t="str">
            <v>CHAMORRO OSPINO EMILI PAOLA</v>
          </cell>
          <cell r="D67" t="str">
            <v>OPERARIA DE ASEO Y CAFETERIA</v>
          </cell>
          <cell r="E67" t="str">
            <v>18/10/2025</v>
          </cell>
          <cell r="F67" t="str">
            <v/>
          </cell>
          <cell r="G67">
            <v>1750905</v>
          </cell>
          <cell r="H67"/>
          <cell r="I67"/>
          <cell r="J67"/>
          <cell r="K67"/>
          <cell r="L67"/>
          <cell r="M67" t="str">
            <v>3132405581</v>
          </cell>
          <cell r="N67" t="str">
            <v>3132405581</v>
          </cell>
          <cell r="O67" t="str">
            <v>3014499286</v>
          </cell>
        </row>
        <row r="68">
          <cell r="B68">
            <v>1118854040</v>
          </cell>
          <cell r="C68" t="str">
            <v>ROZO TORRES JONATHAN ALEJANDRO</v>
          </cell>
          <cell r="D68" t="str">
            <v>OPERARIA DE ASEO Y CAFETERIA</v>
          </cell>
          <cell r="E68" t="str">
            <v>18/10/2025</v>
          </cell>
          <cell r="F68" t="str">
            <v/>
          </cell>
          <cell r="G68">
            <v>1750905</v>
          </cell>
          <cell r="H68"/>
          <cell r="I68"/>
          <cell r="J68"/>
          <cell r="K68"/>
          <cell r="L68"/>
          <cell r="M68" t="str">
            <v>3045681316</v>
          </cell>
          <cell r="N68" t="str">
            <v>3045681316</v>
          </cell>
          <cell r="O68" t="str">
            <v>3013527159</v>
          </cell>
        </row>
        <row r="69">
          <cell r="B69">
            <v>80733180</v>
          </cell>
          <cell r="C69" t="str">
            <v>MUNOZ QUINTERO GLORIA ESPERANZA</v>
          </cell>
          <cell r="D69" t="str">
            <v>OPERARIO DE MANTENIMIENTO</v>
          </cell>
          <cell r="E69" t="str">
            <v>18/10/2025</v>
          </cell>
          <cell r="F69" t="str">
            <v/>
          </cell>
          <cell r="G69">
            <v>1872060</v>
          </cell>
          <cell r="H69"/>
          <cell r="I69"/>
          <cell r="J69"/>
          <cell r="K69"/>
          <cell r="L69"/>
          <cell r="M69" t="str">
            <v>3042257346</v>
          </cell>
          <cell r="N69" t="str">
            <v>3042257346</v>
          </cell>
          <cell r="O69" t="str">
            <v>3027415192</v>
          </cell>
        </row>
        <row r="70">
          <cell r="B70">
            <v>30225706</v>
          </cell>
          <cell r="C70" t="str">
            <v>RAMIREZ TORRES PAOLA ANDREA</v>
          </cell>
          <cell r="D70" t="str">
            <v>OPERARIA DE ASEO Y CAFETERIA</v>
          </cell>
          <cell r="E70" t="str">
            <v>18/10/2025</v>
          </cell>
          <cell r="F70" t="str">
            <v/>
          </cell>
          <cell r="G70">
            <v>1750905</v>
          </cell>
          <cell r="H70"/>
          <cell r="I70"/>
          <cell r="J70"/>
          <cell r="K70"/>
          <cell r="L70"/>
          <cell r="M70" t="str">
            <v/>
          </cell>
          <cell r="N70" t="str">
            <v/>
          </cell>
          <cell r="O70" t="str">
            <v>3011868966</v>
          </cell>
        </row>
        <row r="71">
          <cell r="B71">
            <v>52742012</v>
          </cell>
          <cell r="C71" t="str">
            <v>ALARCON URA MINI JOHANA</v>
          </cell>
          <cell r="D71" t="str">
            <v>OPERARIA DE ASEO Y CAFETERIA</v>
          </cell>
          <cell r="E71" t="str">
            <v>18/10/2025</v>
          </cell>
          <cell r="F71" t="str">
            <v/>
          </cell>
          <cell r="G71">
            <v>1750905</v>
          </cell>
          <cell r="H71"/>
          <cell r="I71"/>
          <cell r="J71"/>
          <cell r="K71"/>
          <cell r="L71"/>
          <cell r="M71" t="str">
            <v>3219856289</v>
          </cell>
          <cell r="N71" t="str">
            <v>3219856289</v>
          </cell>
          <cell r="O71" t="str">
            <v>3132204307</v>
          </cell>
        </row>
        <row r="72">
          <cell r="B72">
            <v>1002269813</v>
          </cell>
          <cell r="C72" t="str">
            <v>BOTIA AVILA MARIA CONSUELO</v>
          </cell>
          <cell r="D72" t="str">
            <v>OPERARIA DE ASEO Y CAFETERIA</v>
          </cell>
          <cell r="E72" t="str">
            <v>18/10/2025</v>
          </cell>
          <cell r="F72" t="str">
            <v/>
          </cell>
          <cell r="G72">
            <v>1750905</v>
          </cell>
          <cell r="H72"/>
          <cell r="I72"/>
          <cell r="J72"/>
          <cell r="K72"/>
          <cell r="L72"/>
          <cell r="M72" t="str">
            <v>3045221083</v>
          </cell>
          <cell r="N72" t="str">
            <v>3045221083</v>
          </cell>
          <cell r="O72" t="str">
            <v>3194618677</v>
          </cell>
        </row>
        <row r="73">
          <cell r="B73">
            <v>1024500166</v>
          </cell>
          <cell r="C73" t="str">
            <v>FUQUENE CANON SANDRA YAMILE</v>
          </cell>
          <cell r="D73" t="str">
            <v>OPERARIA DE ASEO Y CAFETERIA</v>
          </cell>
          <cell r="E73" t="str">
            <v>18/10/2025</v>
          </cell>
          <cell r="F73" t="str">
            <v/>
          </cell>
          <cell r="G73">
            <v>1750905</v>
          </cell>
          <cell r="H73"/>
          <cell r="I73"/>
          <cell r="J73"/>
          <cell r="K73"/>
          <cell r="L73"/>
          <cell r="M73" t="str">
            <v>3195333480</v>
          </cell>
          <cell r="N73" t="str">
            <v>3195333480</v>
          </cell>
          <cell r="O73" t="str">
            <v>3197541624</v>
          </cell>
        </row>
        <row r="74">
          <cell r="B74">
            <v>1026256911</v>
          </cell>
          <cell r="C74" t="str">
            <v>ARDILA PULIDO JEIMMY CAROLINA</v>
          </cell>
          <cell r="D74" t="str">
            <v>OPERARIA DE ASEO Y CAFETERIA</v>
          </cell>
          <cell r="E74" t="str">
            <v>18/10/2025</v>
          </cell>
          <cell r="F74" t="str">
            <v/>
          </cell>
          <cell r="G74">
            <v>1750905</v>
          </cell>
          <cell r="H74"/>
          <cell r="I74"/>
          <cell r="J74"/>
          <cell r="K74"/>
          <cell r="L74"/>
          <cell r="M74" t="str">
            <v>3108668336</v>
          </cell>
          <cell r="N74" t="str">
            <v>3108668336</v>
          </cell>
          <cell r="O74" t="str">
            <v>3222872318</v>
          </cell>
        </row>
        <row r="75">
          <cell r="B75">
            <v>1031120358</v>
          </cell>
          <cell r="C75" t="str">
            <v>PERALTA GUTIERREZ OSCAR HUMBERTO</v>
          </cell>
          <cell r="D75" t="str">
            <v>OPERARIA DE ASEO Y CAFETERIA</v>
          </cell>
          <cell r="E75" t="str">
            <v>18/10/2025</v>
          </cell>
          <cell r="F75" t="str">
            <v/>
          </cell>
          <cell r="G75">
            <v>1750905</v>
          </cell>
          <cell r="H75"/>
          <cell r="I75"/>
          <cell r="J75"/>
          <cell r="K75"/>
          <cell r="L75"/>
          <cell r="M75" t="str">
            <v/>
          </cell>
          <cell r="N75" t="str">
            <v/>
          </cell>
          <cell r="O75" t="str">
            <v>3123848118</v>
          </cell>
        </row>
        <row r="76">
          <cell r="B76">
            <v>1022985784</v>
          </cell>
          <cell r="C76" t="str">
            <v>RODRIGUEZ ZEA CINDY YAZMIN</v>
          </cell>
          <cell r="D76" t="str">
            <v>OPERARIO DE MANTENIMIENTO</v>
          </cell>
          <cell r="E76" t="str">
            <v>18/10/2025</v>
          </cell>
          <cell r="F76" t="str">
            <v/>
          </cell>
          <cell r="G76">
            <v>1872060</v>
          </cell>
          <cell r="H76"/>
          <cell r="I76"/>
          <cell r="J76"/>
          <cell r="K76"/>
          <cell r="L76"/>
          <cell r="M76" t="str">
            <v/>
          </cell>
          <cell r="N76" t="str">
            <v/>
          </cell>
          <cell r="O76" t="str">
            <v>3196483500</v>
          </cell>
        </row>
        <row r="77">
          <cell r="B77">
            <v>1023882611</v>
          </cell>
          <cell r="C77" t="str">
            <v>PADILLA VEGA KELLY JOHANNA</v>
          </cell>
          <cell r="D77" t="str">
            <v>OPERARIA DE ASEO Y CAFETERIA</v>
          </cell>
          <cell r="E77" t="str">
            <v>18/10/2025</v>
          </cell>
          <cell r="F77" t="str">
            <v/>
          </cell>
          <cell r="G77">
            <v>1750905</v>
          </cell>
          <cell r="H77"/>
          <cell r="I77"/>
          <cell r="J77"/>
          <cell r="K77"/>
          <cell r="L77"/>
          <cell r="M77" t="str">
            <v>3013268777</v>
          </cell>
          <cell r="N77" t="str">
            <v>3013268777</v>
          </cell>
          <cell r="O77" t="str">
            <v>3206838202</v>
          </cell>
        </row>
        <row r="78">
          <cell r="B78">
            <v>1021676051</v>
          </cell>
          <cell r="C78" t="str">
            <v xml:space="preserve">CALDERON APONTE YANED </v>
          </cell>
          <cell r="D78" t="str">
            <v>OPERARIA DE ASEO Y CAFETERIA</v>
          </cell>
          <cell r="E78" t="str">
            <v>18/10/2025</v>
          </cell>
          <cell r="F78" t="str">
            <v/>
          </cell>
          <cell r="G78">
            <v>1750905</v>
          </cell>
          <cell r="H78"/>
          <cell r="I78"/>
          <cell r="J78"/>
          <cell r="K78"/>
          <cell r="L78"/>
          <cell r="M78" t="str">
            <v>3004310295</v>
          </cell>
          <cell r="N78" t="str">
            <v>3004310295</v>
          </cell>
          <cell r="O78" t="str">
            <v>3004310295</v>
          </cell>
        </row>
        <row r="79">
          <cell r="B79">
            <v>28915752</v>
          </cell>
          <cell r="C79" t="str">
            <v>MONTEJO  LINA MARIA</v>
          </cell>
          <cell r="D79" t="str">
            <v>OPERARIA DE ASEO Y CAFETERIA</v>
          </cell>
          <cell r="E79" t="str">
            <v>18/10/2025</v>
          </cell>
          <cell r="F79" t="str">
            <v/>
          </cell>
          <cell r="G79">
            <v>1750905</v>
          </cell>
          <cell r="H79"/>
          <cell r="I79"/>
          <cell r="J79"/>
          <cell r="K79"/>
          <cell r="L79"/>
          <cell r="M79" t="str">
            <v>3054653641</v>
          </cell>
          <cell r="N79" t="str">
            <v>3054653641</v>
          </cell>
          <cell r="O79" t="str">
            <v>3127020342</v>
          </cell>
        </row>
        <row r="80">
          <cell r="B80">
            <v>52886419</v>
          </cell>
          <cell r="C80" t="str">
            <v>GACHA SANCHEZ NATALIA SILBINA</v>
          </cell>
          <cell r="D80" t="str">
            <v>OPERARIA DE ASEO Y CAFETERIA</v>
          </cell>
          <cell r="E80" t="str">
            <v>18/10/2025</v>
          </cell>
          <cell r="F80" t="str">
            <v/>
          </cell>
          <cell r="G80">
            <v>1750905</v>
          </cell>
          <cell r="H80"/>
          <cell r="I80"/>
          <cell r="J80"/>
          <cell r="K80"/>
          <cell r="L80"/>
          <cell r="M80" t="str">
            <v>3212743508</v>
          </cell>
          <cell r="N80" t="str">
            <v>3212743508</v>
          </cell>
          <cell r="O80" t="str">
            <v>3216148373</v>
          </cell>
        </row>
        <row r="81">
          <cell r="B81">
            <v>1007105867</v>
          </cell>
          <cell r="C81" t="str">
            <v>PENA TORRES NILSA MILENA</v>
          </cell>
          <cell r="D81" t="str">
            <v>OPERARIA DE ASEO Y CAFETERIA</v>
          </cell>
          <cell r="E81" t="str">
            <v>18/10/2025</v>
          </cell>
          <cell r="F81" t="str">
            <v/>
          </cell>
          <cell r="G81">
            <v>1750905</v>
          </cell>
          <cell r="H81"/>
          <cell r="I81"/>
          <cell r="J81"/>
          <cell r="K81"/>
          <cell r="L81"/>
          <cell r="M81" t="str">
            <v>3001156037</v>
          </cell>
          <cell r="N81" t="str">
            <v>3001156037</v>
          </cell>
          <cell r="O81" t="str">
            <v>3209552545</v>
          </cell>
        </row>
        <row r="82">
          <cell r="B82">
            <v>52161057</v>
          </cell>
          <cell r="C82" t="str">
            <v>DIAZ RIVERA LORENA PATRICIA</v>
          </cell>
          <cell r="D82" t="str">
            <v>OPERARIA DE ASEO Y CAFETERIA</v>
          </cell>
          <cell r="E82" t="str">
            <v>18/10/2025</v>
          </cell>
          <cell r="F82" t="str">
            <v/>
          </cell>
          <cell r="G82">
            <v>1750905</v>
          </cell>
          <cell r="H82"/>
          <cell r="I82"/>
          <cell r="J82"/>
          <cell r="K82"/>
          <cell r="L82"/>
          <cell r="M82" t="str">
            <v>3212723884</v>
          </cell>
          <cell r="N82" t="str">
            <v>3212723884</v>
          </cell>
          <cell r="O82" t="str">
            <v>31257833441</v>
          </cell>
        </row>
        <row r="83">
          <cell r="B83">
            <v>64577288</v>
          </cell>
          <cell r="C83" t="str">
            <v>PAJARO PANIZZA MARIANA DEJESUS</v>
          </cell>
          <cell r="D83" t="str">
            <v>OPERARIA DE ASEO Y CAFETERIA</v>
          </cell>
          <cell r="E83" t="str">
            <v>18/10/2025</v>
          </cell>
          <cell r="F83" t="str">
            <v/>
          </cell>
          <cell r="G83">
            <v>1750905</v>
          </cell>
          <cell r="H83"/>
          <cell r="I83"/>
          <cell r="J83"/>
          <cell r="K83"/>
          <cell r="L83"/>
          <cell r="M83" t="str">
            <v/>
          </cell>
          <cell r="N83" t="str">
            <v/>
          </cell>
          <cell r="O83" t="str">
            <v>3205662589</v>
          </cell>
        </row>
        <row r="84">
          <cell r="B84">
            <v>1128053736</v>
          </cell>
          <cell r="C84" t="str">
            <v>PLAZAS GARCIA MARIA CRISTINA</v>
          </cell>
          <cell r="D84" t="str">
            <v>OPERARIA DE ASEO Y CAFETERIA</v>
          </cell>
          <cell r="E84" t="str">
            <v>18/10/2025</v>
          </cell>
          <cell r="F84" t="str">
            <v/>
          </cell>
          <cell r="G84">
            <v>1750905</v>
          </cell>
          <cell r="H84"/>
          <cell r="I84"/>
          <cell r="J84"/>
          <cell r="K84"/>
          <cell r="L84"/>
          <cell r="M84" t="str">
            <v/>
          </cell>
          <cell r="N84" t="str">
            <v/>
          </cell>
          <cell r="O84" t="str">
            <v>3223884422</v>
          </cell>
        </row>
        <row r="85">
          <cell r="B85">
            <v>1007186304</v>
          </cell>
          <cell r="C85" t="str">
            <v xml:space="preserve">MARTINEZ ORTIZ VERONICA </v>
          </cell>
          <cell r="D85" t="str">
            <v>OPERARIA DE ASEO Y CAFETERIA</v>
          </cell>
          <cell r="E85" t="str">
            <v>18/10/2025</v>
          </cell>
          <cell r="F85" t="str">
            <v/>
          </cell>
          <cell r="G85">
            <v>1750905</v>
          </cell>
          <cell r="H85"/>
          <cell r="I85"/>
          <cell r="J85"/>
          <cell r="K85"/>
          <cell r="L85"/>
          <cell r="M85" t="str">
            <v>3132192130</v>
          </cell>
          <cell r="N85" t="str">
            <v>3132192130</v>
          </cell>
          <cell r="O85" t="str">
            <v>3506428274</v>
          </cell>
        </row>
        <row r="86">
          <cell r="B86">
            <v>1002377643</v>
          </cell>
          <cell r="C86" t="str">
            <v xml:space="preserve">SIERRA BOTERO JENNIFER </v>
          </cell>
          <cell r="D86" t="str">
            <v>OPERARIA DE ASEO Y CAFETERIA</v>
          </cell>
          <cell r="E86" t="str">
            <v>18/10/2025</v>
          </cell>
          <cell r="F86" t="str">
            <v/>
          </cell>
          <cell r="G86">
            <v>1750905</v>
          </cell>
          <cell r="H86"/>
          <cell r="I86"/>
          <cell r="J86"/>
          <cell r="K86"/>
          <cell r="L86"/>
          <cell r="M86" t="str">
            <v>3188845129</v>
          </cell>
          <cell r="N86" t="str">
            <v>3188845129</v>
          </cell>
          <cell r="O86" t="str">
            <v>3043801757</v>
          </cell>
        </row>
        <row r="87">
          <cell r="B87">
            <v>1024583299</v>
          </cell>
          <cell r="C87" t="str">
            <v xml:space="preserve">GONZALEZ CHACON KARINA </v>
          </cell>
          <cell r="D87" t="str">
            <v>OPERARIO DE ASEO</v>
          </cell>
          <cell r="E87" t="str">
            <v>18/10/2025</v>
          </cell>
          <cell r="F87" t="str">
            <v/>
          </cell>
          <cell r="G87">
            <v>1750905</v>
          </cell>
          <cell r="H87"/>
          <cell r="I87"/>
          <cell r="J87"/>
          <cell r="K87"/>
          <cell r="L87"/>
          <cell r="M87" t="str">
            <v>3204997455</v>
          </cell>
          <cell r="N87" t="str">
            <v>3204997455</v>
          </cell>
          <cell r="O87" t="str">
            <v>3204997455</v>
          </cell>
        </row>
        <row r="88">
          <cell r="B88">
            <v>1050838828</v>
          </cell>
          <cell r="C88" t="str">
            <v>TORRES ANGEL JOSE MANUEL</v>
          </cell>
          <cell r="D88" t="str">
            <v>OPERARIA DE ASEO Y CAFETERIA</v>
          </cell>
          <cell r="E88" t="str">
            <v>18/10/2025</v>
          </cell>
          <cell r="F88" t="str">
            <v/>
          </cell>
          <cell r="G88">
            <v>1750905</v>
          </cell>
          <cell r="H88"/>
          <cell r="I88"/>
          <cell r="J88"/>
          <cell r="K88"/>
          <cell r="L88"/>
          <cell r="M88" t="str">
            <v>3148574411</v>
          </cell>
          <cell r="N88" t="str">
            <v>3148574411</v>
          </cell>
          <cell r="O88" t="str">
            <v>3137051086</v>
          </cell>
        </row>
        <row r="89">
          <cell r="B89">
            <v>79449859</v>
          </cell>
          <cell r="C89" t="str">
            <v>LEDESMA PERALTA YULISA PAOLA</v>
          </cell>
          <cell r="D89" t="str">
            <v>OPERARIO DE MANTENIMIENTO</v>
          </cell>
          <cell r="E89" t="str">
            <v>18/10/2025</v>
          </cell>
          <cell r="F89" t="str">
            <v/>
          </cell>
          <cell r="G89">
            <v>1872060</v>
          </cell>
          <cell r="H89"/>
          <cell r="I89"/>
          <cell r="J89"/>
          <cell r="K89"/>
          <cell r="L89"/>
          <cell r="M89" t="str">
            <v>3114512177</v>
          </cell>
          <cell r="N89" t="str">
            <v>3114512177</v>
          </cell>
          <cell r="O89" t="str">
            <v>3143305278</v>
          </cell>
        </row>
        <row r="90">
          <cell r="B90">
            <v>1102816103</v>
          </cell>
          <cell r="C90" t="str">
            <v>DELGADO GUEVARA NELLYS ALEJANDRA</v>
          </cell>
          <cell r="D90" t="str">
            <v>OPERARIA DE ASEO Y CAFETERIA</v>
          </cell>
          <cell r="E90" t="str">
            <v>18/10/2025</v>
          </cell>
          <cell r="F90" t="str">
            <v/>
          </cell>
          <cell r="G90">
            <v>1750905</v>
          </cell>
          <cell r="H90"/>
          <cell r="I90"/>
          <cell r="J90"/>
          <cell r="K90"/>
          <cell r="L90"/>
          <cell r="M90" t="str">
            <v/>
          </cell>
          <cell r="N90" t="str">
            <v/>
          </cell>
          <cell r="O90" t="str">
            <v>3146433570</v>
          </cell>
        </row>
        <row r="91">
          <cell r="B91">
            <v>5483580</v>
          </cell>
          <cell r="C91" t="str">
            <v>FLORIAN ZAMBRANO NILDA ROSA</v>
          </cell>
          <cell r="D91" t="str">
            <v>OPERARIA DE ASEO Y CAFETERIA</v>
          </cell>
          <cell r="E91" t="str">
            <v>18/10/2025</v>
          </cell>
          <cell r="F91" t="str">
            <v/>
          </cell>
          <cell r="G91">
            <v>1750905</v>
          </cell>
          <cell r="H91"/>
          <cell r="I91"/>
          <cell r="J91"/>
          <cell r="K91"/>
          <cell r="L91"/>
          <cell r="M91" t="str">
            <v/>
          </cell>
          <cell r="N91" t="str">
            <v/>
          </cell>
          <cell r="O91" t="str">
            <v>3243453295</v>
          </cell>
        </row>
        <row r="92">
          <cell r="B92">
            <v>39019862</v>
          </cell>
          <cell r="C92" t="str">
            <v>JARAMILLO TOBON SIRLEY ADRIANA</v>
          </cell>
          <cell r="D92" t="str">
            <v>OPERARIA DE ASEO Y CAFETERIA</v>
          </cell>
          <cell r="E92" t="str">
            <v>18/10/2025</v>
          </cell>
          <cell r="F92" t="str">
            <v/>
          </cell>
          <cell r="G92">
            <v>1750905</v>
          </cell>
          <cell r="H92"/>
          <cell r="I92"/>
          <cell r="J92"/>
          <cell r="K92"/>
          <cell r="L92"/>
          <cell r="M92" t="str">
            <v/>
          </cell>
          <cell r="N92" t="str">
            <v/>
          </cell>
          <cell r="O92" t="str">
            <v>3122993319</v>
          </cell>
        </row>
        <row r="93">
          <cell r="B93">
            <v>52389391</v>
          </cell>
          <cell r="C93" t="str">
            <v xml:space="preserve">GARCIA ROJAS ROSALBA </v>
          </cell>
          <cell r="D93" t="str">
            <v>OPERARIA DE ASEO Y CAFETERIA</v>
          </cell>
          <cell r="E93" t="str">
            <v>18/10/2025</v>
          </cell>
          <cell r="F93" t="str">
            <v/>
          </cell>
          <cell r="G93">
            <v>1750905</v>
          </cell>
          <cell r="H93"/>
          <cell r="I93"/>
          <cell r="J93"/>
          <cell r="K93"/>
          <cell r="L93"/>
          <cell r="M93" t="str">
            <v>6014863420</v>
          </cell>
          <cell r="N93" t="str">
            <v>6014863420</v>
          </cell>
          <cell r="O93" t="str">
            <v>3125406945</v>
          </cell>
        </row>
        <row r="94">
          <cell r="B94">
            <v>21147562</v>
          </cell>
          <cell r="C94" t="str">
            <v>PUERTO ROA ANGELICA MERCEDES</v>
          </cell>
          <cell r="D94" t="str">
            <v>OPERARIA DE ASEO Y CAFETERIA</v>
          </cell>
          <cell r="E94" t="str">
            <v>18/10/2025</v>
          </cell>
          <cell r="F94" t="str">
            <v/>
          </cell>
          <cell r="G94">
            <v>1750905</v>
          </cell>
          <cell r="H94"/>
          <cell r="I94"/>
          <cell r="J94"/>
          <cell r="K94"/>
          <cell r="L94"/>
          <cell r="M94" t="str">
            <v>3224675434</v>
          </cell>
          <cell r="N94" t="str">
            <v>3224675434</v>
          </cell>
          <cell r="O94" t="str">
            <v>3103664902</v>
          </cell>
        </row>
        <row r="95">
          <cell r="B95">
            <v>52035420</v>
          </cell>
          <cell r="C95" t="str">
            <v>DUARTE FORERO ANA JULIA</v>
          </cell>
          <cell r="D95" t="str">
            <v>OPERARIA DE ASEO Y CAFETERIA</v>
          </cell>
          <cell r="E95" t="str">
            <v>18/10/2025</v>
          </cell>
          <cell r="F95" t="str">
            <v/>
          </cell>
          <cell r="G95">
            <v>1750905</v>
          </cell>
          <cell r="H95"/>
          <cell r="I95"/>
          <cell r="J95"/>
          <cell r="K95"/>
          <cell r="L95"/>
          <cell r="M95" t="str">
            <v/>
          </cell>
          <cell r="N95" t="str">
            <v/>
          </cell>
          <cell r="O95" t="str">
            <v>3186439873</v>
          </cell>
        </row>
        <row r="96">
          <cell r="B96">
            <v>52919244</v>
          </cell>
          <cell r="C96" t="str">
            <v>CANCHON GIRALDO ANGIE VANESA</v>
          </cell>
          <cell r="D96" t="str">
            <v>OPERARIA DE ASEO Y CAFETERIA</v>
          </cell>
          <cell r="E96" t="str">
            <v>18/10/2025</v>
          </cell>
          <cell r="F96" t="str">
            <v/>
          </cell>
          <cell r="G96">
            <v>1750905</v>
          </cell>
          <cell r="H96"/>
          <cell r="I96"/>
          <cell r="J96"/>
          <cell r="K96"/>
          <cell r="L96"/>
          <cell r="M96" t="str">
            <v>3013083540</v>
          </cell>
          <cell r="N96" t="str">
            <v>3013083540</v>
          </cell>
          <cell r="O96" t="str">
            <v>3193470687</v>
          </cell>
        </row>
        <row r="97">
          <cell r="B97">
            <v>1033098461</v>
          </cell>
          <cell r="C97" t="str">
            <v xml:space="preserve">ZAMORA ZAMORA JOHANNA </v>
          </cell>
          <cell r="D97" t="str">
            <v>OPERARIA DE ASEO Y CAFETERIA</v>
          </cell>
          <cell r="E97" t="str">
            <v>18/10/2025</v>
          </cell>
          <cell r="F97" t="str">
            <v/>
          </cell>
          <cell r="G97">
            <v>1750905</v>
          </cell>
          <cell r="H97"/>
          <cell r="I97"/>
          <cell r="J97"/>
          <cell r="K97"/>
          <cell r="L97"/>
          <cell r="M97" t="str">
            <v>3016756336</v>
          </cell>
          <cell r="N97" t="str">
            <v>3016756336</v>
          </cell>
          <cell r="O97" t="str">
            <v>3003141835</v>
          </cell>
        </row>
        <row r="98">
          <cell r="B98">
            <v>52762197</v>
          </cell>
          <cell r="C98" t="str">
            <v>ZABALA BERDUGO EMILCE ISABEL</v>
          </cell>
          <cell r="D98" t="str">
            <v>SUPERVISORA</v>
          </cell>
          <cell r="E98" t="str">
            <v>18/10/2025</v>
          </cell>
          <cell r="F98" t="str">
            <v/>
          </cell>
          <cell r="G98">
            <v>1886820</v>
          </cell>
          <cell r="H98">
            <v>148000</v>
          </cell>
          <cell r="I98"/>
          <cell r="J98"/>
          <cell r="K98">
            <v>104000</v>
          </cell>
          <cell r="L98"/>
          <cell r="M98" t="str">
            <v>3227114334</v>
          </cell>
          <cell r="N98" t="str">
            <v>3227114334</v>
          </cell>
          <cell r="O98" t="str">
            <v>3507896880</v>
          </cell>
        </row>
        <row r="99">
          <cell r="B99">
            <v>1043030599</v>
          </cell>
          <cell r="C99" t="str">
            <v>PEREZ  SANDRA MARCELA</v>
          </cell>
          <cell r="D99" t="str">
            <v>OPERARIA DE ASEO Y CAFETERIA</v>
          </cell>
          <cell r="E99" t="str">
            <v>18/10/2025</v>
          </cell>
          <cell r="F99" t="str">
            <v/>
          </cell>
          <cell r="G99">
            <v>1750905</v>
          </cell>
          <cell r="H99"/>
          <cell r="I99"/>
          <cell r="J99"/>
          <cell r="K99"/>
          <cell r="L99"/>
          <cell r="M99" t="str">
            <v>3118889281</v>
          </cell>
          <cell r="N99" t="str">
            <v>3118889281</v>
          </cell>
          <cell r="O99" t="str">
            <v>3118562202</v>
          </cell>
        </row>
        <row r="100">
          <cell r="B100">
            <v>52351391</v>
          </cell>
          <cell r="C100" t="str">
            <v>POLO DIAZ QUINTY JUNIOR</v>
          </cell>
          <cell r="D100" t="str">
            <v>OPERARIA DE ASEO Y CAFETERIA</v>
          </cell>
          <cell r="E100" t="str">
            <v>18/10/2025</v>
          </cell>
          <cell r="F100" t="str">
            <v/>
          </cell>
          <cell r="G100">
            <v>1750905</v>
          </cell>
          <cell r="H100"/>
          <cell r="I100"/>
          <cell r="J100"/>
          <cell r="K100"/>
          <cell r="L100"/>
          <cell r="M100" t="str">
            <v>3176669358</v>
          </cell>
          <cell r="N100" t="str">
            <v>3176669358</v>
          </cell>
          <cell r="O100" t="str">
            <v>3046515188</v>
          </cell>
        </row>
        <row r="101">
          <cell r="B101">
            <v>1049454439</v>
          </cell>
          <cell r="C101" t="str">
            <v xml:space="preserve">ROJAS TAFUR INDIALUZ </v>
          </cell>
          <cell r="D101" t="str">
            <v>OPERARIO DE MANTENIMIENTO</v>
          </cell>
          <cell r="E101" t="str">
            <v>18/10/2025</v>
          </cell>
          <cell r="F101" t="str">
            <v/>
          </cell>
          <cell r="G101">
            <v>1872060</v>
          </cell>
          <cell r="H101"/>
          <cell r="I101"/>
          <cell r="J101"/>
          <cell r="K101"/>
          <cell r="L101"/>
          <cell r="M101" t="str">
            <v>3008025152</v>
          </cell>
          <cell r="N101" t="str">
            <v>3008025152</v>
          </cell>
          <cell r="O101" t="str">
            <v>3008025152</v>
          </cell>
        </row>
        <row r="102">
          <cell r="B102">
            <v>22822421</v>
          </cell>
          <cell r="C102" t="str">
            <v>ALVAREZ ALVAREZ YENI MARITZA</v>
          </cell>
          <cell r="D102" t="str">
            <v>OPERARIA DE ASEO Y CAFETERIA</v>
          </cell>
          <cell r="E102" t="str">
            <v>18/10/2025</v>
          </cell>
          <cell r="F102" t="str">
            <v/>
          </cell>
          <cell r="G102">
            <v>1750905</v>
          </cell>
          <cell r="H102"/>
          <cell r="I102"/>
          <cell r="J102"/>
          <cell r="K102"/>
          <cell r="L102"/>
          <cell r="M102" t="str">
            <v>3116830535</v>
          </cell>
          <cell r="N102" t="str">
            <v>3116830535</v>
          </cell>
          <cell r="O102" t="str">
            <v>3223269072</v>
          </cell>
        </row>
        <row r="103">
          <cell r="B103">
            <v>53153000</v>
          </cell>
          <cell r="C103" t="str">
            <v>BERMUDEZ MARTINEZ JENNY KIMBERLY</v>
          </cell>
          <cell r="D103" t="str">
            <v>OPERARIA DE ASEO Y CAFETERIA</v>
          </cell>
          <cell r="E103" t="str">
            <v>18/10/2025</v>
          </cell>
          <cell r="F103" t="str">
            <v/>
          </cell>
          <cell r="G103">
            <v>1750905</v>
          </cell>
          <cell r="H103"/>
          <cell r="I103"/>
          <cell r="J103"/>
          <cell r="K103"/>
          <cell r="L103"/>
          <cell r="M103" t="str">
            <v>3219081861</v>
          </cell>
          <cell r="N103" t="str">
            <v>3219081861</v>
          </cell>
          <cell r="O103" t="str">
            <v>3124526294</v>
          </cell>
        </row>
        <row r="104">
          <cell r="B104">
            <v>52897266</v>
          </cell>
          <cell r="C104" t="str">
            <v>GUERRERO CHISABA ADRIANA ROCIO</v>
          </cell>
          <cell r="D104" t="str">
            <v>OPERARIA DE ASEO Y CAFETERIA</v>
          </cell>
          <cell r="E104" t="str">
            <v>18/10/2025</v>
          </cell>
          <cell r="F104" t="str">
            <v/>
          </cell>
          <cell r="G104">
            <v>1750905</v>
          </cell>
          <cell r="H104"/>
          <cell r="I104"/>
          <cell r="J104"/>
          <cell r="K104"/>
          <cell r="L104"/>
          <cell r="M104" t="str">
            <v>3213796969</v>
          </cell>
          <cell r="N104" t="str">
            <v>3213796969</v>
          </cell>
          <cell r="O104" t="str">
            <v>3154173171</v>
          </cell>
        </row>
        <row r="105">
          <cell r="B105">
            <v>1019060189</v>
          </cell>
          <cell r="C105" t="str">
            <v>GOMEZ SANCHEZ ANDERSON ALEXANDER</v>
          </cell>
          <cell r="D105" t="str">
            <v>OPERARIA DE ASEO Y CAFETERIA</v>
          </cell>
          <cell r="E105" t="str">
            <v>18/10/2025</v>
          </cell>
          <cell r="F105" t="str">
            <v/>
          </cell>
          <cell r="G105">
            <v>1750905</v>
          </cell>
          <cell r="H105"/>
          <cell r="I105"/>
          <cell r="J105"/>
          <cell r="K105"/>
          <cell r="L105"/>
          <cell r="M105" t="str">
            <v>3202683452</v>
          </cell>
          <cell r="N105" t="str">
            <v>3202683452</v>
          </cell>
          <cell r="O105" t="str">
            <v>3217036234</v>
          </cell>
        </row>
        <row r="106">
          <cell r="B106">
            <v>1020805845</v>
          </cell>
          <cell r="C106" t="str">
            <v>SUAREZ GARCIA JUAN PABLO</v>
          </cell>
          <cell r="D106" t="str">
            <v>OPERARIO DE MANTENIMIENTO</v>
          </cell>
          <cell r="E106" t="str">
            <v>18/10/2025</v>
          </cell>
          <cell r="F106" t="str">
            <v/>
          </cell>
          <cell r="G106">
            <v>1872060</v>
          </cell>
          <cell r="H106"/>
          <cell r="I106"/>
          <cell r="J106"/>
          <cell r="K106"/>
          <cell r="L106"/>
          <cell r="M106" t="str">
            <v>3024661074</v>
          </cell>
          <cell r="N106" t="str">
            <v>3024661074</v>
          </cell>
          <cell r="O106" t="str">
            <v>3228909822</v>
          </cell>
        </row>
        <row r="107">
          <cell r="B107">
            <v>52122597</v>
          </cell>
          <cell r="C107" t="str">
            <v>AREVALO  LUZ MIRELLA</v>
          </cell>
          <cell r="D107" t="str">
            <v>OPERARIO DE MANTENIMIENTO</v>
          </cell>
          <cell r="E107" t="str">
            <v>18/10/2025</v>
          </cell>
          <cell r="F107" t="str">
            <v/>
          </cell>
          <cell r="G107">
            <v>1872060</v>
          </cell>
          <cell r="H107"/>
          <cell r="I107"/>
          <cell r="J107"/>
          <cell r="K107"/>
          <cell r="L107"/>
          <cell r="M107" t="str">
            <v>3154327534</v>
          </cell>
          <cell r="N107" t="str">
            <v>3154327534</v>
          </cell>
          <cell r="O107" t="str">
            <v>3208179264</v>
          </cell>
        </row>
        <row r="108">
          <cell r="B108">
            <v>51909861</v>
          </cell>
          <cell r="C108" t="str">
            <v xml:space="preserve">SOTO PACHECO BRANDON </v>
          </cell>
          <cell r="D108" t="str">
            <v>OPERARIA DE ASEO Y CAFETERIA</v>
          </cell>
          <cell r="E108" t="str">
            <v>18/10/2025</v>
          </cell>
          <cell r="F108" t="str">
            <v/>
          </cell>
          <cell r="G108">
            <v>1750905</v>
          </cell>
          <cell r="H108"/>
          <cell r="I108"/>
          <cell r="J108"/>
          <cell r="K108"/>
          <cell r="L108"/>
          <cell r="M108" t="str">
            <v>3004197854</v>
          </cell>
          <cell r="N108" t="str">
            <v>3004197854</v>
          </cell>
          <cell r="O108" t="str">
            <v>3107691661</v>
          </cell>
        </row>
        <row r="109">
          <cell r="B109">
            <v>1026595414</v>
          </cell>
          <cell r="C109" t="str">
            <v>CARO VARGAS MARIA YOLANDA</v>
          </cell>
          <cell r="D109" t="str">
            <v>OPERARIO DE MANTENIMIENTO</v>
          </cell>
          <cell r="E109" t="str">
            <v>18/10/2025</v>
          </cell>
          <cell r="F109" t="str">
            <v/>
          </cell>
          <cell r="G109">
            <v>1872060</v>
          </cell>
          <cell r="H109"/>
          <cell r="I109"/>
          <cell r="J109"/>
          <cell r="K109"/>
          <cell r="L109"/>
          <cell r="M109" t="str">
            <v/>
          </cell>
          <cell r="N109" t="str">
            <v/>
          </cell>
          <cell r="O109" t="str">
            <v>3009886043</v>
          </cell>
        </row>
        <row r="110">
          <cell r="B110">
            <v>39799657</v>
          </cell>
          <cell r="C110" t="str">
            <v>TABORDA AMAYA NIDIA PATRICIA</v>
          </cell>
          <cell r="D110" t="str">
            <v>OPERARIA DE ASEO Y CAFETERIA</v>
          </cell>
          <cell r="E110" t="str">
            <v>18/10/2025</v>
          </cell>
          <cell r="F110" t="str">
            <v/>
          </cell>
          <cell r="G110">
            <v>1750905</v>
          </cell>
          <cell r="H110"/>
          <cell r="I110"/>
          <cell r="J110"/>
          <cell r="K110"/>
          <cell r="L110"/>
          <cell r="M110" t="str">
            <v>3003948299</v>
          </cell>
          <cell r="N110" t="str">
            <v>3003948299</v>
          </cell>
          <cell r="O110" t="str">
            <v>3123908254</v>
          </cell>
        </row>
        <row r="111">
          <cell r="B111">
            <v>52126835</v>
          </cell>
          <cell r="C111" t="str">
            <v>CASTRO GUTIERREZ RUTH MARINELA</v>
          </cell>
          <cell r="D111" t="str">
            <v>OPERARIA DE ASEO Y CAFETERIA</v>
          </cell>
          <cell r="E111" t="str">
            <v>18/10/2025</v>
          </cell>
          <cell r="F111" t="str">
            <v/>
          </cell>
          <cell r="G111">
            <v>1750905</v>
          </cell>
          <cell r="H111"/>
          <cell r="I111"/>
          <cell r="J111"/>
          <cell r="K111"/>
          <cell r="L111"/>
          <cell r="M111" t="str">
            <v>3209214899</v>
          </cell>
          <cell r="N111" t="str">
            <v>3209214899</v>
          </cell>
          <cell r="O111" t="str">
            <v>3132035446</v>
          </cell>
        </row>
        <row r="112">
          <cell r="B112">
            <v>52348638</v>
          </cell>
          <cell r="C112" t="str">
            <v>DELGADO ACANDO DALIERZON MIGUEL</v>
          </cell>
          <cell r="D112" t="str">
            <v>OPERARIA DE ASEO Y CAFETERIA</v>
          </cell>
          <cell r="E112" t="str">
            <v>18/10/2025</v>
          </cell>
          <cell r="F112" t="str">
            <v/>
          </cell>
          <cell r="G112">
            <v>1750905</v>
          </cell>
          <cell r="H112"/>
          <cell r="I112"/>
          <cell r="J112"/>
          <cell r="K112"/>
          <cell r="L112"/>
          <cell r="M112" t="str">
            <v>3012988726</v>
          </cell>
          <cell r="N112" t="str">
            <v>3012988726</v>
          </cell>
          <cell r="O112" t="str">
            <v>3214480481</v>
          </cell>
        </row>
        <row r="113">
          <cell r="B113">
            <v>5422081</v>
          </cell>
          <cell r="C113" t="str">
            <v>RODRIGUEZ REYES ELENA YOHANA</v>
          </cell>
          <cell r="D113" t="str">
            <v>OPERARIO DE MANTENIMIENTO</v>
          </cell>
          <cell r="E113" t="str">
            <v>18/10/2025</v>
          </cell>
          <cell r="F113" t="str">
            <v/>
          </cell>
          <cell r="G113">
            <v>1872060</v>
          </cell>
          <cell r="H113"/>
          <cell r="I113"/>
          <cell r="J113"/>
          <cell r="K113"/>
          <cell r="L113"/>
          <cell r="M113" t="str">
            <v>3015621078</v>
          </cell>
          <cell r="N113" t="str">
            <v>3015621078</v>
          </cell>
          <cell r="O113" t="str">
            <v>3011176244</v>
          </cell>
        </row>
        <row r="114">
          <cell r="B114">
            <v>52937317</v>
          </cell>
          <cell r="C114" t="str">
            <v>TAO ULTENGO CESAR MAURICIO</v>
          </cell>
          <cell r="D114" t="str">
            <v>OPERARIA DE ASEO Y CAFETERIA</v>
          </cell>
          <cell r="E114" t="str">
            <v>18/10/2025</v>
          </cell>
          <cell r="F114" t="str">
            <v/>
          </cell>
          <cell r="G114">
            <v>1750905</v>
          </cell>
          <cell r="H114"/>
          <cell r="I114"/>
          <cell r="J114"/>
          <cell r="K114"/>
          <cell r="L114"/>
          <cell r="M114" t="str">
            <v>3012542934</v>
          </cell>
          <cell r="N114" t="str">
            <v>3012542934</v>
          </cell>
          <cell r="O114" t="str">
            <v>3134818719</v>
          </cell>
        </row>
        <row r="115">
          <cell r="B115">
            <v>1016049175</v>
          </cell>
          <cell r="C115" t="str">
            <v>VALENCIA PERILLA KAREN JOHANA</v>
          </cell>
          <cell r="D115" t="str">
            <v>OPERARIO DE MANTENIMIENTO</v>
          </cell>
          <cell r="E115" t="str">
            <v>18/10/2025</v>
          </cell>
          <cell r="F115" t="str">
            <v/>
          </cell>
          <cell r="G115">
            <v>1872060</v>
          </cell>
          <cell r="H115"/>
          <cell r="I115"/>
          <cell r="J115"/>
          <cell r="K115"/>
          <cell r="L115"/>
          <cell r="M115" t="str">
            <v>3142788911</v>
          </cell>
          <cell r="N115" t="str">
            <v>3142788911</v>
          </cell>
          <cell r="O115" t="str">
            <v>3138228706</v>
          </cell>
        </row>
        <row r="116">
          <cell r="B116">
            <v>1023940881</v>
          </cell>
          <cell r="C116" t="str">
            <v>HERNANDEZ POLO LINDA MARCELA</v>
          </cell>
          <cell r="D116" t="str">
            <v>OPERARIA DE ASEO Y CAFETERIA</v>
          </cell>
          <cell r="E116" t="str">
            <v>18/10/2025</v>
          </cell>
          <cell r="F116" t="str">
            <v/>
          </cell>
          <cell r="G116">
            <v>1750905</v>
          </cell>
          <cell r="H116"/>
          <cell r="I116"/>
          <cell r="J116"/>
          <cell r="K116"/>
          <cell r="L116"/>
          <cell r="M116" t="str">
            <v>3122503978</v>
          </cell>
          <cell r="N116" t="str">
            <v>3122503978</v>
          </cell>
          <cell r="O116" t="str">
            <v>3219453295</v>
          </cell>
        </row>
        <row r="117">
          <cell r="B117">
            <v>1003310552</v>
          </cell>
          <cell r="C117" t="str">
            <v xml:space="preserve">ARAQUE SILVA MIRYAM </v>
          </cell>
          <cell r="D117" t="str">
            <v>OPERARIA DE ASEO Y CAFETERIA</v>
          </cell>
          <cell r="E117" t="str">
            <v>18/10/2025</v>
          </cell>
          <cell r="F117" t="str">
            <v/>
          </cell>
          <cell r="G117">
            <v>1750905</v>
          </cell>
          <cell r="H117"/>
          <cell r="I117"/>
          <cell r="J117"/>
          <cell r="K117"/>
          <cell r="L117"/>
          <cell r="M117" t="str">
            <v>3205251528</v>
          </cell>
          <cell r="N117" t="str">
            <v>3205251528</v>
          </cell>
          <cell r="O117" t="str">
            <v>3143197463</v>
          </cell>
        </row>
        <row r="118">
          <cell r="B118">
            <v>52122597</v>
          </cell>
          <cell r="C118" t="str">
            <v>CAMACHO TORRES MARIA EDILIA</v>
          </cell>
          <cell r="D118" t="str">
            <v>OPERARIA DE ASEO Y CAFETERIA</v>
          </cell>
          <cell r="E118" t="str">
            <v>18/10/2025</v>
          </cell>
          <cell r="F118" t="str">
            <v/>
          </cell>
          <cell r="G118">
            <v>1750905</v>
          </cell>
          <cell r="H118"/>
          <cell r="I118"/>
          <cell r="J118"/>
          <cell r="K118"/>
          <cell r="L118"/>
          <cell r="M118" t="str">
            <v>3105678753</v>
          </cell>
          <cell r="N118" t="str">
            <v>3105678753</v>
          </cell>
          <cell r="O118" t="str">
            <v>3115155557</v>
          </cell>
        </row>
        <row r="119">
          <cell r="B119">
            <v>28115434</v>
          </cell>
          <cell r="C119" t="str">
            <v>CHAPARRO MORA GLORIA ESPERANZA</v>
          </cell>
          <cell r="D119" t="str">
            <v>OPERARIA DE ASEO Y CAFETERIA</v>
          </cell>
          <cell r="E119" t="str">
            <v>18/10/2025</v>
          </cell>
          <cell r="F119" t="str">
            <v/>
          </cell>
          <cell r="G119">
            <v>1750905</v>
          </cell>
          <cell r="H119"/>
          <cell r="I119"/>
          <cell r="J119"/>
          <cell r="K119"/>
          <cell r="L119"/>
          <cell r="M119" t="str">
            <v>3105523712</v>
          </cell>
          <cell r="N119" t="str">
            <v>3105523712</v>
          </cell>
          <cell r="O119" t="str">
            <v>3142957281</v>
          </cell>
        </row>
        <row r="120">
          <cell r="B120">
            <v>52112939</v>
          </cell>
          <cell r="C120" t="str">
            <v>CRUZ DIAZ KAREN DAYANA</v>
          </cell>
          <cell r="D120" t="str">
            <v>OPERARIA DE ASEO Y CAFETERIA</v>
          </cell>
          <cell r="E120" t="str">
            <v>18/10/2025</v>
          </cell>
          <cell r="F120" t="str">
            <v/>
          </cell>
          <cell r="G120">
            <v>1750905</v>
          </cell>
          <cell r="H120"/>
          <cell r="I120"/>
          <cell r="J120"/>
          <cell r="K120"/>
          <cell r="L120"/>
          <cell r="M120" t="str">
            <v>3118743574</v>
          </cell>
          <cell r="N120" t="str">
            <v>3118743574</v>
          </cell>
          <cell r="O120" t="str">
            <v>3132452944</v>
          </cell>
        </row>
        <row r="121">
          <cell r="B121">
            <v>1023891887</v>
          </cell>
          <cell r="C121" t="str">
            <v>MADRIGAL DIAZ LUIS ENRIQUE</v>
          </cell>
          <cell r="D121" t="str">
            <v>OPERARIA DE ASEO Y CAFETERIA</v>
          </cell>
          <cell r="E121" t="str">
            <v>18/10/2025</v>
          </cell>
          <cell r="F121" t="str">
            <v/>
          </cell>
          <cell r="G121">
            <v>1750905</v>
          </cell>
          <cell r="H121"/>
          <cell r="I121"/>
          <cell r="J121"/>
          <cell r="K121"/>
          <cell r="L121"/>
          <cell r="M121" t="str">
            <v>3104448390</v>
          </cell>
          <cell r="N121" t="str">
            <v>3104448390</v>
          </cell>
          <cell r="O121" t="str">
            <v>3146834455</v>
          </cell>
        </row>
        <row r="122">
          <cell r="B122">
            <v>1023950293</v>
          </cell>
          <cell r="C122" t="str">
            <v xml:space="preserve">TIBAQUIRA MARIA ISABEL </v>
          </cell>
          <cell r="D122" t="str">
            <v>OPERARIO DE MANTENIMIENTO</v>
          </cell>
          <cell r="E122" t="str">
            <v>18/10/2025</v>
          </cell>
          <cell r="F122" t="str">
            <v/>
          </cell>
          <cell r="G122">
            <v>1872060</v>
          </cell>
          <cell r="H122"/>
          <cell r="I122"/>
          <cell r="J122"/>
          <cell r="K122"/>
          <cell r="L122"/>
          <cell r="M122" t="str">
            <v>3135341783</v>
          </cell>
          <cell r="N122" t="str">
            <v>3135341783</v>
          </cell>
          <cell r="O122" t="str">
            <v>3248362025</v>
          </cell>
        </row>
        <row r="123">
          <cell r="B123">
            <v>52292687</v>
          </cell>
          <cell r="C123" t="str">
            <v>OROZCO MEDINA MARTHA ROCIO</v>
          </cell>
          <cell r="D123" t="str">
            <v>OPERARIA DE ASEO Y CAFETERIA</v>
          </cell>
          <cell r="E123" t="str">
            <v>18/10/2025</v>
          </cell>
          <cell r="F123" t="str">
            <v/>
          </cell>
          <cell r="G123">
            <v>1750905</v>
          </cell>
          <cell r="H123"/>
          <cell r="I123"/>
          <cell r="J123"/>
          <cell r="K123"/>
          <cell r="L123"/>
          <cell r="M123" t="str">
            <v>3132335090</v>
          </cell>
          <cell r="N123" t="str">
            <v>3132335090</v>
          </cell>
          <cell r="O123" t="str">
            <v>3143112254</v>
          </cell>
        </row>
        <row r="124">
          <cell r="B124">
            <v>55155416</v>
          </cell>
          <cell r="C124" t="str">
            <v xml:space="preserve">CABANZO LUQUE NELLY </v>
          </cell>
          <cell r="D124" t="str">
            <v>OPERARIA DE ASEO Y CAFETERIA</v>
          </cell>
          <cell r="E124" t="str">
            <v>18/10/2025</v>
          </cell>
          <cell r="F124" t="str">
            <v/>
          </cell>
          <cell r="G124">
            <v>1750905</v>
          </cell>
          <cell r="H124"/>
          <cell r="I124"/>
          <cell r="J124"/>
          <cell r="K124"/>
          <cell r="L124"/>
          <cell r="M124" t="str">
            <v/>
          </cell>
          <cell r="N124" t="str">
            <v/>
          </cell>
          <cell r="O124" t="str">
            <v>3208313300</v>
          </cell>
        </row>
        <row r="125">
          <cell r="B125">
            <v>37650172</v>
          </cell>
          <cell r="C125" t="str">
            <v>PANCHE SERNA ADRIANA MARIA</v>
          </cell>
          <cell r="D125" t="str">
            <v>OPERARIA DE ASEO Y CAFETERIA</v>
          </cell>
          <cell r="E125" t="str">
            <v>18/10/2025</v>
          </cell>
          <cell r="F125" t="str">
            <v/>
          </cell>
          <cell r="G125">
            <v>1750905</v>
          </cell>
          <cell r="H125"/>
          <cell r="I125"/>
          <cell r="J125"/>
          <cell r="K125"/>
          <cell r="L125"/>
          <cell r="M125" t="str">
            <v>3196964131</v>
          </cell>
          <cell r="N125" t="str">
            <v>3196964131</v>
          </cell>
          <cell r="O125" t="str">
            <v>3192897028</v>
          </cell>
        </row>
        <row r="126">
          <cell r="B126">
            <v>21119479</v>
          </cell>
          <cell r="C126" t="str">
            <v>DIAZ HERNANDEZ ANGIE PAOLA</v>
          </cell>
          <cell r="D126" t="str">
            <v>OPERARIA DE ASEO Y CAFETERIA</v>
          </cell>
          <cell r="E126" t="str">
            <v>18/10/2025</v>
          </cell>
          <cell r="F126" t="str">
            <v/>
          </cell>
          <cell r="G126">
            <v>1750905</v>
          </cell>
          <cell r="H126"/>
          <cell r="I126"/>
          <cell r="J126"/>
          <cell r="K126"/>
          <cell r="L126"/>
          <cell r="M126" t="str">
            <v>3045931444</v>
          </cell>
          <cell r="N126" t="str">
            <v>3045931444</v>
          </cell>
          <cell r="O126" t="str">
            <v>3102373775</v>
          </cell>
        </row>
        <row r="127">
          <cell r="B127">
            <v>1031167749</v>
          </cell>
          <cell r="C127" t="str">
            <v>JIMENEZ POLO ANA LUCIA</v>
          </cell>
          <cell r="D127" t="str">
            <v>OPERARIA DE ASEO Y CAFETERIA</v>
          </cell>
          <cell r="E127" t="str">
            <v>18/10/2025</v>
          </cell>
          <cell r="F127" t="str">
            <v/>
          </cell>
          <cell r="G127">
            <v>1750905</v>
          </cell>
          <cell r="H127"/>
          <cell r="I127"/>
          <cell r="J127"/>
          <cell r="K127"/>
          <cell r="L127"/>
          <cell r="M127" t="str">
            <v>3125503406</v>
          </cell>
          <cell r="N127" t="str">
            <v>3125503406</v>
          </cell>
          <cell r="O127" t="str">
            <v>3125503477</v>
          </cell>
        </row>
        <row r="128">
          <cell r="B128">
            <v>1045227589</v>
          </cell>
          <cell r="C128" t="str">
            <v>RUIZ TRIVINO CAMILO ANDRES</v>
          </cell>
          <cell r="D128" t="str">
            <v>OPERARIA DE ASEO Y CAFETERIA</v>
          </cell>
          <cell r="E128" t="str">
            <v>18/10/2025</v>
          </cell>
          <cell r="F128" t="str">
            <v/>
          </cell>
          <cell r="G128">
            <v>1750905</v>
          </cell>
          <cell r="H128"/>
          <cell r="I128"/>
          <cell r="J128"/>
          <cell r="K128"/>
          <cell r="L128"/>
          <cell r="M128" t="str">
            <v/>
          </cell>
          <cell r="N128" t="str">
            <v/>
          </cell>
          <cell r="O128" t="str">
            <v>3245191705</v>
          </cell>
        </row>
        <row r="129">
          <cell r="B129">
            <v>1012441690</v>
          </cell>
          <cell r="C129" t="str">
            <v>BARBOSA HERRERA DIANA MILENA</v>
          </cell>
          <cell r="D129" t="str">
            <v>OPERARIO DE MANTENIMIENTO</v>
          </cell>
          <cell r="E129" t="str">
            <v>18/10/2025</v>
          </cell>
          <cell r="F129" t="str">
            <v/>
          </cell>
          <cell r="G129">
            <v>1872060</v>
          </cell>
          <cell r="H129"/>
          <cell r="I129"/>
          <cell r="J129"/>
          <cell r="K129"/>
          <cell r="L129"/>
          <cell r="M129" t="str">
            <v>3214794188</v>
          </cell>
          <cell r="N129" t="str">
            <v>3214794188</v>
          </cell>
          <cell r="O129" t="str">
            <v>3025915374</v>
          </cell>
        </row>
        <row r="130">
          <cell r="B130">
            <v>1022344041</v>
          </cell>
          <cell r="C130" t="str">
            <v>CAMARGO HERNANDEZ LUISA FERNANDA</v>
          </cell>
          <cell r="D130" t="str">
            <v>OPERARIA DE ASEO Y CAFETERIA</v>
          </cell>
          <cell r="E130" t="str">
            <v>18/10/2025</v>
          </cell>
          <cell r="F130" t="str">
            <v/>
          </cell>
          <cell r="G130">
            <v>1750905</v>
          </cell>
          <cell r="H130"/>
          <cell r="I130"/>
          <cell r="J130"/>
          <cell r="K130"/>
          <cell r="L130"/>
          <cell r="M130" t="str">
            <v/>
          </cell>
          <cell r="N130" t="str">
            <v/>
          </cell>
          <cell r="O130" t="str">
            <v>3118706732</v>
          </cell>
        </row>
        <row r="131">
          <cell r="B131">
            <v>1023031155</v>
          </cell>
          <cell r="C131" t="str">
            <v>SUAREZ SANCHEZ JOSE PARMENIO</v>
          </cell>
          <cell r="D131" t="str">
            <v>OPERARIA DE ASEO Y CAFETERIA</v>
          </cell>
          <cell r="E131" t="str">
            <v>18/10/2025</v>
          </cell>
          <cell r="F131" t="str">
            <v/>
          </cell>
          <cell r="G131">
            <v>1750905</v>
          </cell>
          <cell r="H131"/>
          <cell r="I131"/>
          <cell r="J131"/>
          <cell r="K131"/>
          <cell r="L131"/>
          <cell r="M131" t="str">
            <v>3213773020</v>
          </cell>
          <cell r="N131" t="str">
            <v>3213773020</v>
          </cell>
          <cell r="O131" t="str">
            <v>3229227877</v>
          </cell>
        </row>
        <row r="132">
          <cell r="B132">
            <v>1010217314</v>
          </cell>
          <cell r="C132" t="str">
            <v>MELO PARRA EDITH JOHANNA</v>
          </cell>
          <cell r="D132" t="str">
            <v>OPERARIO DE MANTENIMIENTO</v>
          </cell>
          <cell r="E132" t="str">
            <v>18/10/2025</v>
          </cell>
          <cell r="F132" t="str">
            <v/>
          </cell>
          <cell r="G132">
            <v>1872060</v>
          </cell>
          <cell r="H132"/>
          <cell r="I132"/>
          <cell r="J132"/>
          <cell r="K132"/>
          <cell r="L132"/>
          <cell r="M132" t="str">
            <v/>
          </cell>
          <cell r="N132" t="str">
            <v/>
          </cell>
          <cell r="O132" t="str">
            <v>3213585385</v>
          </cell>
        </row>
        <row r="133">
          <cell r="B133">
            <v>52951248</v>
          </cell>
          <cell r="C133" t="str">
            <v>QUINTERO  YENNY KATHERINE</v>
          </cell>
          <cell r="D133" t="str">
            <v>OPERARIA DE ASEO Y CAFETERIA</v>
          </cell>
          <cell r="E133" t="str">
            <v>18/10/2025</v>
          </cell>
          <cell r="F133" t="str">
            <v/>
          </cell>
          <cell r="G133">
            <v>1750905</v>
          </cell>
          <cell r="H133"/>
          <cell r="I133"/>
          <cell r="J133"/>
          <cell r="K133"/>
          <cell r="L133"/>
          <cell r="M133" t="str">
            <v>3114635106</v>
          </cell>
          <cell r="N133" t="str">
            <v>3114635106</v>
          </cell>
          <cell r="O133" t="str">
            <v>3202280367</v>
          </cell>
        </row>
        <row r="134">
          <cell r="B134">
            <v>1010219099</v>
          </cell>
          <cell r="C134" t="str">
            <v>GIRALDO LOPEZ LUZ ESTELLA</v>
          </cell>
          <cell r="D134" t="str">
            <v>OPERARIA DE ASEO Y CAFETERIA</v>
          </cell>
          <cell r="E134" t="str">
            <v>18/10/2025</v>
          </cell>
          <cell r="F134" t="str">
            <v/>
          </cell>
          <cell r="G134">
            <v>1750905</v>
          </cell>
          <cell r="H134"/>
          <cell r="I134"/>
          <cell r="J134"/>
          <cell r="K134"/>
          <cell r="L134"/>
          <cell r="M134" t="str">
            <v>3125941441</v>
          </cell>
          <cell r="N134" t="str">
            <v>3125941441</v>
          </cell>
          <cell r="O134" t="str">
            <v>3138720037</v>
          </cell>
        </row>
        <row r="135">
          <cell r="B135">
            <v>1020727061</v>
          </cell>
          <cell r="C135" t="str">
            <v>REY PARDO YUDI JASBLEIDI</v>
          </cell>
          <cell r="D135" t="str">
            <v>OPERARIA DE ASEO Y CAFETERIA</v>
          </cell>
          <cell r="E135" t="str">
            <v>18/10/2025</v>
          </cell>
          <cell r="F135" t="str">
            <v/>
          </cell>
          <cell r="G135">
            <v>1750905</v>
          </cell>
          <cell r="H135"/>
          <cell r="I135"/>
          <cell r="J135"/>
          <cell r="K135"/>
          <cell r="L135"/>
          <cell r="M135" t="str">
            <v/>
          </cell>
          <cell r="N135" t="str">
            <v/>
          </cell>
          <cell r="O135" t="str">
            <v>3244809972</v>
          </cell>
        </row>
        <row r="136">
          <cell r="B136">
            <v>52746420</v>
          </cell>
          <cell r="C136" t="str">
            <v>RIVAS SOTO BRIGTIH VICTORIA</v>
          </cell>
          <cell r="D136" t="str">
            <v>OPERARIA DE ASEO Y CAFETERIA</v>
          </cell>
          <cell r="E136" t="str">
            <v>18/10/2025</v>
          </cell>
          <cell r="F136" t="str">
            <v/>
          </cell>
          <cell r="G136">
            <v>1750905</v>
          </cell>
          <cell r="H136"/>
          <cell r="I136"/>
          <cell r="J136"/>
          <cell r="K136"/>
          <cell r="L136"/>
          <cell r="M136" t="str">
            <v/>
          </cell>
          <cell r="N136" t="str">
            <v/>
          </cell>
          <cell r="O136" t="str">
            <v>3103251895</v>
          </cell>
        </row>
        <row r="137">
          <cell r="B137">
            <v>1073668951</v>
          </cell>
          <cell r="C137" t="str">
            <v>MURCIA CHICUE CONSUELO MATILDE</v>
          </cell>
          <cell r="D137" t="str">
            <v>OPERARIA DE ASEO Y CAFETERIA</v>
          </cell>
          <cell r="E137" t="str">
            <v>18/10/2025</v>
          </cell>
          <cell r="F137" t="str">
            <v/>
          </cell>
          <cell r="G137">
            <v>1750905</v>
          </cell>
          <cell r="H137"/>
          <cell r="I137"/>
          <cell r="J137"/>
          <cell r="K137"/>
          <cell r="L137"/>
          <cell r="M137" t="str">
            <v/>
          </cell>
          <cell r="N137" t="str">
            <v/>
          </cell>
          <cell r="O137" t="str">
            <v>3208455267</v>
          </cell>
        </row>
        <row r="138">
          <cell r="B138">
            <v>53073073</v>
          </cell>
          <cell r="C138" t="str">
            <v xml:space="preserve">ASPRILLA LONDONO ROSAURA </v>
          </cell>
          <cell r="D138" t="str">
            <v>OPERARIA DE ASEO Y CAFETERIA</v>
          </cell>
          <cell r="E138" t="str">
            <v>18/10/2025</v>
          </cell>
          <cell r="F138" t="str">
            <v/>
          </cell>
          <cell r="G138">
            <v>1750905</v>
          </cell>
          <cell r="H138"/>
          <cell r="I138"/>
          <cell r="J138"/>
          <cell r="K138"/>
          <cell r="L138"/>
          <cell r="M138" t="str">
            <v>3208414643</v>
          </cell>
          <cell r="N138" t="str">
            <v>3208414643</v>
          </cell>
          <cell r="O138" t="str">
            <v>3229044250</v>
          </cell>
        </row>
        <row r="139">
          <cell r="B139">
            <v>35602050</v>
          </cell>
          <cell r="C139" t="str">
            <v>HERNANDEZ VERGARA MARILIN DEL VALLE</v>
          </cell>
          <cell r="D139" t="str">
            <v>OPERARIA DE ASEO Y CAFETERIA</v>
          </cell>
          <cell r="E139" t="str">
            <v>21/10/2025</v>
          </cell>
          <cell r="F139" t="str">
            <v/>
          </cell>
          <cell r="G139">
            <v>1750905</v>
          </cell>
          <cell r="H139"/>
          <cell r="I139"/>
          <cell r="J139"/>
          <cell r="K139"/>
          <cell r="L139"/>
          <cell r="M139" t="str">
            <v>312558620</v>
          </cell>
          <cell r="N139" t="str">
            <v>312558620</v>
          </cell>
          <cell r="O139" t="str">
            <v>3045479405</v>
          </cell>
        </row>
        <row r="140">
          <cell r="B140">
            <v>1127668946</v>
          </cell>
          <cell r="C140" t="str">
            <v>ROJAS CAMACHO SONIA YEMILE</v>
          </cell>
          <cell r="D140" t="str">
            <v>OPERARIA DE ASEO Y CAFETERIA</v>
          </cell>
          <cell r="E140" t="str">
            <v>21/10/2025</v>
          </cell>
          <cell r="F140" t="str">
            <v/>
          </cell>
          <cell r="G140">
            <v>1750905</v>
          </cell>
          <cell r="H140"/>
          <cell r="I140"/>
          <cell r="J140"/>
          <cell r="K140"/>
          <cell r="L140"/>
          <cell r="M140" t="str">
            <v>3225809923</v>
          </cell>
          <cell r="N140" t="str">
            <v>3225809923</v>
          </cell>
          <cell r="O140" t="str">
            <v>3118538436</v>
          </cell>
        </row>
        <row r="141">
          <cell r="B141">
            <v>52463545</v>
          </cell>
          <cell r="C141" t="str">
            <v>YANGUMA  NINI YOANA</v>
          </cell>
          <cell r="D141" t="str">
            <v>OPERARIA DE ASEO Y CAFETERIA</v>
          </cell>
          <cell r="E141" t="str">
            <v>21/10/2025</v>
          </cell>
          <cell r="F141" t="str">
            <v/>
          </cell>
          <cell r="G141">
            <v>1750905</v>
          </cell>
          <cell r="H141"/>
          <cell r="I141"/>
          <cell r="J141"/>
          <cell r="K141"/>
          <cell r="L141"/>
          <cell r="M141" t="str">
            <v>3058696165</v>
          </cell>
          <cell r="N141" t="str">
            <v>3058696165</v>
          </cell>
          <cell r="O141" t="str">
            <v>3115585946</v>
          </cell>
        </row>
        <row r="142">
          <cell r="B142">
            <v>52973150</v>
          </cell>
          <cell r="C142" t="str">
            <v xml:space="preserve">RAMIREZ NINO ANDREA </v>
          </cell>
          <cell r="D142" t="str">
            <v>OPERARIA DE ASEO Y CAFETERIA</v>
          </cell>
          <cell r="E142" t="str">
            <v>21/10/2025</v>
          </cell>
          <cell r="F142" t="str">
            <v/>
          </cell>
          <cell r="G142">
            <v>1750905</v>
          </cell>
          <cell r="H142"/>
          <cell r="I142"/>
          <cell r="J142"/>
          <cell r="K142"/>
          <cell r="L142"/>
          <cell r="M142" t="str">
            <v>3138290467</v>
          </cell>
          <cell r="N142" t="str">
            <v>3138290467</v>
          </cell>
          <cell r="O142" t="str">
            <v>3213976040</v>
          </cell>
        </row>
        <row r="143">
          <cell r="B143">
            <v>1111335552</v>
          </cell>
          <cell r="C143" t="str">
            <v xml:space="preserve">RUIZ VALERO CAROLINA </v>
          </cell>
          <cell r="D143" t="str">
            <v>OPERARIA DE ASEO Y CAFETERIA</v>
          </cell>
          <cell r="E143" t="str">
            <v>21/10/2025</v>
          </cell>
          <cell r="F143" t="str">
            <v/>
          </cell>
          <cell r="G143">
            <v>1750905</v>
          </cell>
          <cell r="H143"/>
          <cell r="I143"/>
          <cell r="J143"/>
          <cell r="K143"/>
          <cell r="L143"/>
          <cell r="M143" t="str">
            <v>3142988758</v>
          </cell>
          <cell r="N143" t="str">
            <v>3142988758</v>
          </cell>
          <cell r="O143" t="str">
            <v>3114415852</v>
          </cell>
        </row>
        <row r="144">
          <cell r="B144">
            <v>1032395283</v>
          </cell>
          <cell r="C144" t="str">
            <v>PRIETO BELTRAN MARIA EDIMELSA</v>
          </cell>
          <cell r="D144" t="str">
            <v>OPERARIA DE ASEO Y CAFETERIA</v>
          </cell>
          <cell r="E144" t="str">
            <v>21/10/2025</v>
          </cell>
          <cell r="F144" t="str">
            <v/>
          </cell>
          <cell r="G144">
            <v>1750905</v>
          </cell>
          <cell r="H144"/>
          <cell r="I144"/>
          <cell r="J144"/>
          <cell r="K144"/>
          <cell r="L144"/>
          <cell r="M144" t="str">
            <v>3022511969</v>
          </cell>
          <cell r="N144" t="str">
            <v>3022511969</v>
          </cell>
          <cell r="O144" t="str">
            <v>3229490411</v>
          </cell>
        </row>
        <row r="145">
          <cell r="B145">
            <v>52990959</v>
          </cell>
          <cell r="C145" t="str">
            <v>CARDENAS SIERRA ANGELA VIVIANA</v>
          </cell>
          <cell r="D145" t="str">
            <v>OPERARIA DE ASEO Y CAFETERIA</v>
          </cell>
          <cell r="E145" t="str">
            <v>21/10/2025</v>
          </cell>
          <cell r="F145" t="str">
            <v/>
          </cell>
          <cell r="G145">
            <v>1750905</v>
          </cell>
          <cell r="H145"/>
          <cell r="I145"/>
          <cell r="J145"/>
          <cell r="K145"/>
          <cell r="L145"/>
          <cell r="M145" t="str">
            <v>3023628096</v>
          </cell>
          <cell r="N145" t="str">
            <v>3023628096</v>
          </cell>
          <cell r="O145" t="str">
            <v>3004466553</v>
          </cell>
        </row>
        <row r="146">
          <cell r="B146">
            <v>52759800</v>
          </cell>
          <cell r="C146" t="str">
            <v xml:space="preserve">CELIS SANDRA VICTORIA </v>
          </cell>
          <cell r="D146" t="str">
            <v>OPERARIA DE ASEO Y CAFETERIA</v>
          </cell>
          <cell r="E146" t="str">
            <v>21/10/2025</v>
          </cell>
          <cell r="F146" t="str">
            <v/>
          </cell>
          <cell r="G146">
            <v>1750905</v>
          </cell>
          <cell r="H146"/>
          <cell r="I146"/>
          <cell r="J146"/>
          <cell r="K146"/>
          <cell r="L146"/>
          <cell r="M146" t="str">
            <v>3125876153</v>
          </cell>
          <cell r="N146" t="str">
            <v>3125876153</v>
          </cell>
          <cell r="O146" t="str">
            <v>3213794807</v>
          </cell>
        </row>
        <row r="147">
          <cell r="B147">
            <v>63508533</v>
          </cell>
          <cell r="C147" t="str">
            <v>PINEDA MOYA MARIA VIRGINIA</v>
          </cell>
          <cell r="D147" t="str">
            <v>OPERARIA DE ASEO Y CAFETERIA</v>
          </cell>
          <cell r="E147" t="str">
            <v>21/10/2025</v>
          </cell>
          <cell r="F147" t="str">
            <v/>
          </cell>
          <cell r="G147">
            <v>1750905</v>
          </cell>
          <cell r="H147"/>
          <cell r="I147"/>
          <cell r="J147"/>
          <cell r="K147"/>
          <cell r="L147"/>
          <cell r="M147" t="str">
            <v>3162226072</v>
          </cell>
          <cell r="N147" t="str">
            <v>3162226072</v>
          </cell>
          <cell r="O147" t="str">
            <v>3125313860</v>
          </cell>
        </row>
        <row r="148">
          <cell r="B148">
            <v>52309477</v>
          </cell>
          <cell r="C148" t="str">
            <v>MARIN SANCHEZ LINA CLEMENCIA</v>
          </cell>
          <cell r="D148" t="str">
            <v>OPERARIA DE ASEO Y CAFETERIA</v>
          </cell>
          <cell r="E148" t="str">
            <v>21/10/2025</v>
          </cell>
          <cell r="F148" t="str">
            <v/>
          </cell>
          <cell r="G148">
            <v>1750905</v>
          </cell>
          <cell r="H148"/>
          <cell r="I148"/>
          <cell r="J148"/>
          <cell r="K148"/>
          <cell r="L148"/>
          <cell r="M148" t="str">
            <v>3203989628</v>
          </cell>
          <cell r="N148" t="str">
            <v>3203989628</v>
          </cell>
          <cell r="O148" t="str">
            <v>3208707869</v>
          </cell>
        </row>
        <row r="149">
          <cell r="B149">
            <v>52431371</v>
          </cell>
          <cell r="C149" t="str">
            <v xml:space="preserve">MARTINEZ ROMERO MIRIAM </v>
          </cell>
          <cell r="D149" t="str">
            <v>OPERARIA DE ASEO Y CAFETERIA</v>
          </cell>
          <cell r="E149" t="str">
            <v>22/10/2025</v>
          </cell>
          <cell r="F149" t="str">
            <v/>
          </cell>
          <cell r="G149">
            <v>1750905</v>
          </cell>
          <cell r="H149"/>
          <cell r="I149"/>
          <cell r="J149"/>
          <cell r="K149"/>
          <cell r="L149"/>
          <cell r="M149" t="str">
            <v>3144550222</v>
          </cell>
          <cell r="N149" t="str">
            <v>3144550222</v>
          </cell>
          <cell r="O149" t="str">
            <v>3133094459</v>
          </cell>
        </row>
        <row r="150">
          <cell r="B150">
            <v>51990667</v>
          </cell>
          <cell r="C150" t="str">
            <v>BERMUDEZ RANGEL RONALD DAVID</v>
          </cell>
          <cell r="D150" t="str">
            <v>OPERARIA DE ASEO Y CAFETERIA</v>
          </cell>
          <cell r="E150" t="str">
            <v>22/10/2025</v>
          </cell>
          <cell r="F150" t="str">
            <v/>
          </cell>
          <cell r="G150">
            <v>1750905</v>
          </cell>
          <cell r="H150"/>
          <cell r="I150"/>
          <cell r="J150"/>
          <cell r="K150"/>
          <cell r="L150"/>
          <cell r="M150" t="str">
            <v>3227162796</v>
          </cell>
          <cell r="N150" t="str">
            <v>3227162796</v>
          </cell>
          <cell r="O150" t="str">
            <v>3103180180</v>
          </cell>
        </row>
        <row r="151">
          <cell r="B151">
            <v>5090615</v>
          </cell>
          <cell r="C151" t="str">
            <v>RODRIGUEZ DELGADO DIEGO ALEXANDER</v>
          </cell>
          <cell r="D151" t="str">
            <v>OPERARIO DE MANTENIMIENTO</v>
          </cell>
          <cell r="E151" t="str">
            <v>22/10/2025</v>
          </cell>
          <cell r="F151" t="str">
            <v/>
          </cell>
          <cell r="G151">
            <v>1872060</v>
          </cell>
          <cell r="H151"/>
          <cell r="I151"/>
          <cell r="J151"/>
          <cell r="K151"/>
          <cell r="L151"/>
          <cell r="M151">
            <v>0</v>
          </cell>
          <cell r="N151"/>
          <cell r="O151" t="str">
            <v>3136802598</v>
          </cell>
        </row>
        <row r="152">
          <cell r="B152">
            <v>1024487831</v>
          </cell>
          <cell r="C152" t="str">
            <v xml:space="preserve">PULIDO GONZALEZ BERTULIO </v>
          </cell>
          <cell r="D152" t="str">
            <v>OPERARIO DE MANTENIMIENTO</v>
          </cell>
          <cell r="E152" t="str">
            <v>22/10/2025</v>
          </cell>
          <cell r="F152" t="str">
            <v/>
          </cell>
          <cell r="G152">
            <v>1872060</v>
          </cell>
          <cell r="H152"/>
          <cell r="I152"/>
          <cell r="J152"/>
          <cell r="K152"/>
          <cell r="L152"/>
          <cell r="M152" t="str">
            <v>00000000000</v>
          </cell>
          <cell r="N152" t="str">
            <v>00000000000</v>
          </cell>
          <cell r="O152" t="str">
            <v>3138079922</v>
          </cell>
        </row>
        <row r="153">
          <cell r="B153">
            <v>80391453</v>
          </cell>
          <cell r="C153" t="str">
            <v>SARMIENTO CORREDOR DORA MARCELA</v>
          </cell>
          <cell r="D153" t="str">
            <v>OPERARIO DE MANTENIMIENTO</v>
          </cell>
          <cell r="E153" t="str">
            <v>22/10/2025</v>
          </cell>
          <cell r="F153" t="str">
            <v/>
          </cell>
          <cell r="G153">
            <v>1872060</v>
          </cell>
          <cell r="H153"/>
          <cell r="I153"/>
          <cell r="J153"/>
          <cell r="K153"/>
          <cell r="L153"/>
          <cell r="M153" t="str">
            <v>3124128274</v>
          </cell>
          <cell r="N153" t="str">
            <v>3124128274</v>
          </cell>
          <cell r="O153" t="str">
            <v>3124113303</v>
          </cell>
        </row>
        <row r="154">
          <cell r="B154">
            <v>1010053949</v>
          </cell>
          <cell r="C154" t="str">
            <v>AROCA AROCA ANA ELIZA</v>
          </cell>
          <cell r="D154" t="str">
            <v>OPERARIA DE ASEO Y CAFETERIA</v>
          </cell>
          <cell r="E154" t="str">
            <v>22/10/2025</v>
          </cell>
          <cell r="F154" t="str">
            <v/>
          </cell>
          <cell r="G154">
            <v>1750905</v>
          </cell>
          <cell r="H154"/>
          <cell r="I154"/>
          <cell r="J154"/>
          <cell r="K154"/>
          <cell r="L154"/>
          <cell r="M154" t="str">
            <v>3017347739</v>
          </cell>
          <cell r="N154" t="str">
            <v>3017347739</v>
          </cell>
          <cell r="O154" t="str">
            <v>3017347739</v>
          </cell>
        </row>
        <row r="155">
          <cell r="B155">
            <v>65788478</v>
          </cell>
          <cell r="C155" t="str">
            <v xml:space="preserve">LARA TELLEZ YESID </v>
          </cell>
          <cell r="D155" t="str">
            <v>OPERARIA DE ASEO Y CAFETERIA</v>
          </cell>
          <cell r="E155" t="str">
            <v>22/10/2025</v>
          </cell>
          <cell r="F155" t="str">
            <v/>
          </cell>
          <cell r="G155">
            <v>1750905</v>
          </cell>
          <cell r="H155"/>
          <cell r="I155"/>
          <cell r="J155"/>
          <cell r="K155"/>
          <cell r="L155"/>
          <cell r="M155" t="str">
            <v>3142484700</v>
          </cell>
          <cell r="N155" t="str">
            <v>3142484700</v>
          </cell>
          <cell r="O155" t="str">
            <v>3114512807</v>
          </cell>
        </row>
        <row r="156">
          <cell r="B156">
            <v>80443614</v>
          </cell>
          <cell r="C156" t="str">
            <v>ORTIZ RESTREPO NANCY JANET</v>
          </cell>
          <cell r="D156" t="str">
            <v>OPERARIO DE ASEO</v>
          </cell>
          <cell r="E156" t="str">
            <v>22/10/2025</v>
          </cell>
          <cell r="F156" t="str">
            <v/>
          </cell>
          <cell r="G156">
            <v>1750905</v>
          </cell>
          <cell r="H156"/>
          <cell r="I156"/>
          <cell r="J156"/>
          <cell r="K156"/>
          <cell r="L156"/>
          <cell r="M156" t="str">
            <v>3135723862</v>
          </cell>
          <cell r="N156" t="str">
            <v>3135723862</v>
          </cell>
          <cell r="O156" t="str">
            <v>3042009163</v>
          </cell>
        </row>
        <row r="157">
          <cell r="B157">
            <v>42778107</v>
          </cell>
          <cell r="C157" t="str">
            <v>ECHEVERRI VARGAS ELSA YOLANDA</v>
          </cell>
          <cell r="D157" t="str">
            <v>OPERARIA DE ASEO Y CAFETERIA</v>
          </cell>
          <cell r="E157" t="str">
            <v>23/10/2025</v>
          </cell>
          <cell r="F157" t="str">
            <v/>
          </cell>
          <cell r="G157">
            <v>1750905</v>
          </cell>
          <cell r="H157"/>
          <cell r="I157"/>
          <cell r="J157"/>
          <cell r="K157"/>
          <cell r="L157"/>
          <cell r="M157">
            <v>0</v>
          </cell>
          <cell r="N157"/>
          <cell r="O157" t="str">
            <v>3112552620</v>
          </cell>
        </row>
        <row r="158">
          <cell r="B158">
            <v>52064995</v>
          </cell>
          <cell r="C158" t="str">
            <v>TORRES GIRALDO JAIRO HERNAN</v>
          </cell>
          <cell r="D158" t="str">
            <v>OPERARIA DE ASEO Y CAFETERIA</v>
          </cell>
          <cell r="E158" t="str">
            <v>23/10/2025</v>
          </cell>
          <cell r="F158" t="str">
            <v/>
          </cell>
          <cell r="G158">
            <v>1750905</v>
          </cell>
          <cell r="H158"/>
          <cell r="I158"/>
          <cell r="J158"/>
          <cell r="K158"/>
          <cell r="L158"/>
          <cell r="M158" t="str">
            <v>3115020193</v>
          </cell>
          <cell r="N158" t="str">
            <v>3115020193</v>
          </cell>
          <cell r="O158" t="str">
            <v>3202003857</v>
          </cell>
        </row>
        <row r="159">
          <cell r="B159">
            <v>79633497</v>
          </cell>
          <cell r="C159" t="str">
            <v>RUDA GONZALEZ YADIRA MILAGROS</v>
          </cell>
          <cell r="D159" t="str">
            <v>OPERARIO DE MANTENIMIENTO</v>
          </cell>
          <cell r="E159" t="str">
            <v>23/10/2025</v>
          </cell>
          <cell r="F159" t="str">
            <v/>
          </cell>
          <cell r="G159">
            <v>1872060</v>
          </cell>
          <cell r="H159"/>
          <cell r="I159"/>
          <cell r="J159"/>
          <cell r="K159"/>
          <cell r="L159"/>
          <cell r="M159" t="str">
            <v>3214480481</v>
          </cell>
          <cell r="N159" t="str">
            <v>3214480481</v>
          </cell>
          <cell r="O159" t="str">
            <v>3017371363</v>
          </cell>
        </row>
        <row r="160">
          <cell r="B160">
            <v>55305195</v>
          </cell>
          <cell r="C160" t="str">
            <v>SANCHEZ RIVERA VIANY ASTRID</v>
          </cell>
          <cell r="D160" t="str">
            <v>OPERARIA DE ASEO Y CAFETERIA</v>
          </cell>
          <cell r="E160" t="str">
            <v>23/10/2025</v>
          </cell>
          <cell r="F160" t="str">
            <v/>
          </cell>
          <cell r="G160">
            <v>1750905</v>
          </cell>
          <cell r="H160"/>
          <cell r="I160"/>
          <cell r="J160"/>
          <cell r="K160"/>
          <cell r="L160"/>
          <cell r="M160" t="str">
            <v>3203988900</v>
          </cell>
          <cell r="N160" t="str">
            <v>3203988900</v>
          </cell>
          <cell r="O160" t="str">
            <v>3223827570</v>
          </cell>
        </row>
        <row r="161">
          <cell r="B161">
            <v>52733940</v>
          </cell>
          <cell r="C161" t="str">
            <v xml:space="preserve">MORALES ROMERO SEBASTIAN </v>
          </cell>
          <cell r="D161" t="str">
            <v>OPERARIO DE ASEO Y CAFETERIA</v>
          </cell>
          <cell r="E161" t="str">
            <v>23/10/2025</v>
          </cell>
          <cell r="F161" t="str">
            <v/>
          </cell>
          <cell r="G161">
            <v>1750905</v>
          </cell>
          <cell r="H161"/>
          <cell r="I161"/>
          <cell r="J161"/>
          <cell r="K161"/>
          <cell r="L161"/>
          <cell r="M161" t="str">
            <v>3118119355</v>
          </cell>
          <cell r="N161" t="str">
            <v>3118119355</v>
          </cell>
          <cell r="O161" t="str">
            <v>3185688171</v>
          </cell>
        </row>
        <row r="162">
          <cell r="B162">
            <v>1010025321</v>
          </cell>
          <cell r="C162" t="str">
            <v>CORTES PORRAS VICTOR JULIO</v>
          </cell>
          <cell r="D162" t="str">
            <v>OPERARIO DE MANTENIMIENTO</v>
          </cell>
          <cell r="E162" t="str">
            <v>23/10/2025</v>
          </cell>
          <cell r="F162" t="str">
            <v/>
          </cell>
          <cell r="G162">
            <v>1872060</v>
          </cell>
          <cell r="H162"/>
          <cell r="I162"/>
          <cell r="J162"/>
          <cell r="K162"/>
          <cell r="L162"/>
          <cell r="M162" t="str">
            <v>3012942848</v>
          </cell>
          <cell r="N162" t="str">
            <v>3012942848</v>
          </cell>
          <cell r="O162" t="str">
            <v>3011709391</v>
          </cell>
        </row>
        <row r="163">
          <cell r="B163">
            <v>79459623</v>
          </cell>
          <cell r="C163" t="str">
            <v>MORENO MELO YEIMI CATALINA</v>
          </cell>
          <cell r="D163" t="str">
            <v>OPERARIO DE MANTENIMIENTO</v>
          </cell>
          <cell r="E163" t="str">
            <v>23/10/2025</v>
          </cell>
          <cell r="F163" t="str">
            <v/>
          </cell>
          <cell r="G163">
            <v>1872060</v>
          </cell>
          <cell r="H163"/>
          <cell r="I163"/>
          <cell r="J163"/>
          <cell r="K163"/>
          <cell r="L163"/>
          <cell r="M163" t="str">
            <v>3028474716</v>
          </cell>
          <cell r="N163" t="str">
            <v>3028474716</v>
          </cell>
          <cell r="O163" t="str">
            <v>3507935844</v>
          </cell>
        </row>
        <row r="164">
          <cell r="B164">
            <v>53093292</v>
          </cell>
          <cell r="C164" t="str">
            <v>BELTRAN  ANGEL ANTONIO</v>
          </cell>
          <cell r="D164" t="str">
            <v>SUPERVISOR</v>
          </cell>
          <cell r="E164" t="str">
            <v>27/10/2025</v>
          </cell>
          <cell r="F164" t="str">
            <v/>
          </cell>
          <cell r="G164">
            <v>1886820</v>
          </cell>
          <cell r="H164">
            <v>148000</v>
          </cell>
          <cell r="I164"/>
          <cell r="J164"/>
          <cell r="K164">
            <v>0</v>
          </cell>
          <cell r="L164"/>
          <cell r="M164" t="str">
            <v>3236455930</v>
          </cell>
          <cell r="N164" t="str">
            <v>3236455930</v>
          </cell>
          <cell r="O164" t="str">
            <v>3133337120</v>
          </cell>
        </row>
        <row r="165">
          <cell r="B165">
            <v>80735722</v>
          </cell>
          <cell r="C165" t="str">
            <v xml:space="preserve">RAMIREZ WILCHES FABIO </v>
          </cell>
          <cell r="D165" t="str">
            <v>OPERARIO DE MANTENIMIENTO</v>
          </cell>
          <cell r="E165" t="str">
            <v>13/11/2025</v>
          </cell>
          <cell r="F165" t="str">
            <v/>
          </cell>
          <cell r="G165">
            <v>1872060</v>
          </cell>
          <cell r="H165"/>
          <cell r="I165"/>
          <cell r="J165"/>
          <cell r="K165"/>
          <cell r="L165"/>
          <cell r="M165" t="str">
            <v>3172742839</v>
          </cell>
          <cell r="N165" t="str">
            <v>3172742839</v>
          </cell>
          <cell r="O165" t="str">
            <v>3124825793</v>
          </cell>
        </row>
        <row r="166">
          <cell r="B166">
            <v>79612751</v>
          </cell>
          <cell r="C166" t="str">
            <v>HERNANDEZ  CINDY LORENA</v>
          </cell>
          <cell r="D166" t="str">
            <v>OPERARIO DE MANTENIMIENTO</v>
          </cell>
          <cell r="E166" t="str">
            <v>18/11/2025</v>
          </cell>
          <cell r="F166" t="str">
            <v/>
          </cell>
          <cell r="G166">
            <v>1872060</v>
          </cell>
          <cell r="H166"/>
          <cell r="I166"/>
          <cell r="J166"/>
          <cell r="K166"/>
          <cell r="L166"/>
          <cell r="M166">
            <v>0</v>
          </cell>
          <cell r="N166"/>
          <cell r="O166" t="str">
            <v>3107679676</v>
          </cell>
        </row>
        <row r="167">
          <cell r="B167">
            <v>1010176179</v>
          </cell>
          <cell r="C167" t="str">
            <v xml:space="preserve">PARRA ESPITIA ANGELICA </v>
          </cell>
          <cell r="D167" t="str">
            <v>SUPERNUMERARIA ASEO Y CAFETERIA</v>
          </cell>
          <cell r="E167" t="str">
            <v>01/12/2025</v>
          </cell>
          <cell r="F167" t="str">
            <v/>
          </cell>
          <cell r="G167">
            <v>1750905</v>
          </cell>
          <cell r="H167"/>
          <cell r="I167"/>
          <cell r="J167"/>
          <cell r="K167"/>
          <cell r="L167"/>
          <cell r="M167" t="str">
            <v>3202052981</v>
          </cell>
          <cell r="N167" t="str">
            <v>3202052981</v>
          </cell>
          <cell r="O167" t="str">
            <v>3151006455</v>
          </cell>
        </row>
        <row r="168">
          <cell r="B168">
            <v>52033728</v>
          </cell>
          <cell r="C168" t="str">
            <v>QUINTIN BAQUERO ELIDA KATERINE</v>
          </cell>
          <cell r="D168" t="str">
            <v>SUPERNUMERARIA ASEO Y CAFETERIA</v>
          </cell>
          <cell r="E168" t="str">
            <v>04/12/2025</v>
          </cell>
          <cell r="F168" t="str">
            <v/>
          </cell>
          <cell r="G168">
            <v>1750905</v>
          </cell>
          <cell r="H168"/>
          <cell r="I168"/>
          <cell r="J168"/>
          <cell r="K168"/>
          <cell r="L168"/>
          <cell r="M168" t="str">
            <v>3124001676</v>
          </cell>
          <cell r="N168" t="str">
            <v>3124001676</v>
          </cell>
          <cell r="O168" t="str">
            <v>3187091610</v>
          </cell>
        </row>
        <row r="169">
          <cell r="B169">
            <v>39629193</v>
          </cell>
          <cell r="C169" t="str">
            <v>CASTRO POSADA DORIS CAROLINA</v>
          </cell>
          <cell r="D169" t="str">
            <v>OPERARIA DE ASEO Y CAFETERIA</v>
          </cell>
          <cell r="E169" t="str">
            <v>09/12/2025</v>
          </cell>
          <cell r="F169" t="str">
            <v/>
          </cell>
          <cell r="G169">
            <v>1750905</v>
          </cell>
          <cell r="H169"/>
          <cell r="I169"/>
          <cell r="J169"/>
          <cell r="K169"/>
          <cell r="L169"/>
          <cell r="M169" t="str">
            <v>3137097234</v>
          </cell>
          <cell r="N169" t="str">
            <v>3137097234</v>
          </cell>
          <cell r="O169" t="str">
            <v>3144909914</v>
          </cell>
        </row>
        <row r="170">
          <cell r="B170">
            <v>52776596</v>
          </cell>
          <cell r="C170" t="str">
            <v>RIOS FRANCO HECTOR ALONSO</v>
          </cell>
          <cell r="D170" t="str">
            <v>OPERARIA DE ASEO Y CAFETERIA</v>
          </cell>
          <cell r="E170" t="str">
            <v>09/12/2025</v>
          </cell>
          <cell r="F170" t="str">
            <v/>
          </cell>
          <cell r="G170">
            <v>1750905</v>
          </cell>
          <cell r="H170"/>
          <cell r="I170"/>
          <cell r="J170"/>
          <cell r="K170"/>
          <cell r="L170"/>
          <cell r="M170">
            <v>0</v>
          </cell>
          <cell r="N170"/>
          <cell r="O170" t="str">
            <v>3138695545</v>
          </cell>
        </row>
        <row r="171">
          <cell r="B171">
            <v>79697226</v>
          </cell>
          <cell r="C171" t="str">
            <v>MORENO CASTANEDA MELANY JULIETH</v>
          </cell>
          <cell r="D171" t="str">
            <v>OPERARIO DE MANTENIMIENTO</v>
          </cell>
          <cell r="E171" t="str">
            <v>10/12/2025</v>
          </cell>
          <cell r="F171" t="str">
            <v/>
          </cell>
          <cell r="G171">
            <v>1872060</v>
          </cell>
          <cell r="H171"/>
          <cell r="I171"/>
          <cell r="J171"/>
          <cell r="K171"/>
          <cell r="L171"/>
          <cell r="M171" t="str">
            <v>3045452052</v>
          </cell>
          <cell r="N171" t="str">
            <v>3045452052</v>
          </cell>
          <cell r="O171" t="str">
            <v>3162682712</v>
          </cell>
        </row>
        <row r="172">
          <cell r="B172">
            <v>1000255690</v>
          </cell>
          <cell r="C172" t="str">
            <v>OROZCO GUALDRON DARWIN ENRIQUE</v>
          </cell>
          <cell r="D172" t="str">
            <v>SUPERNUMERARIA ASEO Y CAFETERIA</v>
          </cell>
          <cell r="E172" t="str">
            <v>11/12/2025</v>
          </cell>
          <cell r="F172" t="str">
            <v/>
          </cell>
          <cell r="G172">
            <v>1750905</v>
          </cell>
          <cell r="H172"/>
          <cell r="I172"/>
          <cell r="J172"/>
          <cell r="K172"/>
          <cell r="L172"/>
          <cell r="M172" t="str">
            <v>3105638823</v>
          </cell>
          <cell r="N172" t="str">
            <v>3105638823</v>
          </cell>
          <cell r="O172" t="str">
            <v>3142062934</v>
          </cell>
        </row>
        <row r="173">
          <cell r="B173">
            <v>73185010</v>
          </cell>
          <cell r="C173" t="str">
            <v>MALAVE HERNANDEZ DIANA VALENTINA</v>
          </cell>
          <cell r="D173" t="str">
            <v>OPERARIO DE MANTENIMIENTO</v>
          </cell>
          <cell r="E173" t="str">
            <v>12/12/2025</v>
          </cell>
          <cell r="F173" t="str">
            <v/>
          </cell>
          <cell r="G173">
            <v>1872060</v>
          </cell>
          <cell r="H173"/>
          <cell r="I173"/>
          <cell r="J173"/>
          <cell r="K173"/>
          <cell r="L173"/>
          <cell r="M173" t="str">
            <v>3102569544</v>
          </cell>
          <cell r="N173" t="str">
            <v>3102569544</v>
          </cell>
          <cell r="O173" t="str">
            <v>3045456809</v>
          </cell>
        </row>
        <row r="174">
          <cell r="B174">
            <v>5070700</v>
          </cell>
          <cell r="C174" t="str">
            <v>ABDO CORTES YANNA ZORAYA</v>
          </cell>
          <cell r="D174" t="str">
            <v>SUPERNUMERARIA ASEO Y CAFETERIA</v>
          </cell>
          <cell r="E174" t="str">
            <v>12/12/2025</v>
          </cell>
          <cell r="F174" t="str">
            <v/>
          </cell>
          <cell r="G174">
            <v>1750905</v>
          </cell>
          <cell r="H174"/>
          <cell r="I174"/>
          <cell r="J174"/>
          <cell r="K174"/>
          <cell r="L174"/>
          <cell r="M174" t="str">
            <v>3245379538</v>
          </cell>
          <cell r="N174" t="str">
            <v>3245379538</v>
          </cell>
          <cell r="O174" t="str">
            <v>3008787026</v>
          </cell>
        </row>
        <row r="175">
          <cell r="B175">
            <v>52231175</v>
          </cell>
          <cell r="C175" t="str">
            <v>AMARIS MARTINEZ MARYURIS TATIANA</v>
          </cell>
          <cell r="D175" t="str">
            <v>OPERARIO DE ASEO Y CAFETERIA</v>
          </cell>
          <cell r="E175" t="str">
            <v>15/12/2025</v>
          </cell>
          <cell r="F175" t="str">
            <v/>
          </cell>
          <cell r="G175">
            <v>1750905</v>
          </cell>
          <cell r="H175"/>
          <cell r="I175"/>
          <cell r="J175"/>
          <cell r="K175"/>
          <cell r="L175"/>
          <cell r="M175" t="str">
            <v>3212181308</v>
          </cell>
          <cell r="N175" t="str">
            <v>3212181308</v>
          </cell>
          <cell r="O175" t="str">
            <v>3136280582</v>
          </cell>
        </row>
        <row r="176">
          <cell r="B176">
            <v>1004501396</v>
          </cell>
          <cell r="C176" t="str">
            <v xml:space="preserve">TORRES AREVALO SEBASTIAN </v>
          </cell>
          <cell r="D176" t="str">
            <v>OPERARIA DE ASEO Y CAFETERIA</v>
          </cell>
          <cell r="E176" t="str">
            <v>15/12/2025</v>
          </cell>
          <cell r="F176" t="str">
            <v/>
          </cell>
          <cell r="G176">
            <v>1750905</v>
          </cell>
          <cell r="H176"/>
          <cell r="I176"/>
          <cell r="J176"/>
          <cell r="K176"/>
          <cell r="L176"/>
          <cell r="M176" t="str">
            <v>3135432389</v>
          </cell>
          <cell r="N176" t="str">
            <v>3135432389</v>
          </cell>
          <cell r="O176" t="str">
            <v>3008041039</v>
          </cell>
        </row>
        <row r="177">
          <cell r="B177">
            <v>1002296084</v>
          </cell>
          <cell r="C177" t="str">
            <v xml:space="preserve">RUBIO SANCHEZ ALISON </v>
          </cell>
          <cell r="D177" t="str">
            <v>OPERARIO DE MANTENIMIENTO</v>
          </cell>
          <cell r="E177" t="str">
            <v>15/12/2025</v>
          </cell>
          <cell r="F177" t="str">
            <v/>
          </cell>
          <cell r="G177">
            <v>1872060</v>
          </cell>
          <cell r="H177"/>
          <cell r="I177"/>
          <cell r="J177"/>
          <cell r="K177"/>
          <cell r="L177"/>
          <cell r="M177" t="str">
            <v>3214622392</v>
          </cell>
          <cell r="N177" t="str">
            <v>3214622392</v>
          </cell>
          <cell r="O177" t="str">
            <v>3148873264</v>
          </cell>
        </row>
        <row r="178">
          <cell r="B178">
            <v>24716019</v>
          </cell>
          <cell r="C178" t="str">
            <v>AVILA SALINAS CARLOS ALBERTO</v>
          </cell>
          <cell r="D178" t="str">
            <v>JARDINERO</v>
          </cell>
          <cell r="E178" t="str">
            <v>17/12/2025</v>
          </cell>
          <cell r="F178" t="str">
            <v/>
          </cell>
          <cell r="G178">
            <v>1826550</v>
          </cell>
          <cell r="H178"/>
          <cell r="I178"/>
          <cell r="J178"/>
          <cell r="K178"/>
          <cell r="L178"/>
          <cell r="M178" t="str">
            <v>3229383878</v>
          </cell>
          <cell r="N178" t="str">
            <v>3229383878</v>
          </cell>
          <cell r="O178" t="str">
            <v>3018506304</v>
          </cell>
        </row>
        <row r="179">
          <cell r="B179">
            <v>1023943429</v>
          </cell>
          <cell r="C179" t="str">
            <v>TUIRAN AGAMEZ AMANDA ESTHER</v>
          </cell>
          <cell r="D179" t="str">
            <v>OPERARIO DE MANTENIMIENTO</v>
          </cell>
          <cell r="E179" t="str">
            <v>17/12/2025</v>
          </cell>
          <cell r="F179" t="str">
            <v/>
          </cell>
          <cell r="G179">
            <v>1872060</v>
          </cell>
          <cell r="H179"/>
          <cell r="I179"/>
          <cell r="J179"/>
          <cell r="K179"/>
          <cell r="L179"/>
          <cell r="M179" t="str">
            <v>3229026801</v>
          </cell>
          <cell r="N179" t="str">
            <v>3229026801</v>
          </cell>
          <cell r="O179" t="str">
            <v>3246890914</v>
          </cell>
        </row>
        <row r="180">
          <cell r="B180">
            <v>1049346997</v>
          </cell>
          <cell r="C180" t="str">
            <v>GUARIN TORRES LILIANA PAOLA</v>
          </cell>
          <cell r="D180" t="str">
            <v>OPERARIA DE ASEO Y CAFETERIA</v>
          </cell>
          <cell r="E180" t="str">
            <v>26/12/2025</v>
          </cell>
          <cell r="F180" t="str">
            <v/>
          </cell>
          <cell r="G180">
            <v>1750905</v>
          </cell>
          <cell r="H180"/>
          <cell r="I180"/>
          <cell r="J180"/>
          <cell r="K180"/>
          <cell r="L180"/>
          <cell r="M180" t="str">
            <v>3025946954</v>
          </cell>
          <cell r="N180" t="str">
            <v>3025946954</v>
          </cell>
          <cell r="O180" t="str">
            <v>3024729965</v>
          </cell>
        </row>
        <row r="181">
          <cell r="B181">
            <v>53026098</v>
          </cell>
          <cell r="C181" t="str">
            <v xml:space="preserve">PARRADO LEYTON EDWIN </v>
          </cell>
          <cell r="D181" t="str">
            <v>OPERARIA DE ASEO Y CAFETERIA</v>
          </cell>
          <cell r="E181" t="str">
            <v>02/01/2026</v>
          </cell>
          <cell r="F181" t="str">
            <v/>
          </cell>
          <cell r="G181">
            <v>1750905</v>
          </cell>
          <cell r="H181"/>
          <cell r="I181"/>
          <cell r="J181"/>
          <cell r="K181"/>
          <cell r="L181"/>
          <cell r="M181" t="str">
            <v>3206246077</v>
          </cell>
          <cell r="N181" t="str">
            <v>3206246077</v>
          </cell>
          <cell r="O181" t="str">
            <v>3187766237</v>
          </cell>
        </row>
        <row r="182">
          <cell r="B182">
            <v>1073510783</v>
          </cell>
          <cell r="C182" t="str">
            <v>BAQUERO ORTIZ LUISA FERNANDA</v>
          </cell>
          <cell r="D182" t="str">
            <v>OPERARIO DE MANTENIMIENTO</v>
          </cell>
          <cell r="E182" t="str">
            <v>02/01/2026</v>
          </cell>
          <cell r="F182" t="str">
            <v/>
          </cell>
          <cell r="G182">
            <v>1872060</v>
          </cell>
          <cell r="H182"/>
          <cell r="I182"/>
          <cell r="J182"/>
          <cell r="K182"/>
          <cell r="L182"/>
          <cell r="M182" t="str">
            <v>3106087893</v>
          </cell>
          <cell r="N182" t="str">
            <v>3106087893</v>
          </cell>
          <cell r="O182" t="str">
            <v>3143288879</v>
          </cell>
        </row>
        <row r="183">
          <cell r="B183">
            <v>1233911895</v>
          </cell>
          <cell r="C183" t="str">
            <v>PATINO MONTANO YURY MAYERLY</v>
          </cell>
          <cell r="D183" t="str">
            <v>OPERARIA DE ASEO Y CAFETERIA</v>
          </cell>
          <cell r="E183" t="str">
            <v>02/01/2026</v>
          </cell>
          <cell r="F183" t="str">
            <v/>
          </cell>
          <cell r="G183">
            <v>1750905</v>
          </cell>
          <cell r="H183"/>
          <cell r="I183"/>
          <cell r="J183"/>
          <cell r="K183"/>
          <cell r="L183"/>
          <cell r="M183" t="str">
            <v>3105557685</v>
          </cell>
          <cell r="N183" t="str">
            <v>3105557685</v>
          </cell>
          <cell r="O183" t="str">
            <v>3005075170</v>
          </cell>
        </row>
        <row r="184">
          <cell r="B184">
            <v>1023926613</v>
          </cell>
          <cell r="C184" t="str">
            <v xml:space="preserve">GIL RANGEL WILSON </v>
          </cell>
          <cell r="D184" t="str">
            <v>OPERARIA DE ASEO Y CAFETERIA</v>
          </cell>
          <cell r="E184" t="str">
            <v>02/01/2026</v>
          </cell>
          <cell r="F184" t="str">
            <v/>
          </cell>
          <cell r="G184">
            <v>1750905</v>
          </cell>
          <cell r="H184"/>
          <cell r="I184"/>
          <cell r="J184"/>
          <cell r="K184"/>
          <cell r="L184"/>
          <cell r="M184" t="str">
            <v>3232814358</v>
          </cell>
          <cell r="N184" t="str">
            <v>3232814358</v>
          </cell>
          <cell r="O184" t="str">
            <v>3212672537</v>
          </cell>
        </row>
        <row r="185">
          <cell r="B185">
            <v>91438948</v>
          </cell>
          <cell r="C185" t="str">
            <v>HERNANDEZ GRANADOS ASLY TATIANA</v>
          </cell>
          <cell r="D185" t="str">
            <v>OPERARIO DE MANTENIMIENTO</v>
          </cell>
          <cell r="E185" t="str">
            <v>06/01/2026</v>
          </cell>
          <cell r="F185" t="str">
            <v/>
          </cell>
          <cell r="G185">
            <v>1872060</v>
          </cell>
          <cell r="H185"/>
          <cell r="I185"/>
          <cell r="J185"/>
          <cell r="K185"/>
          <cell r="L185"/>
          <cell r="M185" t="str">
            <v>3028664973</v>
          </cell>
          <cell r="N185" t="str">
            <v>3028664973</v>
          </cell>
          <cell r="O185" t="str">
            <v>3133500092</v>
          </cell>
        </row>
        <row r="186">
          <cell r="B186">
            <v>1023963907</v>
          </cell>
          <cell r="C186" t="str">
            <v>TORRES SOTO MARIA TERESA</v>
          </cell>
          <cell r="D186" t="str">
            <v>OPERARIA DE ASEO Y CAFETERIA</v>
          </cell>
          <cell r="E186" t="str">
            <v>06/01/2026</v>
          </cell>
          <cell r="F186" t="str">
            <v/>
          </cell>
          <cell r="G186">
            <v>1750905</v>
          </cell>
          <cell r="H186"/>
          <cell r="I186"/>
          <cell r="J186"/>
          <cell r="K186"/>
          <cell r="L186"/>
          <cell r="M186" t="str">
            <v>3106890634</v>
          </cell>
          <cell r="N186" t="str">
            <v>3106890634</v>
          </cell>
          <cell r="O186" t="str">
            <v>3219123660</v>
          </cell>
        </row>
        <row r="187">
          <cell r="B187">
            <v>1023934402</v>
          </cell>
          <cell r="C187" t="str">
            <v>PATINO MONTANO ZULY MARCELA</v>
          </cell>
          <cell r="D187" t="str">
            <v>OPERARIA DE ASEO Y CAFETERIA</v>
          </cell>
          <cell r="E187" t="str">
            <v>06/01/2026</v>
          </cell>
          <cell r="F187" t="str">
            <v/>
          </cell>
          <cell r="G187">
            <v>1750905</v>
          </cell>
          <cell r="H187"/>
          <cell r="I187"/>
          <cell r="J187"/>
          <cell r="K187"/>
          <cell r="L187"/>
          <cell r="M187" t="str">
            <v>3108685590</v>
          </cell>
          <cell r="N187" t="str">
            <v>3108685590</v>
          </cell>
          <cell r="O187" t="str">
            <v>3003866003</v>
          </cell>
        </row>
        <row r="188">
          <cell r="B188">
            <v>1032438600</v>
          </cell>
          <cell r="C188" t="str">
            <v xml:space="preserve">PALOMA RODRIGUEZ EMIGDIO </v>
          </cell>
          <cell r="D188" t="str">
            <v>OPERARIA DE ASEO Y CAFETERIA</v>
          </cell>
          <cell r="E188" t="str">
            <v>06/01/2026</v>
          </cell>
          <cell r="F188" t="str">
            <v/>
          </cell>
          <cell r="G188">
            <v>1750905</v>
          </cell>
          <cell r="H188"/>
          <cell r="I188"/>
          <cell r="J188"/>
          <cell r="K188"/>
          <cell r="L188"/>
          <cell r="M188" t="str">
            <v>3004949758</v>
          </cell>
          <cell r="N188" t="str">
            <v>3004949758</v>
          </cell>
          <cell r="O188" t="str">
            <v>3004963232</v>
          </cell>
        </row>
        <row r="189">
          <cell r="B189">
            <v>1016028572</v>
          </cell>
          <cell r="C189" t="str">
            <v>CALDERON MEDRANO MARIA ALEJANDRA</v>
          </cell>
          <cell r="D189" t="str">
            <v>OPERARIO DE MANTENIMIENTO</v>
          </cell>
          <cell r="E189" t="str">
            <v>06/01/2026</v>
          </cell>
          <cell r="F189" t="str">
            <v/>
          </cell>
          <cell r="G189">
            <v>1872060</v>
          </cell>
          <cell r="H189"/>
          <cell r="I189"/>
          <cell r="J189"/>
          <cell r="K189"/>
          <cell r="L189"/>
          <cell r="M189" t="str">
            <v>3125635804</v>
          </cell>
          <cell r="N189" t="str">
            <v>3125635804</v>
          </cell>
          <cell r="O189" t="str">
            <v>3013659116</v>
          </cell>
        </row>
        <row r="190">
          <cell r="B190">
            <v>1020781448</v>
          </cell>
          <cell r="C190" t="str">
            <v xml:space="preserve">YESQUEN SINISTERRA XIMENA </v>
          </cell>
          <cell r="D190" t="str">
            <v>OPERARIA DE ASEO Y CAFETERIA</v>
          </cell>
          <cell r="E190" t="str">
            <v>06/01/2026</v>
          </cell>
          <cell r="F190" t="str">
            <v/>
          </cell>
          <cell r="G190">
            <v>1750905</v>
          </cell>
          <cell r="H190"/>
          <cell r="I190"/>
          <cell r="J190"/>
          <cell r="K190"/>
          <cell r="L190"/>
          <cell r="M190" t="str">
            <v>3182300494</v>
          </cell>
          <cell r="N190" t="str">
            <v>3182300494</v>
          </cell>
          <cell r="O190" t="str">
            <v>3234039310</v>
          </cell>
        </row>
        <row r="191">
          <cell r="B191">
            <v>1004536224</v>
          </cell>
          <cell r="C191" t="str">
            <v>PEDRAZA BENITEZ SANDRA MILENA</v>
          </cell>
          <cell r="D191" t="str">
            <v>OPERARIA DE ASEO Y CAFETERIA</v>
          </cell>
          <cell r="E191" t="str">
            <v>06/01/2026</v>
          </cell>
          <cell r="F191" t="str">
            <v/>
          </cell>
          <cell r="G191">
            <v>1750905</v>
          </cell>
          <cell r="H191"/>
          <cell r="I191"/>
          <cell r="J191"/>
          <cell r="K191"/>
          <cell r="L191"/>
          <cell r="M191" t="str">
            <v>3113176226</v>
          </cell>
          <cell r="N191" t="str">
            <v>3113176226</v>
          </cell>
          <cell r="O191" t="str">
            <v>3232931329</v>
          </cell>
        </row>
        <row r="192">
          <cell r="B192">
            <v>52740829</v>
          </cell>
          <cell r="C192" t="str">
            <v>HERNANDEZ LUGO YADY ALEJANDRA</v>
          </cell>
          <cell r="D192" t="str">
            <v>OPERARIA DE ASEO Y CAFETERIA</v>
          </cell>
          <cell r="E192" t="str">
            <v>06/01/2026</v>
          </cell>
          <cell r="F192" t="str">
            <v/>
          </cell>
          <cell r="G192">
            <v>1750905</v>
          </cell>
          <cell r="H192"/>
          <cell r="I192"/>
          <cell r="J192"/>
          <cell r="K192"/>
          <cell r="L192"/>
          <cell r="M192">
            <v>0</v>
          </cell>
          <cell r="N192"/>
          <cell r="O192" t="str">
            <v>3046415013</v>
          </cell>
        </row>
        <row r="193">
          <cell r="B193">
            <v>1000596462</v>
          </cell>
          <cell r="C193" t="str">
            <v>LOPEZ REINA YENNY ANDREA</v>
          </cell>
          <cell r="D193" t="str">
            <v>OPERARIA DE ASEO Y CAFETERIA</v>
          </cell>
          <cell r="E193" t="str">
            <v>14/01/2026</v>
          </cell>
          <cell r="F193" t="str">
            <v/>
          </cell>
          <cell r="G193">
            <v>1750905</v>
          </cell>
          <cell r="H193"/>
          <cell r="I193"/>
          <cell r="J193"/>
          <cell r="K193"/>
          <cell r="L193"/>
          <cell r="M193" t="str">
            <v>3177145730</v>
          </cell>
          <cell r="N193" t="str">
            <v>3177145730</v>
          </cell>
          <cell r="O193" t="str">
            <v>3112302469</v>
          </cell>
        </row>
        <row r="194">
          <cell r="B194">
            <v>53892166</v>
          </cell>
          <cell r="C194" t="str">
            <v>MANOTAS SERNA DAVID ENRIQUE</v>
          </cell>
          <cell r="D194" t="str">
            <v>OPERARIA DE ASEO Y CAFETERIA</v>
          </cell>
          <cell r="E194" t="str">
            <v>14/01/2026</v>
          </cell>
          <cell r="F194" t="str">
            <v/>
          </cell>
          <cell r="G194">
            <v>1750905</v>
          </cell>
          <cell r="H194"/>
          <cell r="I194"/>
          <cell r="J194"/>
          <cell r="K194"/>
          <cell r="L194"/>
          <cell r="M194" t="str">
            <v>3054208502</v>
          </cell>
          <cell r="N194" t="str">
            <v>3054208502</v>
          </cell>
          <cell r="O194" t="str">
            <v>3102772175</v>
          </cell>
        </row>
        <row r="195">
          <cell r="B195">
            <v>72428676</v>
          </cell>
          <cell r="C195" t="str">
            <v>RAMIREZ ALZATE MONICA ALEXANDRA</v>
          </cell>
          <cell r="D195" t="str">
            <v>JARDINERO</v>
          </cell>
          <cell r="E195" t="str">
            <v>14/01/2026</v>
          </cell>
          <cell r="F195" t="str">
            <v/>
          </cell>
          <cell r="G195">
            <v>1826550</v>
          </cell>
          <cell r="H195"/>
          <cell r="I195"/>
          <cell r="J195"/>
          <cell r="K195"/>
          <cell r="L195"/>
          <cell r="M195" t="str">
            <v>3015737737</v>
          </cell>
          <cell r="N195" t="str">
            <v>3015737737</v>
          </cell>
          <cell r="O195" t="str">
            <v>3002072224</v>
          </cell>
        </row>
        <row r="196">
          <cell r="B196">
            <v>53002582</v>
          </cell>
          <cell r="C196" t="str">
            <v>MATIZ CANTOR ERIKA PAMELA</v>
          </cell>
          <cell r="D196" t="str">
            <v>OPERARIA DE ASEO Y CAFETERIA</v>
          </cell>
          <cell r="E196" t="str">
            <v>16/01/2026</v>
          </cell>
          <cell r="F196" t="str">
            <v/>
          </cell>
          <cell r="G196">
            <v>1750905</v>
          </cell>
          <cell r="H196"/>
          <cell r="I196"/>
          <cell r="J196"/>
          <cell r="K196"/>
          <cell r="L196"/>
          <cell r="M196" t="str">
            <v>3103427885</v>
          </cell>
          <cell r="N196" t="str">
            <v>3103427885</v>
          </cell>
          <cell r="O196" t="str">
            <v>3005713443</v>
          </cell>
        </row>
        <row r="197">
          <cell r="B197">
            <v>1233899199</v>
          </cell>
          <cell r="C197" t="str">
            <v xml:space="preserve">VELOZA GALINDO RODRIGO </v>
          </cell>
          <cell r="D197" t="str">
            <v>OPERARIA DE ASEO Y CAFETERIA</v>
          </cell>
          <cell r="E197" t="str">
            <v>19/01/2026</v>
          </cell>
          <cell r="F197" t="str">
            <v/>
          </cell>
          <cell r="G197">
            <v>1750905</v>
          </cell>
          <cell r="H197"/>
          <cell r="I197"/>
          <cell r="J197"/>
          <cell r="K197"/>
          <cell r="L197"/>
          <cell r="M197" t="str">
            <v>3153725209</v>
          </cell>
          <cell r="N197" t="str">
            <v>3153725209</v>
          </cell>
          <cell r="O197" t="str">
            <v>3102935990</v>
          </cell>
        </row>
        <row r="198">
          <cell r="B198">
            <v>80166999</v>
          </cell>
          <cell r="C198" t="str">
            <v>GONZALEZ CONTRERAS YULIANA DEL CARMEN</v>
          </cell>
          <cell r="D198" t="str">
            <v>SUPERVISOR</v>
          </cell>
          <cell r="E198" t="str">
            <v>22/01/2026</v>
          </cell>
          <cell r="F198" t="str">
            <v/>
          </cell>
          <cell r="G198">
            <v>1886820</v>
          </cell>
          <cell r="H198">
            <v>182040</v>
          </cell>
          <cell r="I198"/>
          <cell r="J198"/>
          <cell r="K198">
            <v>127920</v>
          </cell>
          <cell r="L198"/>
          <cell r="M198" t="str">
            <v>3135238594</v>
          </cell>
          <cell r="N198" t="str">
            <v>3135238594</v>
          </cell>
          <cell r="O198" t="str">
            <v>3233204212</v>
          </cell>
        </row>
        <row r="199">
          <cell r="B199">
            <v>1047424392</v>
          </cell>
          <cell r="C199" t="str">
            <v>ROJAS MARTINEZ MARIA CONSUELO</v>
          </cell>
          <cell r="D199" t="str">
            <v>OPERARIA DE ASEO Y CAFETERIA</v>
          </cell>
          <cell r="E199" t="str">
            <v>22/01/2026</v>
          </cell>
          <cell r="F199" t="str">
            <v/>
          </cell>
          <cell r="G199">
            <v>1750905</v>
          </cell>
          <cell r="H199"/>
          <cell r="I199"/>
          <cell r="J199"/>
          <cell r="K199"/>
          <cell r="L199"/>
          <cell r="M199" t="str">
            <v>3234313409</v>
          </cell>
          <cell r="N199" t="str">
            <v>3234313409</v>
          </cell>
          <cell r="O199" t="str">
            <v>3018680768</v>
          </cell>
        </row>
        <row r="200">
          <cell r="B200">
            <v>52118270</v>
          </cell>
          <cell r="C200" t="str">
            <v xml:space="preserve">BERNAL HOYOS EDNA </v>
          </cell>
          <cell r="D200" t="str">
            <v>SUPERNUMERARIAS DE ASEO Y CAFETERIA</v>
          </cell>
          <cell r="E200" t="str">
            <v>02/02/2026</v>
          </cell>
          <cell r="F200" t="str">
            <v/>
          </cell>
          <cell r="G200">
            <v>1750905</v>
          </cell>
          <cell r="H200"/>
          <cell r="I200"/>
          <cell r="J200"/>
          <cell r="K200"/>
          <cell r="L200"/>
          <cell r="M200" t="str">
            <v>3142416198</v>
          </cell>
          <cell r="N200" t="str">
            <v>3142416198</v>
          </cell>
          <cell r="O200" t="str">
            <v>3125374289</v>
          </cell>
        </row>
        <row r="201">
          <cell r="B201">
            <v>1023917280</v>
          </cell>
          <cell r="C201" t="str">
            <v xml:space="preserve">BERNAL HOYOS EDNA </v>
          </cell>
          <cell r="D201" t="str">
            <v>SUPERVISOR</v>
          </cell>
          <cell r="E201" t="str">
            <v>02/02/2026</v>
          </cell>
          <cell r="F201" t="str">
            <v/>
          </cell>
          <cell r="G201">
            <v>1886820</v>
          </cell>
          <cell r="H201">
            <v>182040</v>
          </cell>
          <cell r="I201"/>
          <cell r="J201"/>
          <cell r="K201">
            <v>127920</v>
          </cell>
          <cell r="L201"/>
          <cell r="M201" t="str">
            <v>3106085099</v>
          </cell>
          <cell r="N201" t="str">
            <v>3106085099</v>
          </cell>
          <cell r="O201" t="str">
            <v>3112290273</v>
          </cell>
        </row>
      </sheetData>
      <sheetData sheetId="1">
        <row r="10">
          <cell r="C10">
            <v>51907172</v>
          </cell>
        </row>
      </sheetData>
      <sheetData sheetId="2"/>
      <sheetData sheetId="3"/>
      <sheetData sheetId="4"/>
      <sheetData sheetId="5">
        <row r="3">
          <cell r="C3">
            <v>2026</v>
          </cell>
        </row>
      </sheetData>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CH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D"/>
      <sheetName val="CONTROL PERSONAL"/>
      <sheetName val="CONSOLIDADO NOMINA"/>
      <sheetName val="RECARGOS NOCTURNOS"/>
      <sheetName val="ABREVIATIRAS"/>
      <sheetName val="FECHAS"/>
      <sheetName val="Hoja1"/>
      <sheetName val="Hoja9"/>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UMOS FEBRERO"/>
      <sheetName val="RUBROS"/>
      <sheetName val="PEDIDO SHARE POINT"/>
      <sheetName val="INSUMOS POR SEDES"/>
    </sheetNames>
    <sheetDataSet>
      <sheetData sheetId="0">
        <row r="2">
          <cell r="A2">
            <v>3</v>
          </cell>
          <cell r="B2" t="str">
            <v>Jabón para loza 1 (Compra)</v>
          </cell>
          <cell r="C2" t="str">
            <v>- Con agente(s) tensoactivo(s) principal(es) con efecto limpiador y desengrasante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Debe contener concentraciones de fósforo iguales o inferiores a 0.65% de fósforo (Resolución 0689 de 2016)</v>
          </cell>
          <cell r="D2" t="str">
            <v>Líquido, en recipiente plástico con capacidad mínima de 3.785 ml</v>
          </cell>
          <cell r="E2">
            <v>30</v>
          </cell>
          <cell r="F2">
            <v>3</v>
          </cell>
          <cell r="G2">
            <v>-27</v>
          </cell>
          <cell r="H2">
            <v>0</v>
          </cell>
          <cell r="I2">
            <v>3</v>
          </cell>
          <cell r="J2">
            <v>0</v>
          </cell>
        </row>
        <row r="3">
          <cell r="A3">
            <v>5</v>
          </cell>
          <cell r="B3" t="str">
            <v>Jabón para loza 3 (Compra)</v>
          </cell>
          <cell r="C3" t="str">
            <v xml:space="preserve"> - Con agente(s) tensoactivo(s) principal(es) con efecto limpiador y desengrasante en una concentración mínima del 15%.
 - Disponible en mínimo (2) dos fragancias
- El envase debe estar correctamente etiquetados bajo los parámetros establecidos en el sistema globalmente armonizado (Decreto 1496 de 2018) indicando: nombre comercial del producto, pictogramas de los compuestos peligrosos si aplica e instrucciones de uso.
- Debe contener concentraciones de fósforo iguales o inferiores a 0.65% de fósforo (Resolución 0689 de 2016)</v>
          </cell>
          <cell r="D3" t="str">
            <v>Crema, en recipiente plástico de mínimo 850 g</v>
          </cell>
          <cell r="E3">
            <v>6</v>
          </cell>
          <cell r="F3">
            <v>2</v>
          </cell>
          <cell r="G3">
            <v>-4</v>
          </cell>
          <cell r="H3">
            <v>0</v>
          </cell>
          <cell r="I3">
            <v>2</v>
          </cell>
          <cell r="J3">
            <v>0</v>
          </cell>
        </row>
        <row r="4">
          <cell r="A4">
            <v>8</v>
          </cell>
          <cell r="B4" t="str">
            <v>Jabón en barra azul (Compra)</v>
          </cell>
          <cell r="C4" t="str">
            <v>- Todo tipo de uso
- Biodegradable
- No debe contener PVC o Poliestireno expandido u otros plásticos de un solo uso tanto en el envase como en el embalaje.
- Debe contener concentraciones de fósforo iguales o inferiores a 0.65% de fósforo (Resolución 0689 de 2016)</v>
          </cell>
          <cell r="D4" t="str">
            <v>Barra, unidad con peso mínimo de 250 g en
envoltura individual</v>
          </cell>
          <cell r="E4">
            <v>116</v>
          </cell>
          <cell r="F4">
            <v>14</v>
          </cell>
          <cell r="G4">
            <v>-102</v>
          </cell>
          <cell r="H4">
            <v>0</v>
          </cell>
          <cell r="I4">
            <v>14</v>
          </cell>
          <cell r="J4">
            <v>0</v>
          </cell>
        </row>
        <row r="5">
          <cell r="A5">
            <v>9</v>
          </cell>
          <cell r="B5" t="str">
            <v>Jabón abrasivo (Compra)</v>
          </cell>
          <cell r="C5" t="str">
            <v>-Con agente(s) tensoactivo(s) pincipal(es) con efecto limpiador, pulidor y desengrasante
- Con agente activo mínimo del 5%
- Debe contener concentraciones de fósforo iguales o inferiores a 0.65% de fósforo (Resolución 0689 de 2016)</v>
          </cell>
          <cell r="D5" t="str">
            <v>En polvo, en tarro de mínimo 500 g</v>
          </cell>
          <cell r="E5">
            <v>91</v>
          </cell>
          <cell r="F5">
            <v>0</v>
          </cell>
          <cell r="G5">
            <v>-91</v>
          </cell>
          <cell r="H5">
            <v>0</v>
          </cell>
          <cell r="I5">
            <v>0</v>
          </cell>
          <cell r="J5">
            <v>0</v>
          </cell>
        </row>
        <row r="6">
          <cell r="A6">
            <v>11</v>
          </cell>
          <cell r="B6" t="str">
            <v>Jabón de tocador 2 (Compra)</v>
          </cell>
          <cell r="C6" t="str">
            <v>- Jabón de tocador para manos en espuma
- Líquido para manos en bolsa para dispensador spray y con boquilla especial de dispensador
- Tapa tipo válvula, para dispensador, antibacterial y antiséptico 
- Con agente limpiador en una concentración mínima del 6%
- Con agente humectante en una concentración mínima del 3%
- Disponible en múltiples fragancias
- Producto biodegradable basado en ingredientes orgánicos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No debe contener PVC, Poliestireno expandido u otros plásticos de un solo uso tanto en el envase como en el embalaje.
- Debe contener concentraciones de fósforo iguales o inferiores a 0.65% de fósforo (Resolución 0689 de 2016)</v>
          </cell>
          <cell r="D6" t="str">
            <v>Líquido, en bolsa  con capacidad mínima de 800 ml</v>
          </cell>
          <cell r="E6">
            <v>10</v>
          </cell>
          <cell r="F6">
            <v>4</v>
          </cell>
          <cell r="G6">
            <v>-6</v>
          </cell>
          <cell r="H6">
            <v>0</v>
          </cell>
          <cell r="I6">
            <v>4</v>
          </cell>
          <cell r="J6">
            <v>0</v>
          </cell>
        </row>
        <row r="7">
          <cell r="A7">
            <v>13</v>
          </cell>
          <cell r="B7" t="str">
            <v>Jabón de dispensador para manos 2 (Compra)</v>
          </cell>
          <cell r="C7" t="str">
            <v>- Con agente limpiador en una concentración mínima del 6%
- Con agente humectante en una concentración mínima del 3%
- pH entre 5,5 a 7
- Disponible en mínimo (2) dos fragancias
- Debe contener concentraciones de fósforo iguales o inferiores a 0.65% de fósforo (Resolución 0689 de 2016)</v>
          </cell>
          <cell r="D7" t="str">
            <v>Líquido, en recipiente plástico con capacidad mínima de 3.785 ml</v>
          </cell>
          <cell r="E7">
            <v>81</v>
          </cell>
          <cell r="F7">
            <v>5</v>
          </cell>
          <cell r="G7">
            <v>-76</v>
          </cell>
          <cell r="H7">
            <v>0</v>
          </cell>
          <cell r="I7">
            <v>5</v>
          </cell>
          <cell r="J7">
            <v>0</v>
          </cell>
        </row>
        <row r="8">
          <cell r="A8">
            <v>17</v>
          </cell>
          <cell r="B8" t="str">
            <v>Limpiador multiusos 1 (Compra)</v>
          </cell>
          <cell r="C8" t="str">
            <v>- Con agente(s) tensoactivo(s) principal(es) con efecto limpiador en una concentración mínima del 8%
- Disponible en mínimo (2) dos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v>
          </cell>
          <cell r="D8" t="str">
            <v xml:space="preserve">Líquido, en recipiente plástico con capacidad mínima de 3.785 ml </v>
          </cell>
          <cell r="E8">
            <v>116</v>
          </cell>
          <cell r="F8">
            <v>5</v>
          </cell>
          <cell r="G8">
            <v>-111</v>
          </cell>
          <cell r="H8">
            <v>0</v>
          </cell>
          <cell r="I8">
            <v>5</v>
          </cell>
          <cell r="J8">
            <v>0</v>
          </cell>
        </row>
        <row r="9">
          <cell r="A9">
            <v>20</v>
          </cell>
          <cell r="B9" t="str">
            <v>Limpiador desinfectante para pisos (Compra)</v>
          </cell>
          <cell r="C9" t="str">
            <v>- Apariencia: Líquido transparente
- Color y olor: De acuerdo a la fragancia
- Producto biodegradable que no afectas la capa de ozono
- Solubilidad: Total en agua
- PH: 7.5 - 8.5
- Composición: Tensoactivos, espesante, coadyuvante, colorante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Elaborado en material reciclable
- No debe contener PVC, poliestireno expandido u otros plásticos de un solo uso tanto en el envase como en el embalaje.</v>
          </cell>
          <cell r="D9" t="str">
            <v>Líquido, en garrafa  con capacidad mínima de 3.785 ml</v>
          </cell>
          <cell r="E9">
            <v>96</v>
          </cell>
          <cell r="F9">
            <v>2</v>
          </cell>
          <cell r="G9">
            <v>-94</v>
          </cell>
          <cell r="H9">
            <v>0</v>
          </cell>
          <cell r="I9">
            <v>2</v>
          </cell>
          <cell r="J9">
            <v>0</v>
          </cell>
        </row>
        <row r="10">
          <cell r="A10">
            <v>21</v>
          </cell>
          <cell r="B10" t="str">
            <v>Líquido desengrasante (Compra)</v>
          </cell>
          <cell r="C10" t="str">
            <v xml:space="preserve"> - Con agente(s) tensoactivo(s) principal(es) con efecto limpiador y desengrasante en una concentración mínima del 10%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
- Debe contener concentraciones de fósforo iguales o inferiores a 0.65% de fósforo (Resolución 0689 de 2016)</v>
          </cell>
          <cell r="D10" t="str">
            <v>Líquido, en recipiente plástico con capacidad mínima de 3.785 ml</v>
          </cell>
          <cell r="E10">
            <v>96</v>
          </cell>
          <cell r="F10">
            <v>2</v>
          </cell>
          <cell r="G10">
            <v>-94</v>
          </cell>
          <cell r="H10">
            <v>0</v>
          </cell>
          <cell r="I10">
            <v>2</v>
          </cell>
          <cell r="J10">
            <v>0</v>
          </cell>
        </row>
        <row r="11">
          <cell r="A11">
            <v>28</v>
          </cell>
          <cell r="B11" t="str">
            <v>Pastilla desinfectante para sanitario (Compra)</v>
          </cell>
          <cell r="C11" t="str">
            <v>- Con agentes bactericidas, fungicidas y virucidas.</v>
          </cell>
          <cell r="D11" t="str">
            <v>Unidad con peso mínimo de 45 g</v>
          </cell>
          <cell r="E11">
            <v>155</v>
          </cell>
          <cell r="F11">
            <v>16</v>
          </cell>
          <cell r="G11">
            <v>-139</v>
          </cell>
          <cell r="H11">
            <v>0</v>
          </cell>
          <cell r="I11">
            <v>16</v>
          </cell>
          <cell r="J11">
            <v>0</v>
          </cell>
        </row>
        <row r="12">
          <cell r="A12">
            <v>29</v>
          </cell>
          <cell r="B12" t="str">
            <v>Líquido para limpiar vidrios 1 (Compra)</v>
          </cell>
          <cell r="C12" t="str">
            <v>- Con agente(s) principal(es) con efecto limpiador y desengrasante en una concentración mínima del 4%
- Disponible mínimo en dos (2) fragancias
 - El envase debe estar  correctamente etiquetados bajo los parámetros establecidos en el sistema globalmente armonizado indicando: nombre comercial del producto, pictogramas de los compuestos peligrosos e instrucciones de uso</v>
          </cell>
          <cell r="D12" t="str">
            <v>Líquido, en recipiente plástico con capacidad mínima de 3.785 ml</v>
          </cell>
          <cell r="E12">
            <v>96</v>
          </cell>
          <cell r="F12">
            <v>10</v>
          </cell>
          <cell r="G12">
            <v>-86</v>
          </cell>
          <cell r="H12">
            <v>0</v>
          </cell>
          <cell r="I12">
            <v>10</v>
          </cell>
          <cell r="J12">
            <v>0</v>
          </cell>
        </row>
        <row r="13">
          <cell r="A13">
            <v>32</v>
          </cell>
          <cell r="B13" t="str">
            <v>Blanqueador o hipoclorito 1 (Compra)</v>
          </cell>
          <cell r="C13" t="str">
            <v>- Solución con una concentración mínima del 5%
 - El  envase del producto deberá estar correctamente etiquetado, indicando: nombre comercial del producto, pictogramas de los compuestos peligrosos e instrucciones de uso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v>
          </cell>
          <cell r="D13" t="str">
            <v>Líquido, en recipiente plástico con capacidad
mínima de 3.785 ml</v>
          </cell>
          <cell r="E13">
            <v>96</v>
          </cell>
          <cell r="F13">
            <v>13</v>
          </cell>
          <cell r="G13">
            <v>-83</v>
          </cell>
          <cell r="H13">
            <v>0</v>
          </cell>
          <cell r="I13">
            <v>13</v>
          </cell>
          <cell r="J13">
            <v>0</v>
          </cell>
        </row>
        <row r="14">
          <cell r="A14">
            <v>38</v>
          </cell>
          <cell r="B14" t="str">
            <v>Creolina 2 (Compra)</v>
          </cell>
          <cell r="C14" t="str">
            <v>- Solución con una concentración mínima de fenoles de 4%</v>
          </cell>
          <cell r="D14" t="str">
            <v>Líquido, en recipiente plástico con capacidad
mínima de 3.785 ml</v>
          </cell>
          <cell r="E14">
            <v>25</v>
          </cell>
          <cell r="F14">
            <v>0</v>
          </cell>
          <cell r="G14">
            <v>-25</v>
          </cell>
          <cell r="H14">
            <v>0</v>
          </cell>
          <cell r="I14">
            <v>0</v>
          </cell>
          <cell r="J14">
            <v>0</v>
          </cell>
        </row>
        <row r="15">
          <cell r="A15">
            <v>41</v>
          </cell>
          <cell r="B15" t="str">
            <v>Champú para alfombras y tapizados 1 (Compra)</v>
          </cell>
          <cell r="C15" t="str">
            <v>- Con agente(s) principal(es) con efecto limpiador en una concentración mínima del 8%
 - El envase debe estar  correctamente etiquetado: nombre comercial del producto, pictogramas de los compuestos peligrosos e instrucciones de uso</v>
          </cell>
          <cell r="D15" t="str">
            <v>Líquido, en recipiente plástico con capacidad
mínima de 3.785 ml</v>
          </cell>
          <cell r="E15">
            <v>25</v>
          </cell>
          <cell r="F15">
            <v>0</v>
          </cell>
          <cell r="G15">
            <v>-25</v>
          </cell>
          <cell r="H15">
            <v>0</v>
          </cell>
          <cell r="I15">
            <v>0</v>
          </cell>
          <cell r="J15">
            <v>0</v>
          </cell>
        </row>
        <row r="16">
          <cell r="A16">
            <v>44</v>
          </cell>
          <cell r="B16" t="str">
            <v>Líquido cubre rasguños para madera (Compra)</v>
          </cell>
          <cell r="C16" t="str">
            <v>- Con agentes limpiadores y abrillantadores en una concentración mínima del 5%
- De color oscuro para coayudar a cubrir rasguños en maderas oscuras</v>
          </cell>
          <cell r="D16" t="str">
            <v>En recipiente plástico
con capacidad mínima de 200 ml</v>
          </cell>
          <cell r="E16">
            <v>6</v>
          </cell>
          <cell r="F16">
            <v>2</v>
          </cell>
          <cell r="G16">
            <v>-4</v>
          </cell>
          <cell r="H16">
            <v>0</v>
          </cell>
          <cell r="I16">
            <v>2</v>
          </cell>
          <cell r="J16">
            <v>0</v>
          </cell>
        </row>
        <row r="17">
          <cell r="A17">
            <v>46</v>
          </cell>
          <cell r="B17" t="str">
            <v>Cera polimérica (Compra)</v>
          </cell>
          <cell r="C17" t="str">
            <v>- Polimérica autobrillante.
- Con polímeros acrílicos, nivelantes y plastificantes.
- Neutra (para pisos de todos los colores)
- Contenido mínimo de sólidos del 10%</v>
          </cell>
          <cell r="D17" t="str">
            <v>Líquido, en recipiente plástico con capacidad mínima de 3.785 ml</v>
          </cell>
          <cell r="E17">
            <v>25</v>
          </cell>
          <cell r="F17">
            <v>0</v>
          </cell>
          <cell r="G17">
            <v>-25</v>
          </cell>
          <cell r="H17">
            <v>0</v>
          </cell>
          <cell r="I17">
            <v>0</v>
          </cell>
          <cell r="J17">
            <v>0</v>
          </cell>
        </row>
        <row r="18">
          <cell r="A18">
            <v>50</v>
          </cell>
          <cell r="B18" t="str">
            <v>Sellante para pisos (Compra)</v>
          </cell>
          <cell r="C18" t="str">
            <v>- Polimérico autobrillante.
- Con polímeros acrílicos, nivelantes y plastificantes.
- Contenido mínimo de sólidos del 20%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v>
          </cell>
          <cell r="D18" t="str">
            <v>Líquido, en recipiente plástico con capacidad mínima de 3.785 ml</v>
          </cell>
          <cell r="E18">
            <v>25</v>
          </cell>
          <cell r="F18">
            <v>0</v>
          </cell>
          <cell r="G18">
            <v>-25</v>
          </cell>
          <cell r="H18">
            <v>0</v>
          </cell>
          <cell r="I18">
            <v>0</v>
          </cell>
          <cell r="J18">
            <v>0</v>
          </cell>
        </row>
        <row r="19">
          <cell r="A19">
            <v>51</v>
          </cell>
          <cell r="B19" t="str">
            <v>Mantenedor de pisos (Compra)</v>
          </cell>
          <cell r="C19" t="str">
            <v>- Polimérico autobrillante.
- Con polímeros acrílicos, nivelantes y plastificantes.
- Contenido mínimo de sólidos del 8%</v>
          </cell>
          <cell r="D19" t="str">
            <v>Líquido, en recipiente
plástico con capacidad mínima de 3.785 ml</v>
          </cell>
          <cell r="E19">
            <v>25</v>
          </cell>
          <cell r="F19">
            <v>0</v>
          </cell>
          <cell r="G19">
            <v>-25</v>
          </cell>
          <cell r="H19">
            <v>0</v>
          </cell>
          <cell r="I19">
            <v>0</v>
          </cell>
          <cell r="J19">
            <v>0</v>
          </cell>
        </row>
        <row r="20">
          <cell r="A20">
            <v>52</v>
          </cell>
          <cell r="B20" t="str">
            <v>Removedor de cera (Compra)</v>
          </cell>
          <cell r="C20" t="str">
            <v>- Con agente activo alcalino en una concentración mínima del 9%
- pH entre 11 y 14</v>
          </cell>
          <cell r="D20" t="str">
            <v>Líquido, en recipiente plástico con capacidad mínima de 3.785 ml</v>
          </cell>
          <cell r="E20">
            <v>96</v>
          </cell>
          <cell r="F20">
            <v>0</v>
          </cell>
          <cell r="G20">
            <v>-96</v>
          </cell>
          <cell r="H20">
            <v>0</v>
          </cell>
          <cell r="I20">
            <v>0</v>
          </cell>
          <cell r="J20">
            <v>0</v>
          </cell>
        </row>
        <row r="21">
          <cell r="A21">
            <v>54</v>
          </cell>
          <cell r="B21" t="str">
            <v>Jabón neutro para pisos 1 (Compra)</v>
          </cell>
          <cell r="C21" t="str">
            <v xml:space="preserve"> - Jabón multiusos
 - PH Neutro, 
 - No corrosivo ni tóxico
- Debe contener concentraciones de fósforo iguales o inferiores a 0.65% de fósforo (Resolución 0689 de 2016)</v>
          </cell>
          <cell r="D21" t="str">
            <v>Líquido, en recipiente
plástico con capacidad mínima de 3.785 ml</v>
          </cell>
          <cell r="E21">
            <v>96</v>
          </cell>
          <cell r="F21">
            <v>0</v>
          </cell>
          <cell r="G21">
            <v>-96</v>
          </cell>
          <cell r="H21">
            <v>0</v>
          </cell>
          <cell r="I21">
            <v>0</v>
          </cell>
          <cell r="J21">
            <v>0</v>
          </cell>
        </row>
        <row r="22">
          <cell r="A22">
            <v>57</v>
          </cell>
          <cell r="B22" t="str">
            <v>Varsol ecológico 2 (Compra)</v>
          </cell>
          <cell r="C22" t="str">
            <v>- Solución con agentes desinfectantes, desmanchadores y desengrasantes  en concentración mínima del 15%.
- Biodegradable mínimo en un 95%</v>
          </cell>
          <cell r="D22" t="str">
            <v>Líquido, en recipiente plástico con capacidad mínima de 3.785 ml</v>
          </cell>
          <cell r="E22">
            <v>25</v>
          </cell>
          <cell r="F22">
            <v>0</v>
          </cell>
          <cell r="G22">
            <v>-25</v>
          </cell>
          <cell r="H22">
            <v>0</v>
          </cell>
          <cell r="I22">
            <v>0</v>
          </cell>
          <cell r="J22">
            <v>0</v>
          </cell>
        </row>
        <row r="23">
          <cell r="A23">
            <v>59</v>
          </cell>
          <cell r="B23" t="str">
            <v>Brillametal en crema (Compra)</v>
          </cell>
          <cell r="C23" t="str">
            <v>- Con agentes con efecto limpiador, pulidor y brillador.
- Para todo tipo de metales
 - El  envase del producto deberá estar correctamente etiquetado, indicando: nombre comercial del producto, pictogramas de los compuestos peligrosos e instrucciones de uso</v>
          </cell>
          <cell r="D23" t="str">
            <v>En crema de mínimo 70 g</v>
          </cell>
          <cell r="E23">
            <v>4</v>
          </cell>
          <cell r="F23">
            <v>0</v>
          </cell>
          <cell r="G23">
            <v>-4</v>
          </cell>
          <cell r="H23">
            <v>0</v>
          </cell>
          <cell r="I23">
            <v>0</v>
          </cell>
          <cell r="J23"/>
        </row>
        <row r="24">
          <cell r="A24">
            <v>62</v>
          </cell>
          <cell r="B24" t="str">
            <v>Ambientador 1 (Compra)</v>
          </cell>
          <cell r="C24" t="str">
            <v>- Solución con alcohol etílico y solventes.
- Con fragancia en una concentración del 1,5%
- En múltiples fragancias (Mínimo 5 tipos de fragancias)
- El envase debe estar correctamente etiquetado bajo los parámetros establecidos en el sistema globalmente armonizado (Decreto 1496 de 2018) indicando: nombre comercial del producto, pictogramas de los compuestos peligrosos si aplica e instrucciones de uso de acuerdo con los tiempos de transición descritos en el artículo 24 de la Resolución 773 de 2021.</v>
          </cell>
          <cell r="D24" t="str">
            <v>Líquido, en recipiente plástico con capacidad
mínima de 3.785 ml</v>
          </cell>
          <cell r="E24">
            <v>25</v>
          </cell>
          <cell r="F24">
            <v>23</v>
          </cell>
          <cell r="G24">
            <v>-2</v>
          </cell>
          <cell r="H24">
            <v>0</v>
          </cell>
          <cell r="I24">
            <v>23</v>
          </cell>
          <cell r="J24">
            <v>0</v>
          </cell>
        </row>
        <row r="25">
          <cell r="A25">
            <v>63</v>
          </cell>
          <cell r="B25" t="str">
            <v>Ambientador 2 (Compra)</v>
          </cell>
          <cell r="C25" t="str">
            <v>- Solución con alcohol etílico y solventes.
- Con fragancia en una concentración del 1,5%
- En múltiples fragancias
- libre de CFC
 - Envase correctamente etiquetado bajo los parámetros establecidos indicando: nombre comercial del producto, pictogramas de los compuestos peligrosos e instrucciones de uso.
- Elaborado en material reciclable</v>
          </cell>
          <cell r="D25" t="str">
            <v>Líquido, en aerosol seguro para la capa de ozono con capacidad mínima de 360 ml</v>
          </cell>
          <cell r="E25">
            <v>25</v>
          </cell>
          <cell r="F25">
            <v>41</v>
          </cell>
          <cell r="G25">
            <v>16</v>
          </cell>
          <cell r="H25">
            <v>6.25</v>
          </cell>
          <cell r="I25">
            <v>31.25</v>
          </cell>
          <cell r="J25">
            <v>9.75</v>
          </cell>
        </row>
        <row r="26">
          <cell r="A26">
            <v>64</v>
          </cell>
          <cell r="B26" t="str">
            <v>Insecticida 1 (Compra)</v>
          </cell>
          <cell r="C26" t="str">
            <v>- Para eliminar insectos rastreros.
-  Con acción residual hasta por 4 semanas o de larga duración
- Sin fuertes olores químicos
- Libre de CFC
 - El  envase del producto deberá estar correctamente etiquetado, indicando: nombre comercial del producto, pictogramas de los compuestos peligrosos e instrucciones de uso</v>
          </cell>
          <cell r="D26" t="str">
            <v>Líquido, en aerosol seguro para la capa de ozono con capacidad
mínima de 350 ml</v>
          </cell>
          <cell r="E26">
            <v>25</v>
          </cell>
          <cell r="F26">
            <v>25</v>
          </cell>
          <cell r="G26">
            <v>0</v>
          </cell>
          <cell r="H26">
            <v>0</v>
          </cell>
          <cell r="I26">
            <v>25</v>
          </cell>
          <cell r="J26"/>
        </row>
        <row r="27">
          <cell r="A27">
            <v>65</v>
          </cell>
          <cell r="B27" t="str">
            <v>Insecticida 2 (Compra)</v>
          </cell>
          <cell r="C27" t="str">
            <v>- Para eliminar insectos voladores
-  Con acción residual hasta por 4 semanas o de larga duración
- Sin fuertes olores químicos
- Libre de CFC
 - El  envase del producto deberá estar correctamente etiquetado, indicando: nombre comercial del producto, pictogramas de los compuestos peligrosos e instrucciones de uso</v>
          </cell>
          <cell r="D27" t="str">
            <v>Líquido, en aerosol seguro para la capa de ozono con capacidad
mínima de 350 ml</v>
          </cell>
          <cell r="E27">
            <v>25</v>
          </cell>
          <cell r="F27">
            <v>20</v>
          </cell>
          <cell r="G27">
            <v>-5</v>
          </cell>
          <cell r="H27">
            <v>0</v>
          </cell>
          <cell r="I27">
            <v>20</v>
          </cell>
          <cell r="J27">
            <v>0</v>
          </cell>
        </row>
        <row r="28">
          <cell r="A28">
            <v>66</v>
          </cell>
          <cell r="B28" t="str">
            <v>Limpiones 1 (Compra)</v>
          </cell>
          <cell r="C28" t="str">
            <v>- En tela de toalla fileteada
- Color blanco sin estampado
- Tamaño mínimo de 45cm de largo por 45cm de ancho.</v>
          </cell>
          <cell r="D28" t="str">
            <v>Unidad</v>
          </cell>
          <cell r="E28">
            <v>25</v>
          </cell>
          <cell r="F28">
            <v>3</v>
          </cell>
          <cell r="G28">
            <v>-22</v>
          </cell>
          <cell r="H28">
            <v>0</v>
          </cell>
          <cell r="I28">
            <v>3</v>
          </cell>
          <cell r="J28">
            <v>0</v>
          </cell>
        </row>
        <row r="29">
          <cell r="A29">
            <v>71</v>
          </cell>
          <cell r="B29" t="str">
            <v>Bayetilla 1 (Compra)</v>
          </cell>
          <cell r="C29" t="str">
            <v xml:space="preserve"> - En tela fileteada
 -  100% algodón y fibra natural 
- Color blanco sin estampado
-Tamaño mínimo de 100 cm de largo por 70 cm de ancho</v>
          </cell>
          <cell r="D29" t="str">
            <v>Unidad</v>
          </cell>
          <cell r="E29">
            <v>25</v>
          </cell>
          <cell r="F29">
            <v>0</v>
          </cell>
          <cell r="G29">
            <v>-25</v>
          </cell>
          <cell r="H29">
            <v>0</v>
          </cell>
          <cell r="I29">
            <v>0</v>
          </cell>
          <cell r="J29">
            <v>0</v>
          </cell>
        </row>
        <row r="30">
          <cell r="A30">
            <v>72</v>
          </cell>
          <cell r="B30" t="str">
            <v>Bayetilla 2 (Compra)</v>
          </cell>
          <cell r="C30" t="str">
            <v xml:space="preserve"> - En tela fileteada
 - 100% algodón y fibra natural 
 - Color rojo sin estampado
 -Tamaño mínimo de 100 cm de largo por 70 cm de ancho</v>
          </cell>
          <cell r="D30" t="str">
            <v>Unidad</v>
          </cell>
          <cell r="E30">
            <v>25</v>
          </cell>
          <cell r="F30">
            <v>0</v>
          </cell>
          <cell r="G30">
            <v>-25</v>
          </cell>
          <cell r="H30">
            <v>0</v>
          </cell>
          <cell r="I30">
            <v>0</v>
          </cell>
          <cell r="J30">
            <v>0</v>
          </cell>
        </row>
        <row r="31">
          <cell r="A31">
            <v>73</v>
          </cell>
          <cell r="B31" t="str">
            <v>Toalla en tela blanca para pisos por metro (repuesto de haraganes) (Compra)</v>
          </cell>
          <cell r="C31" t="str">
            <v xml:space="preserve"> - Elaborado  en microfibras
 - Color blanco
 - Tamaño mínimo de 100 cm de largo por 70 cm de ancho</v>
          </cell>
          <cell r="D31" t="str">
            <v>Unidad</v>
          </cell>
          <cell r="E31">
            <v>25</v>
          </cell>
          <cell r="F31">
            <v>2</v>
          </cell>
          <cell r="G31">
            <v>-23</v>
          </cell>
          <cell r="H31">
            <v>0</v>
          </cell>
          <cell r="I31">
            <v>2</v>
          </cell>
          <cell r="J31">
            <v>0</v>
          </cell>
        </row>
        <row r="32">
          <cell r="A32">
            <v>74</v>
          </cell>
          <cell r="B32" t="str">
            <v>Paño absorbente multiusos 1 (Compra)</v>
          </cell>
          <cell r="C32" t="str">
            <v>- Retira el polvo sin dejar residuos ni pelusas
- Antibacterial reutilizable
- Tela con microporos
- Tamaño mínimo de 58 cm de largo por 33 cm de ancho</v>
          </cell>
          <cell r="D32" t="str">
            <v>Paquete X 6 unidades</v>
          </cell>
          <cell r="E32">
            <v>25</v>
          </cell>
          <cell r="F32">
            <v>25</v>
          </cell>
          <cell r="G32">
            <v>0</v>
          </cell>
          <cell r="H32">
            <v>0</v>
          </cell>
          <cell r="I32">
            <v>25</v>
          </cell>
          <cell r="J32">
            <v>0</v>
          </cell>
        </row>
        <row r="33">
          <cell r="A33">
            <v>79</v>
          </cell>
          <cell r="B33" t="str">
            <v>Esponjilla 1 (Compra)</v>
          </cell>
          <cell r="C33" t="str">
            <v>- Espuma enmallada
- Tamaño mínimo de 7 cm de largo por 10 cm de ancho</v>
          </cell>
          <cell r="D33" t="str">
            <v>Unidad</v>
          </cell>
          <cell r="E33">
            <v>37</v>
          </cell>
          <cell r="F33">
            <v>52</v>
          </cell>
          <cell r="G33">
            <v>15</v>
          </cell>
          <cell r="H33">
            <v>9.25</v>
          </cell>
          <cell r="I33">
            <v>46.25</v>
          </cell>
          <cell r="J33">
            <v>5.75</v>
          </cell>
        </row>
        <row r="34">
          <cell r="A34">
            <v>80</v>
          </cell>
          <cell r="B34" t="str">
            <v>Esponjilla 2 (Compra)</v>
          </cell>
          <cell r="C34" t="str">
            <v>- Doble uso (material de esponjilla blanda y abrasiva)
- Tamaño mínimo de 7 cm de largo por 10 cm de ancho
- No debe contener PVC o Poliestireno expandido u otros plásticos de un solo uso tanto en el envase como en el embalaje</v>
          </cell>
          <cell r="D34" t="str">
            <v>Unidad</v>
          </cell>
          <cell r="E34">
            <v>37</v>
          </cell>
          <cell r="F34">
            <v>55</v>
          </cell>
          <cell r="G34">
            <v>18</v>
          </cell>
          <cell r="H34">
            <v>9.25</v>
          </cell>
          <cell r="I34">
            <v>46.25</v>
          </cell>
          <cell r="J34">
            <v>8.75</v>
          </cell>
        </row>
        <row r="35">
          <cell r="A35">
            <v>81</v>
          </cell>
          <cell r="B35" t="str">
            <v>Esponjilla 3 (Compra)</v>
          </cell>
          <cell r="C35" t="str">
            <v>- Abrasiva
- Tamaño mínimo de 9 cm de largo por 12 cm de</v>
          </cell>
          <cell r="D35" t="str">
            <v>Unidad</v>
          </cell>
          <cell r="E35">
            <v>37</v>
          </cell>
          <cell r="F35">
            <v>26</v>
          </cell>
          <cell r="G35">
            <v>-11</v>
          </cell>
          <cell r="H35">
            <v>0</v>
          </cell>
          <cell r="I35">
            <v>26</v>
          </cell>
          <cell r="J35">
            <v>0</v>
          </cell>
        </row>
        <row r="36">
          <cell r="A36">
            <v>82</v>
          </cell>
          <cell r="B36" t="str">
            <v>Esponjilla 4 (Compra)</v>
          </cell>
          <cell r="C36" t="str">
            <v>- Elaborada con fibra de acero inoxidable para dar brillo
- Tamaño mínimo de 5 cm de largo por 5 cm de ancho</v>
          </cell>
          <cell r="D36" t="str">
            <v>Paquete X 6 unidades</v>
          </cell>
          <cell r="E36">
            <v>37</v>
          </cell>
          <cell r="F36">
            <v>13</v>
          </cell>
          <cell r="G36">
            <v>-24</v>
          </cell>
          <cell r="H36">
            <v>0</v>
          </cell>
          <cell r="I36">
            <v>13</v>
          </cell>
          <cell r="J36">
            <v>0</v>
          </cell>
        </row>
        <row r="37">
          <cell r="A37">
            <v>83</v>
          </cell>
          <cell r="B37" t="str">
            <v>Esponjilla 5 (Compra)</v>
          </cell>
          <cell r="C37" t="str">
            <v>- Elaborada con alambre de acero inoxidable
- Tamaño mínimo de 7 cm de largo por 10 cm de ancho</v>
          </cell>
          <cell r="D37" t="str">
            <v>Unidad</v>
          </cell>
          <cell r="E37">
            <v>37</v>
          </cell>
          <cell r="F37">
            <v>20</v>
          </cell>
          <cell r="G37">
            <v>-17</v>
          </cell>
          <cell r="H37">
            <v>0</v>
          </cell>
          <cell r="I37">
            <v>20</v>
          </cell>
          <cell r="J37"/>
        </row>
        <row r="38">
          <cell r="A38">
            <v>86</v>
          </cell>
          <cell r="B38" t="str">
            <v>Escoba 1 (Compra)</v>
          </cell>
          <cell r="C38" t="str">
            <v xml:space="preserve">- Cerdas suaves elaboradas con PET calibre entre 0,3 y 0,4 mm.
- Área de barrido mínima de 25 cm de largo por 8 cm de ancho por 10 cm de alto
- Material de base en plástico con acople tipo rosca
</v>
          </cell>
          <cell r="D38" t="str">
            <v>Unidad</v>
          </cell>
          <cell r="E38">
            <v>20</v>
          </cell>
          <cell r="F38">
            <v>21</v>
          </cell>
          <cell r="G38">
            <v>1</v>
          </cell>
          <cell r="H38">
            <v>5</v>
          </cell>
          <cell r="I38">
            <v>25</v>
          </cell>
          <cell r="J38">
            <v>-4</v>
          </cell>
        </row>
        <row r="39">
          <cell r="A39">
            <v>87</v>
          </cell>
          <cell r="B39" t="str">
            <v>Escoba 2 (Compra)</v>
          </cell>
          <cell r="C39" t="str">
            <v xml:space="preserve">- Cerdas duras elaboradas con PET calibre entre 0,4 y 0,6 mm.
- Área de barrido mínima de 25 cm de largo por 8 cm de ancho por 10 cm de alto
- Material de base en plástico con acople tipo rosca
</v>
          </cell>
          <cell r="D39" t="str">
            <v>Unidad</v>
          </cell>
          <cell r="E39">
            <v>25</v>
          </cell>
          <cell r="F39">
            <v>15</v>
          </cell>
          <cell r="G39">
            <v>-10</v>
          </cell>
          <cell r="H39">
            <v>0</v>
          </cell>
          <cell r="I39">
            <v>15</v>
          </cell>
          <cell r="J39">
            <v>0</v>
          </cell>
        </row>
        <row r="40">
          <cell r="A40">
            <v>88</v>
          </cell>
          <cell r="B40" t="str">
            <v>Escoba 3 (Compra)</v>
          </cell>
          <cell r="C40" t="str">
            <v xml:space="preserve">- Cerdas suaves elaboradas con PET calibre entre 0,3 y 0,4 mm.
- Área de barrido mínima de 35 cm de largo por 8 cm de ancho por 10 cm de alto
- Material de base en plástico con acople tipo rosca
</v>
          </cell>
          <cell r="D40" t="str">
            <v>Unidad</v>
          </cell>
          <cell r="E40">
            <v>67</v>
          </cell>
          <cell r="F40">
            <v>0</v>
          </cell>
          <cell r="G40">
            <v>-67</v>
          </cell>
          <cell r="H40">
            <v>0</v>
          </cell>
          <cell r="I40">
            <v>0</v>
          </cell>
          <cell r="J40"/>
        </row>
        <row r="41">
          <cell r="A41">
            <v>89</v>
          </cell>
          <cell r="B41" t="str">
            <v>Escoba 4 (Compra)</v>
          </cell>
          <cell r="C41" t="str">
            <v xml:space="preserve">- Cerdas duras elaboradas con PET calibre entre 0,4 y 0,6 mm.
- Área de barrido mínima de 35 cm de largo por 8 cm de ancho por 10 cm de alto
- Material de base en plástico con acople tipo rosca
</v>
          </cell>
          <cell r="D41" t="str">
            <v>Unidad</v>
          </cell>
          <cell r="E41">
            <v>35</v>
          </cell>
          <cell r="F41">
            <v>0</v>
          </cell>
          <cell r="G41">
            <v>-35</v>
          </cell>
          <cell r="H41">
            <v>0</v>
          </cell>
          <cell r="I41">
            <v>0</v>
          </cell>
          <cell r="J41"/>
        </row>
        <row r="42">
          <cell r="A42">
            <v>91</v>
          </cell>
          <cell r="B42" t="str">
            <v>Mango metálico escoba 1 (Compra)</v>
          </cell>
          <cell r="C42" t="str">
            <v xml:space="preserve">- Extensión mínima de 140 cm
 -Acople plástico o rosca para palos de escoba
 </v>
          </cell>
          <cell r="D42" t="str">
            <v>Unidad</v>
          </cell>
          <cell r="E42">
            <v>25</v>
          </cell>
          <cell r="F42">
            <v>0</v>
          </cell>
          <cell r="G42">
            <v>-25</v>
          </cell>
          <cell r="H42">
            <v>0</v>
          </cell>
          <cell r="I42">
            <v>0</v>
          </cell>
          <cell r="J42">
            <v>0</v>
          </cell>
        </row>
        <row r="43">
          <cell r="A43">
            <v>92</v>
          </cell>
          <cell r="B43" t="str">
            <v>Mango madera escoba 1 (Compra)</v>
          </cell>
          <cell r="C43" t="str">
            <v xml:space="preserve">- Extensión mínima de 140 cm
 -Acople plástico o rosca para palos de escoba
 </v>
          </cell>
          <cell r="D43" t="str">
            <v>Unidad</v>
          </cell>
          <cell r="E43">
            <v>20</v>
          </cell>
          <cell r="F43">
            <v>0</v>
          </cell>
          <cell r="G43">
            <v>-20</v>
          </cell>
          <cell r="H43">
            <v>0</v>
          </cell>
          <cell r="I43">
            <v>0</v>
          </cell>
          <cell r="J43">
            <v>0</v>
          </cell>
        </row>
        <row r="44">
          <cell r="A44">
            <v>94</v>
          </cell>
          <cell r="B44" t="str">
            <v>Cepillos 2 (Compra)</v>
          </cell>
          <cell r="C44" t="str">
            <v>- Para pisos
- Cuerpo elaborado en plástico
- Cerdas duras en fibra plástica
- Tamaño mínimo de 23 cm de largo por 6 cm de ancho por 7 cm de alto.
- Mango metálico con una extensión mínima de
140 cm</v>
          </cell>
          <cell r="D44" t="str">
            <v>Unidad</v>
          </cell>
          <cell r="E44">
            <v>41</v>
          </cell>
          <cell r="F44">
            <v>0</v>
          </cell>
          <cell r="G44">
            <v>-41</v>
          </cell>
          <cell r="H44">
            <v>0</v>
          </cell>
          <cell r="I44">
            <v>0</v>
          </cell>
          <cell r="J44"/>
        </row>
        <row r="45">
          <cell r="A45">
            <v>95</v>
          </cell>
          <cell r="B45" t="str">
            <v>Cepillos 3 (Compra)</v>
          </cell>
          <cell r="C45" t="str">
            <v>- Para pisos
- Cuerpo elaborado en plástico
- Cerdas duras en fibra plástica
- Tamaño mínimo de 35 cm de largo por 6 cm de ancho por 7 cm de alto.
- Mango metálico con una extensión mínima de
140 cm</v>
          </cell>
          <cell r="D45" t="str">
            <v>Unidad</v>
          </cell>
          <cell r="E45">
            <v>22</v>
          </cell>
          <cell r="F45">
            <v>0</v>
          </cell>
          <cell r="G45">
            <v>-22</v>
          </cell>
          <cell r="H45">
            <v>0</v>
          </cell>
          <cell r="I45">
            <v>0</v>
          </cell>
          <cell r="J45"/>
        </row>
        <row r="46">
          <cell r="A46">
            <v>98</v>
          </cell>
          <cell r="B46" t="str">
            <v>Trapero 3 (Compra)</v>
          </cell>
          <cell r="C46" t="str">
            <v>- Elaborado con hilaza de algodón natural
- Mecha con peso mínimo de 435 gr y extensión mínima de 32 cm de largo
- Material de base en plástico con acople tipo rosca</v>
          </cell>
          <cell r="D46" t="str">
            <v>Unidad</v>
          </cell>
          <cell r="E46">
            <v>25</v>
          </cell>
          <cell r="F46">
            <v>6</v>
          </cell>
          <cell r="G46">
            <v>-19</v>
          </cell>
          <cell r="H46">
            <v>0</v>
          </cell>
          <cell r="I46">
            <v>6</v>
          </cell>
          <cell r="J46">
            <v>0</v>
          </cell>
        </row>
        <row r="47">
          <cell r="A47">
            <v>100</v>
          </cell>
          <cell r="B47" t="str">
            <v>Mango metálico trapero (Compra)</v>
          </cell>
          <cell r="C47" t="str">
            <v xml:space="preserve">- Extensión mínima de 140 cm
- Acople plástico o rosca para palos de escoba
 </v>
          </cell>
          <cell r="D47" t="str">
            <v>Unidad</v>
          </cell>
          <cell r="E47">
            <v>59</v>
          </cell>
          <cell r="F47">
            <v>6</v>
          </cell>
          <cell r="G47">
            <v>-53</v>
          </cell>
          <cell r="H47">
            <v>0</v>
          </cell>
          <cell r="I47">
            <v>6</v>
          </cell>
          <cell r="J47"/>
        </row>
        <row r="48">
          <cell r="A48">
            <v>102</v>
          </cell>
          <cell r="B48" t="str">
            <v>Cepillo para sanitario (churrusco) (Compra)</v>
          </cell>
          <cell r="C48" t="str">
            <v>- Cerdas duras elaboradas en fibras plásticas
- Extensión mínima de las cerdas es de 2,5 cm
- Base y mango elaborados en plástico
- Mango con longitud mínima de 33 cm (incluida la medida del cepillo)</v>
          </cell>
          <cell r="D48" t="str">
            <v>Unidad</v>
          </cell>
          <cell r="E48">
            <v>25</v>
          </cell>
          <cell r="F48">
            <v>23</v>
          </cell>
          <cell r="G48">
            <v>-2</v>
          </cell>
          <cell r="H48">
            <v>0</v>
          </cell>
          <cell r="I48">
            <v>23</v>
          </cell>
          <cell r="J48">
            <v>0</v>
          </cell>
        </row>
        <row r="49">
          <cell r="A49">
            <v>103</v>
          </cell>
          <cell r="B49" t="str">
            <v>Pads 1 (Compra)</v>
          </cell>
          <cell r="C49" t="str">
            <v>- Para brillo
- Diámetro mínimo de 16 pulgadas
- Rojo o blanco</v>
          </cell>
          <cell r="D49" t="str">
            <v>Unidad</v>
          </cell>
          <cell r="E49">
            <v>56</v>
          </cell>
          <cell r="F49">
            <v>0</v>
          </cell>
          <cell r="G49">
            <v>-56</v>
          </cell>
          <cell r="H49">
            <v>0</v>
          </cell>
          <cell r="I49">
            <v>0</v>
          </cell>
          <cell r="J49"/>
        </row>
        <row r="50">
          <cell r="A50">
            <v>104</v>
          </cell>
          <cell r="B50" t="str">
            <v>Pads 2 (Compra)</v>
          </cell>
          <cell r="C50" t="str">
            <v>- Para remoción
- Diámetro mínimo de 16 pulgadas
- Café o negro</v>
          </cell>
          <cell r="D50" t="str">
            <v>Unidad</v>
          </cell>
          <cell r="E50">
            <v>65</v>
          </cell>
          <cell r="F50">
            <v>0</v>
          </cell>
          <cell r="G50">
            <v>-65</v>
          </cell>
          <cell r="H50">
            <v>0</v>
          </cell>
          <cell r="I50">
            <v>0</v>
          </cell>
          <cell r="J50"/>
        </row>
        <row r="51">
          <cell r="A51">
            <v>105</v>
          </cell>
          <cell r="B51" t="str">
            <v>Pads 3 (Compra)</v>
          </cell>
          <cell r="C51" t="str">
            <v>- Para brillo
- Diámetro mínimo de 20 pulgadas
- Rojo o blanco</v>
          </cell>
          <cell r="D51" t="str">
            <v>Unidad</v>
          </cell>
          <cell r="E51">
            <v>25</v>
          </cell>
          <cell r="F51">
            <v>0</v>
          </cell>
          <cell r="G51">
            <v>-25</v>
          </cell>
          <cell r="H51">
            <v>0</v>
          </cell>
          <cell r="I51">
            <v>0</v>
          </cell>
          <cell r="J51"/>
        </row>
        <row r="52">
          <cell r="A52">
            <v>106</v>
          </cell>
          <cell r="B52" t="str">
            <v>Pads 4 (Compra)</v>
          </cell>
          <cell r="C52" t="str">
            <v>- Para remoción
- Diámetro mínimo de 20 pulgadas
- Café o negro</v>
          </cell>
          <cell r="D52" t="str">
            <v>Unidad</v>
          </cell>
          <cell r="E52">
            <v>25</v>
          </cell>
          <cell r="F52">
            <v>0</v>
          </cell>
          <cell r="G52">
            <v>-25</v>
          </cell>
          <cell r="H52">
            <v>0</v>
          </cell>
          <cell r="I52">
            <v>0</v>
          </cell>
          <cell r="J52"/>
        </row>
        <row r="53">
          <cell r="A53">
            <v>108</v>
          </cell>
          <cell r="B53" t="str">
            <v>Boneth 1 (Compra)</v>
          </cell>
          <cell r="C53" t="str">
            <v>- Diámetro mínimo de 16 pulgadas
- Elaborado en hilaza de algodón</v>
          </cell>
          <cell r="D53" t="str">
            <v>Unidad</v>
          </cell>
          <cell r="E53">
            <v>20</v>
          </cell>
          <cell r="F53">
            <v>0</v>
          </cell>
          <cell r="G53">
            <v>-20</v>
          </cell>
          <cell r="H53">
            <v>0</v>
          </cell>
          <cell r="I53">
            <v>0</v>
          </cell>
          <cell r="J53"/>
        </row>
        <row r="54">
          <cell r="A54">
            <v>109</v>
          </cell>
          <cell r="B54" t="str">
            <v>Boneth 2 (Compra)</v>
          </cell>
          <cell r="C54" t="str">
            <v>- Diámetro mínimo de 20 pulgadas
- Elaborado en hilaza de algodón</v>
          </cell>
          <cell r="D54" t="str">
            <v>Unidad</v>
          </cell>
          <cell r="E54">
            <v>2</v>
          </cell>
          <cell r="F54">
            <v>0</v>
          </cell>
          <cell r="G54">
            <v>-2</v>
          </cell>
          <cell r="H54">
            <v>0</v>
          </cell>
          <cell r="I54">
            <v>0</v>
          </cell>
          <cell r="J54"/>
        </row>
        <row r="55">
          <cell r="A55">
            <v>110</v>
          </cell>
          <cell r="B55" t="str">
            <v>Bolsas plásticas 1 (Compra)</v>
          </cell>
          <cell r="C55" t="str">
            <v>- Elaborada en polietileno de baja densidad
- De color negro
- Calibre de mínimo 1
- Tamaño de 40 cm de ancho por 55 cm de largo</v>
          </cell>
          <cell r="D55" t="str">
            <v>Paquete de mínimo 6</v>
          </cell>
          <cell r="E55">
            <v>96</v>
          </cell>
          <cell r="F55">
            <v>335</v>
          </cell>
          <cell r="G55">
            <v>239</v>
          </cell>
          <cell r="H55">
            <v>24</v>
          </cell>
          <cell r="I55">
            <v>120</v>
          </cell>
          <cell r="J55">
            <v>215</v>
          </cell>
        </row>
        <row r="56">
          <cell r="A56">
            <v>118</v>
          </cell>
          <cell r="B56" t="str">
            <v>Bolsas plásticas 15 (Compra)</v>
          </cell>
          <cell r="C56" t="str">
            <v>- Elaborada en polietileno de baja densidad
- De color negro
- Calibre de mínimo 2
- Tamaño de 70 cm de ancho por 90 cm de largo</v>
          </cell>
          <cell r="D56" t="str">
            <v>Paquete de mínimo 6</v>
          </cell>
          <cell r="E56">
            <v>96</v>
          </cell>
          <cell r="F56">
            <v>367</v>
          </cell>
          <cell r="G56">
            <v>271</v>
          </cell>
          <cell r="H56">
            <v>24</v>
          </cell>
          <cell r="I56">
            <v>120</v>
          </cell>
          <cell r="J56">
            <v>247</v>
          </cell>
        </row>
        <row r="57">
          <cell r="A57">
            <v>119</v>
          </cell>
          <cell r="B57" t="str">
            <v>Bolsas plásticas 16 (Compra)</v>
          </cell>
          <cell r="C57" t="str">
            <v>- Elaborada en polietileno de baja densidad
- De color verde
- Calibre de mínimo 2
- Tamaño de 70 cm de ancho por 90 cm de largo</v>
          </cell>
          <cell r="D57" t="str">
            <v>Paquete de mínimo 6</v>
          </cell>
          <cell r="E57">
            <v>96</v>
          </cell>
          <cell r="F57">
            <v>282</v>
          </cell>
          <cell r="G57">
            <v>186</v>
          </cell>
          <cell r="H57">
            <v>24</v>
          </cell>
          <cell r="I57">
            <v>120</v>
          </cell>
          <cell r="J57">
            <v>162</v>
          </cell>
        </row>
        <row r="58">
          <cell r="A58">
            <v>120</v>
          </cell>
          <cell r="B58" t="str">
            <v>Bolsas plásticas 17 (Compra)</v>
          </cell>
          <cell r="C58" t="str">
            <v>- Elaborada en polietileno de baja densidad
- De color blanco
- Calibre de mínimo 2
- Tamaño de 70 cm de ancho por 90 cm de largo</v>
          </cell>
          <cell r="D58" t="str">
            <v>Paquete de mínimo 6</v>
          </cell>
          <cell r="E58">
            <v>96</v>
          </cell>
          <cell r="F58">
            <v>325</v>
          </cell>
          <cell r="G58">
            <v>229</v>
          </cell>
          <cell r="H58">
            <v>24</v>
          </cell>
          <cell r="I58">
            <v>120</v>
          </cell>
          <cell r="J58">
            <v>205</v>
          </cell>
        </row>
        <row r="59">
          <cell r="A59">
            <v>122</v>
          </cell>
          <cell r="B59" t="str">
            <v>Bolsas plásticas 21 (Compra)</v>
          </cell>
          <cell r="C59" t="str">
            <v>- Elaborada en polietileno de baja densidad
- De color negro
- Calibre de mínimo 3
- Tamaño de 80 cm de ancho por 110 cm de largo</v>
          </cell>
          <cell r="D59" t="str">
            <v>Paquete de mínimo 6</v>
          </cell>
          <cell r="E59">
            <v>96</v>
          </cell>
          <cell r="F59">
            <v>282</v>
          </cell>
          <cell r="G59">
            <v>186</v>
          </cell>
          <cell r="H59">
            <v>24</v>
          </cell>
          <cell r="I59">
            <v>120</v>
          </cell>
          <cell r="J59">
            <v>162</v>
          </cell>
        </row>
        <row r="60">
          <cell r="A60">
            <v>123</v>
          </cell>
          <cell r="B60" t="str">
            <v>Bolsas plásticas 22 (Compra)</v>
          </cell>
          <cell r="C60" t="str">
            <v>- Elaborada en polietileno de baja densidad
- De color verde
- Calibre de mínimo 3
- Tamaño de 80 cm de ancho por 110 cm de largo</v>
          </cell>
          <cell r="D60" t="str">
            <v>Paquete de mínimo 6</v>
          </cell>
          <cell r="E60">
            <v>97</v>
          </cell>
          <cell r="F60">
            <v>152</v>
          </cell>
          <cell r="G60">
            <v>55</v>
          </cell>
          <cell r="H60">
            <v>24.25</v>
          </cell>
          <cell r="I60">
            <v>121.25</v>
          </cell>
          <cell r="J60">
            <v>30.75</v>
          </cell>
        </row>
        <row r="61">
          <cell r="A61">
            <v>124</v>
          </cell>
          <cell r="B61" t="str">
            <v>Bolsas plásticas 23 (Compra)</v>
          </cell>
          <cell r="C61" t="str">
            <v>- Elaborada en polietileno de baja densidad
- De color blanco
-Calibre de mínimo 3
- Tamaño de 80 cm de ancho por 110 cm de largo</v>
          </cell>
          <cell r="D61" t="str">
            <v>Paquete de mínimo 6</v>
          </cell>
          <cell r="E61">
            <v>96</v>
          </cell>
          <cell r="F61">
            <v>270</v>
          </cell>
          <cell r="G61">
            <v>174</v>
          </cell>
          <cell r="H61">
            <v>24</v>
          </cell>
          <cell r="I61">
            <v>120</v>
          </cell>
          <cell r="J61">
            <v>150</v>
          </cell>
        </row>
        <row r="62">
          <cell r="A62">
            <v>126</v>
          </cell>
          <cell r="B62" t="str">
            <v>Guantes 1 (Compra)</v>
          </cell>
          <cell r="C62" t="str">
            <v>- Tipo doméstico
- Elaborados en látex
- Calibre mínimo de 18
- Tallas 7 a 9 o S a XL
- Color amarillo</v>
          </cell>
          <cell r="D62" t="str">
            <v>Par</v>
          </cell>
          <cell r="E62">
            <v>26</v>
          </cell>
          <cell r="F62">
            <v>0</v>
          </cell>
          <cell r="G62">
            <v>-26</v>
          </cell>
          <cell r="H62">
            <v>0</v>
          </cell>
          <cell r="I62">
            <v>0</v>
          </cell>
          <cell r="J62">
            <v>0</v>
          </cell>
        </row>
        <row r="63">
          <cell r="A63">
            <v>127</v>
          </cell>
          <cell r="B63" t="str">
            <v>Guantes 2 (Compra)</v>
          </cell>
          <cell r="C63" t="str">
            <v>- Tipo doméstico
- Elaborados en látex
- Calibre mínimo de 18
- Tallas 7 a 9 o S a XL
- Color negro</v>
          </cell>
          <cell r="D63" t="str">
            <v>Par</v>
          </cell>
          <cell r="E63">
            <v>30</v>
          </cell>
          <cell r="F63">
            <v>0</v>
          </cell>
          <cell r="G63">
            <v>-30</v>
          </cell>
          <cell r="H63">
            <v>0</v>
          </cell>
          <cell r="I63">
            <v>0</v>
          </cell>
          <cell r="J63"/>
        </row>
        <row r="64">
          <cell r="A64">
            <v>129</v>
          </cell>
          <cell r="B64" t="str">
            <v>Guantes 4 (Compra)</v>
          </cell>
          <cell r="C64" t="str">
            <v>- Tipo doméstico
- Elaborados en látex
- Calibre mínimo de 25
- Tallas 7 a 9 o S a XL
- Color rojo</v>
          </cell>
          <cell r="D64" t="str">
            <v>Par</v>
          </cell>
          <cell r="E64">
            <v>30</v>
          </cell>
          <cell r="F64">
            <v>0</v>
          </cell>
          <cell r="G64">
            <v>-30</v>
          </cell>
          <cell r="H64">
            <v>0</v>
          </cell>
          <cell r="I64">
            <v>0</v>
          </cell>
          <cell r="J64"/>
        </row>
        <row r="65">
          <cell r="A65">
            <v>131</v>
          </cell>
          <cell r="B65" t="str">
            <v>Guantes 6 (Compra)</v>
          </cell>
          <cell r="C65" t="str">
            <v>- Elaborados en látex desechable (tipo cirugía)
- Empovaldos
- Tallas XS a XXL</v>
          </cell>
          <cell r="D65" t="str">
            <v>Caja de mínimo 100 unidades</v>
          </cell>
          <cell r="E65">
            <v>5</v>
          </cell>
          <cell r="F65">
            <v>0</v>
          </cell>
          <cell r="G65">
            <v>-5</v>
          </cell>
          <cell r="H65">
            <v>0</v>
          </cell>
          <cell r="I65">
            <v>0</v>
          </cell>
          <cell r="J65"/>
        </row>
        <row r="66">
          <cell r="A66">
            <v>132</v>
          </cell>
          <cell r="B66" t="str">
            <v>Guantes 7 (Compra)</v>
          </cell>
          <cell r="C66" t="str">
            <v>- Elaborados en carnaza
- Tallas 7 a 9 o S a XL</v>
          </cell>
          <cell r="D66" t="str">
            <v>Par</v>
          </cell>
          <cell r="E66">
            <v>7</v>
          </cell>
          <cell r="F66">
            <v>0</v>
          </cell>
          <cell r="G66">
            <v>-7</v>
          </cell>
          <cell r="H66">
            <v>0</v>
          </cell>
          <cell r="I66">
            <v>0</v>
          </cell>
          <cell r="J66"/>
        </row>
        <row r="67">
          <cell r="A67">
            <v>134</v>
          </cell>
          <cell r="B67" t="str">
            <v>Guantes 9 (Compra)</v>
          </cell>
          <cell r="C67" t="str">
            <v>- Elaborados en hilaza
- Tallas 7 a 9 o S a XL</v>
          </cell>
          <cell r="D67" t="str">
            <v>Par</v>
          </cell>
          <cell r="E67">
            <v>34</v>
          </cell>
          <cell r="F67">
            <v>0</v>
          </cell>
          <cell r="G67">
            <v>-34</v>
          </cell>
          <cell r="H67">
            <v>0</v>
          </cell>
          <cell r="I67">
            <v>0</v>
          </cell>
          <cell r="J67"/>
        </row>
        <row r="68">
          <cell r="A68">
            <v>135</v>
          </cell>
          <cell r="B68" t="str">
            <v>Tapabocas Desechable (Compra)</v>
          </cell>
          <cell r="C68" t="str">
            <v>- Elaborado en tela no tejida
- Desechable
- Con tiras elásticas</v>
          </cell>
          <cell r="D68" t="str">
            <v>Caja de mínimo 50 unidades</v>
          </cell>
          <cell r="E68">
            <v>6</v>
          </cell>
          <cell r="F68">
            <v>0</v>
          </cell>
          <cell r="G68">
            <v>-6</v>
          </cell>
          <cell r="H68">
            <v>0</v>
          </cell>
          <cell r="I68">
            <v>0</v>
          </cell>
          <cell r="J68">
            <v>0</v>
          </cell>
        </row>
        <row r="69">
          <cell r="A69">
            <v>137</v>
          </cell>
          <cell r="B69" t="str">
            <v>Papel higiénico 1 (Compra)</v>
          </cell>
          <cell r="C69" t="str">
            <v xml:space="preserve"> - Rollo con longitud mínima de 20 metros
 - Doble hoja blanca
 - Sin fragancia</v>
          </cell>
          <cell r="D69" t="str">
            <v>Rollo</v>
          </cell>
          <cell r="E69">
            <v>10</v>
          </cell>
          <cell r="F69">
            <v>40</v>
          </cell>
          <cell r="G69">
            <v>30</v>
          </cell>
          <cell r="H69">
            <v>2.5</v>
          </cell>
          <cell r="I69">
            <v>12.5</v>
          </cell>
          <cell r="J69">
            <v>27.5</v>
          </cell>
        </row>
        <row r="70">
          <cell r="A70">
            <v>139</v>
          </cell>
          <cell r="B70" t="str">
            <v>Papel higiénico 3 (Compra)</v>
          </cell>
          <cell r="C70" t="str">
            <v>- Rollo con longitud mínima de 250 metros
- Doble hoja de color natural
- Sin fragancia</v>
          </cell>
          <cell r="D70" t="str">
            <v>Paca X 4 rollos</v>
          </cell>
          <cell r="E70">
            <v>71</v>
          </cell>
          <cell r="F70">
            <v>322</v>
          </cell>
          <cell r="G70">
            <v>251</v>
          </cell>
          <cell r="H70">
            <v>17.75</v>
          </cell>
          <cell r="I70">
            <v>88.75</v>
          </cell>
          <cell r="J70">
            <v>233.25</v>
          </cell>
        </row>
        <row r="71">
          <cell r="A71">
            <v>151</v>
          </cell>
          <cell r="B71" t="str">
            <v>Toallas para manos 6 (Compra)</v>
          </cell>
          <cell r="C71" t="str">
            <v>- Toallas interdobladas, paquete con mínimo 150 unidades
- Doble hoja con un tamaño mínimo de 20 cm de largo por 15 cm de ancho
 - Hoja color blanco</v>
          </cell>
          <cell r="D71" t="str">
            <v>Unidad</v>
          </cell>
          <cell r="E71">
            <v>310</v>
          </cell>
          <cell r="F71">
            <v>1391</v>
          </cell>
          <cell r="G71">
            <v>1081</v>
          </cell>
          <cell r="H71">
            <v>77.5</v>
          </cell>
          <cell r="I71">
            <v>387.5</v>
          </cell>
          <cell r="J71">
            <v>1003.5</v>
          </cell>
        </row>
        <row r="72">
          <cell r="A72">
            <v>152</v>
          </cell>
          <cell r="B72" t="str">
            <v>Toallas para manos 7 (Compra)</v>
          </cell>
          <cell r="C72" t="str">
            <v>- Toallas con precorte
- Rollo con longitud mínima de 100 metros
- Doble hoja con tamaño mínimo de 15 cms de ancho
- Color Blanco
- Sin fragancia</v>
          </cell>
          <cell r="D72" t="str">
            <v>Unidad</v>
          </cell>
          <cell r="E72">
            <v>25</v>
          </cell>
          <cell r="F72">
            <v>0</v>
          </cell>
          <cell r="G72">
            <v>-25</v>
          </cell>
          <cell r="H72">
            <v>0</v>
          </cell>
          <cell r="I72">
            <v>0</v>
          </cell>
          <cell r="J72">
            <v>0</v>
          </cell>
        </row>
        <row r="73">
          <cell r="A73">
            <v>154</v>
          </cell>
          <cell r="B73" t="str">
            <v>Pañuelos (Compra)</v>
          </cell>
          <cell r="C73" t="str">
            <v>- Doble hoja
- Color blanco</v>
          </cell>
          <cell r="D73" t="str">
            <v>Caja de mínimo 50 unidades</v>
          </cell>
          <cell r="E73">
            <v>5</v>
          </cell>
          <cell r="F73">
            <v>5</v>
          </cell>
          <cell r="G73">
            <v>0</v>
          </cell>
          <cell r="H73">
            <v>0</v>
          </cell>
          <cell r="I73">
            <v>5</v>
          </cell>
          <cell r="J73">
            <v>0</v>
          </cell>
        </row>
        <row r="74">
          <cell r="A74">
            <v>155</v>
          </cell>
          <cell r="B74" t="str">
            <v>Vasos biodegradables 1 (Compra)</v>
          </cell>
          <cell r="C74" t="str">
            <v xml:space="preserve"> - Elaborado en cartón 97% biodegradable
- Capacidad mínima de 4 oz</v>
          </cell>
          <cell r="D74" t="str">
            <v>Paquete de mínimo 50 unidades</v>
          </cell>
          <cell r="E74">
            <v>96</v>
          </cell>
          <cell r="F74">
            <v>8</v>
          </cell>
          <cell r="G74">
            <v>-88</v>
          </cell>
          <cell r="H74">
            <v>0</v>
          </cell>
          <cell r="I74">
            <v>8</v>
          </cell>
          <cell r="J74">
            <v>0</v>
          </cell>
        </row>
        <row r="75">
          <cell r="A75">
            <v>156</v>
          </cell>
          <cell r="B75" t="str">
            <v>Vasos biodegradables 2 (Compra)</v>
          </cell>
          <cell r="C75" t="str">
            <v xml:space="preserve"> - Elaborado en cartón 97% biodegradable
 - Capacidad mínima de 6 oz</v>
          </cell>
          <cell r="D75" t="str">
            <v>Paquete de mínimo 50</v>
          </cell>
          <cell r="E75">
            <v>70</v>
          </cell>
          <cell r="F75">
            <v>8</v>
          </cell>
          <cell r="G75">
            <v>-62</v>
          </cell>
          <cell r="H75">
            <v>0</v>
          </cell>
          <cell r="I75">
            <v>8</v>
          </cell>
          <cell r="J75">
            <v>0</v>
          </cell>
        </row>
        <row r="76">
          <cell r="A76">
            <v>157</v>
          </cell>
          <cell r="B76" t="str">
            <v>Vasos biodegradables 3 (Compra)</v>
          </cell>
          <cell r="C76" t="str">
            <v xml:space="preserve"> - Elaborado en cartón 97% biodegradable
- Capacidad mínima de 9 oz</v>
          </cell>
          <cell r="D76" t="str">
            <v>Paquete de mínimo 40 unidades</v>
          </cell>
          <cell r="E76">
            <v>96</v>
          </cell>
          <cell r="F76">
            <v>8</v>
          </cell>
          <cell r="G76">
            <v>-88</v>
          </cell>
          <cell r="H76">
            <v>0</v>
          </cell>
          <cell r="I76">
            <v>8</v>
          </cell>
          <cell r="J76">
            <v>0</v>
          </cell>
        </row>
        <row r="77">
          <cell r="A77">
            <v>159</v>
          </cell>
          <cell r="B77" t="str">
            <v>Mezclador 1 (Compra)</v>
          </cell>
          <cell r="C77" t="str">
            <v>- Mezcladores  elaborados en madera y/o apartir de recursos renovables como la caña de azucar y/o almidón de maíz
- Longitud mínima de 11 cm</v>
          </cell>
          <cell r="D77" t="str">
            <v>Paquete de mínimo 500</v>
          </cell>
          <cell r="E77">
            <v>96</v>
          </cell>
          <cell r="F77">
            <v>100</v>
          </cell>
          <cell r="G77">
            <v>4</v>
          </cell>
          <cell r="H77">
            <v>24</v>
          </cell>
          <cell r="I77">
            <v>120</v>
          </cell>
          <cell r="J77">
            <v>-20</v>
          </cell>
        </row>
        <row r="78">
          <cell r="A78">
            <v>160</v>
          </cell>
          <cell r="B78" t="str">
            <v>Servilleta papel (Compra)</v>
          </cell>
          <cell r="C78" t="str">
            <v>- Tipo cafetería
 - Dobe hoja
- Color blanco
- Dimensiones mínimas de 20 cm de largo y 12 cm de ancho
- 100% Biodegradable 
- Elaborado a base de papel reciclado no clorado
- No debe contener PVC o Poliestireno expandido u otros plásticos de un solo uso tanto en el envase como en el embalaje.</v>
          </cell>
          <cell r="D78" t="str">
            <v>Paquete de mínimo 100 unidades</v>
          </cell>
          <cell r="E78">
            <v>15</v>
          </cell>
          <cell r="F78">
            <v>40</v>
          </cell>
          <cell r="G78">
            <v>25</v>
          </cell>
          <cell r="H78">
            <v>3.75</v>
          </cell>
          <cell r="I78">
            <v>18.75</v>
          </cell>
          <cell r="J78">
            <v>21.25</v>
          </cell>
        </row>
        <row r="79">
          <cell r="A79">
            <v>161</v>
          </cell>
          <cell r="B79" t="str">
            <v>Filtro para greca 1 (Compra)</v>
          </cell>
          <cell r="C79" t="str">
            <v>- Elaborada en tela
- Para greca
- Capacidad de media libra
- No debe contener PVC o Poliestireno expandido u otros plásticos de un solo uso tanto en el envase como en el embalaje</v>
          </cell>
          <cell r="D79" t="str">
            <v>Unidad</v>
          </cell>
          <cell r="E79">
            <v>18</v>
          </cell>
          <cell r="F79">
            <v>0</v>
          </cell>
          <cell r="G79">
            <v>-18</v>
          </cell>
          <cell r="H79">
            <v>0</v>
          </cell>
          <cell r="I79">
            <v>0</v>
          </cell>
          <cell r="J79"/>
        </row>
        <row r="80">
          <cell r="A80">
            <v>162</v>
          </cell>
          <cell r="B80" t="str">
            <v>Filtro para greca 2 (Compra)</v>
          </cell>
          <cell r="C80" t="str">
            <v>- Elaborada en tela
- Para greca
- Capacidad de una 1 libra
- No debe contener PVC o Poliestireno expandido u otros plásticos de un solo uso tanto en el envase como en el embalaje.</v>
          </cell>
          <cell r="D80" t="str">
            <v>Unidad</v>
          </cell>
          <cell r="E80">
            <v>27</v>
          </cell>
          <cell r="F80">
            <v>37</v>
          </cell>
          <cell r="G80">
            <v>10</v>
          </cell>
          <cell r="H80">
            <v>6.75</v>
          </cell>
          <cell r="I80">
            <v>33.75</v>
          </cell>
          <cell r="J80">
            <v>3.25</v>
          </cell>
        </row>
        <row r="81">
          <cell r="A81">
            <v>164</v>
          </cell>
          <cell r="B81" t="str">
            <v>Churrusco para tubos de greca (Compra)</v>
          </cell>
          <cell r="C81" t="str">
            <v>- Cepillo para lavado y fregado de grecas.  
- No debe contener PVC, Poliestireno expandido u otros plásticos de un solo uso tanto en el envase como en el embalaje.
- Base y mango elaborados en alambre</v>
          </cell>
          <cell r="D81" t="str">
            <v>Unidad</v>
          </cell>
          <cell r="E81">
            <v>30</v>
          </cell>
          <cell r="F81">
            <v>12</v>
          </cell>
          <cell r="G81">
            <v>-18</v>
          </cell>
          <cell r="H81">
            <v>0</v>
          </cell>
          <cell r="I81">
            <v>12</v>
          </cell>
          <cell r="J81"/>
        </row>
        <row r="82">
          <cell r="A82">
            <v>169</v>
          </cell>
          <cell r="B82" t="str">
            <v>Termo para café 2 (Compra)</v>
          </cell>
          <cell r="C82" t="str">
            <v xml:space="preserve"> - Térmico, con bomba tipo dispensador. Portatil.  
 - Bomba manual para dispensar la bebida.  
 - Acero inoxidable y plastico. 
 - Agarradera plastica, tapa con empaque, bomba manual. 
 - Capacidad mínima de 3 litros</v>
          </cell>
          <cell r="D82" t="str">
            <v>Unidad</v>
          </cell>
          <cell r="E82">
            <v>13</v>
          </cell>
          <cell r="F82">
            <v>2</v>
          </cell>
          <cell r="G82">
            <v>-11</v>
          </cell>
          <cell r="H82">
            <v>0</v>
          </cell>
          <cell r="I82">
            <v>2</v>
          </cell>
          <cell r="J82">
            <v>0</v>
          </cell>
        </row>
        <row r="83">
          <cell r="A83">
            <v>170</v>
          </cell>
          <cell r="B83" t="str">
            <v>Café 1 (Compra)</v>
          </cell>
          <cell r="C83" t="str">
            <v>- 100% café tostado y molido.   
- Tostión media.                                          
- Denominación de Origen (Anexo 6)
- Empacada en bolsa de polipropileno aluminizada resistente a la humedad y al oxígeno.  
- Debe cumplir con las Resoluciones 333 de 2011 y 2674 de 2013 hasta la entrada en vigencia de la Resolución 810 de 2021 y aquellas que la modifiquen, adicionen o deroguen.
- Para cambio de marca, se requiere certificar la cadena de distribución.</v>
          </cell>
          <cell r="D83" t="str">
            <v>Libra</v>
          </cell>
          <cell r="E83">
            <v>283</v>
          </cell>
          <cell r="F83">
            <v>390</v>
          </cell>
          <cell r="G83">
            <v>107</v>
          </cell>
          <cell r="H83">
            <v>70.75</v>
          </cell>
          <cell r="I83">
            <v>353.75</v>
          </cell>
          <cell r="J83">
            <v>36.25</v>
          </cell>
        </row>
        <row r="84">
          <cell r="A84">
            <v>173</v>
          </cell>
          <cell r="B84" t="str">
            <v>Crema para café (Compra)</v>
          </cell>
          <cell r="C84" t="str">
            <v>- No láctea
- Debe cumplir con Resolución 333 de 2011 sobre rotulado y etiquetado nutricional y las normas que la modifiquen</v>
          </cell>
          <cell r="D84" t="str">
            <v>Bolsas de mínimo 100 sobres de mínimo 4 g</v>
          </cell>
          <cell r="E84">
            <v>10</v>
          </cell>
          <cell r="F84">
            <v>0</v>
          </cell>
          <cell r="G84">
            <v>-10</v>
          </cell>
          <cell r="H84">
            <v>0</v>
          </cell>
          <cell r="I84">
            <v>0</v>
          </cell>
          <cell r="J84">
            <v>0</v>
          </cell>
        </row>
        <row r="85">
          <cell r="A85">
            <v>174</v>
          </cell>
          <cell r="B85" t="str">
            <v>Azúcar 1 (Compra)</v>
          </cell>
          <cell r="C85" t="str">
            <v>- Blanca
- Empaque elaborado en materiales atóxicos
- Debe cumplir con Resolución 333 de 2011 sobre rotulado y etiquetado nutricional y las normas que la modifiquen</v>
          </cell>
          <cell r="D85" t="str">
            <v>Bolsa de mínimo 200 sobres o tubipacks de 5 g</v>
          </cell>
          <cell r="E85">
            <v>96</v>
          </cell>
          <cell r="F85">
            <v>81</v>
          </cell>
          <cell r="G85">
            <v>-15</v>
          </cell>
          <cell r="H85">
            <v>0</v>
          </cell>
          <cell r="I85">
            <v>81</v>
          </cell>
          <cell r="J85">
            <v>0</v>
          </cell>
        </row>
        <row r="86">
          <cell r="A86">
            <v>176</v>
          </cell>
          <cell r="B86" t="str">
            <v>Azúcar 3 (Compra)</v>
          </cell>
          <cell r="C86" t="str">
            <v>- Blanca
- Empaque elaborado en materiales atóxicos
- Debe cumplir con Resolución 333 de 2011 sobre rotulado y etiquetado nutricional y las normas que la modifiquen</v>
          </cell>
          <cell r="D86" t="str">
            <v>Libra</v>
          </cell>
          <cell r="E86">
            <v>3</v>
          </cell>
          <cell r="F86">
            <v>10</v>
          </cell>
          <cell r="G86">
            <v>7</v>
          </cell>
          <cell r="H86">
            <v>0.75</v>
          </cell>
          <cell r="I86">
            <v>3.75</v>
          </cell>
          <cell r="J86">
            <v>6.25</v>
          </cell>
        </row>
        <row r="87">
          <cell r="A87">
            <v>192</v>
          </cell>
          <cell r="B87" t="str">
            <v>Aromática con panela 2 (Compra)</v>
          </cell>
          <cell r="C87" t="str">
            <v>- Contiene sobres de mínimo 6g
- Debe cumplir con Resolución 2492 de 2022 sobre rotulado y etiquetado nutricional y las normas que la modifiquen
- Debe cumplir con la Resolución 779 de 2006
- Mínimo 12  meses de vida útil desde la fecha de fabricación
- Sabores: Naranja, Jengibre, Papayuela, Frutos rojos, Maracuyá, Limoncillo (Entrega mínima de 3 sabores)
- 100% natural</v>
          </cell>
          <cell r="D87" t="str">
            <v>Caja de 20 unidades</v>
          </cell>
          <cell r="E87">
            <v>56</v>
          </cell>
          <cell r="F87">
            <v>389</v>
          </cell>
          <cell r="G87">
            <v>333</v>
          </cell>
          <cell r="H87">
            <v>14</v>
          </cell>
          <cell r="I87">
            <v>70</v>
          </cell>
          <cell r="J87">
            <v>319</v>
          </cell>
        </row>
        <row r="88">
          <cell r="A88">
            <v>195</v>
          </cell>
          <cell r="B88" t="str">
            <v>Aromática de fruta 2 (Compra)</v>
          </cell>
          <cell r="C88" t="str">
            <v>- Debe cumplir con Resolución 2492 de 2022 sobre rotulado y etiquetado nutricional y las normas que la modifiquen
- Mínimo 12  meses de vida útil desde la fecha de fabricación
- Sabores: Papayuela, Mora, Maracuya, Uchuva, Uva, Fresa, Piña, Durazno, Naranja, Manzana y Arandano (Entrega mínima de 3 sabores)
- 100% natural</v>
          </cell>
          <cell r="D88" t="str">
            <v>Caja de 20 unidades</v>
          </cell>
          <cell r="E88">
            <v>56</v>
          </cell>
          <cell r="F88">
            <v>519</v>
          </cell>
          <cell r="G88">
            <v>463</v>
          </cell>
          <cell r="H88">
            <v>14</v>
          </cell>
          <cell r="I88">
            <v>70</v>
          </cell>
          <cell r="J88">
            <v>449</v>
          </cell>
        </row>
        <row r="89">
          <cell r="A89">
            <v>204</v>
          </cell>
          <cell r="B89" t="str">
            <v>Agua potable 4 (Compra)</v>
          </cell>
          <cell r="C89" t="str">
            <v>- Agua potable potable purificada</v>
          </cell>
          <cell r="D89" t="str">
            <v>Botellón de mínimo 18.9 L</v>
          </cell>
          <cell r="E89">
            <v>93</v>
          </cell>
          <cell r="F89">
            <v>254</v>
          </cell>
          <cell r="G89">
            <v>161</v>
          </cell>
          <cell r="H89">
            <v>23.25</v>
          </cell>
          <cell r="I89">
            <v>116.25</v>
          </cell>
          <cell r="J89">
            <v>137.75</v>
          </cell>
        </row>
        <row r="90">
          <cell r="A90">
            <v>205</v>
          </cell>
          <cell r="B90" t="str">
            <v>Válvula dispensadora para botellón de agua (Compra)</v>
          </cell>
          <cell r="C90" t="str">
            <v>-Válvula en material plástico con boquilla ajustable a los diferentes tipos de botellones</v>
          </cell>
          <cell r="D90" t="str">
            <v>Unidad</v>
          </cell>
          <cell r="E90">
            <v>4</v>
          </cell>
          <cell r="F90">
            <v>0</v>
          </cell>
          <cell r="G90">
            <v>-4</v>
          </cell>
          <cell r="H90">
            <v>0</v>
          </cell>
          <cell r="I90">
            <v>0</v>
          </cell>
          <cell r="J90">
            <v>0</v>
          </cell>
        </row>
        <row r="91">
          <cell r="A91">
            <v>207</v>
          </cell>
          <cell r="B91" t="str">
            <v>Cepillo para paredes y techos (Compra)</v>
          </cell>
          <cell r="C91" t="str">
            <v xml:space="preserve"> - Cuerpo elaborado en plástico
 - Cerdas duras en fibra plástica
 - Largo mínimo de 140 cm</v>
          </cell>
          <cell r="D91" t="str">
            <v>Unidad</v>
          </cell>
          <cell r="E91">
            <v>9</v>
          </cell>
          <cell r="F91">
            <v>0</v>
          </cell>
          <cell r="G91">
            <v>-9</v>
          </cell>
          <cell r="H91">
            <v>0</v>
          </cell>
          <cell r="I91">
            <v>0</v>
          </cell>
          <cell r="J91"/>
        </row>
        <row r="92">
          <cell r="A92">
            <v>208</v>
          </cell>
          <cell r="B92" t="str">
            <v>Brillador 1 (Compra)</v>
          </cell>
          <cell r="C92" t="str">
            <v>- Mopa elaborada en algodón
- Área de barrido mínima de 90 cm de largo por 16cm de ancho
- Armazón y mango metálico</v>
          </cell>
          <cell r="D92" t="str">
            <v>Unidad</v>
          </cell>
          <cell r="E92">
            <v>14</v>
          </cell>
          <cell r="F92">
            <v>0</v>
          </cell>
          <cell r="G92">
            <v>-14</v>
          </cell>
          <cell r="H92">
            <v>0</v>
          </cell>
          <cell r="I92">
            <v>0</v>
          </cell>
          <cell r="J92">
            <v>0</v>
          </cell>
        </row>
        <row r="93">
          <cell r="A93">
            <v>209</v>
          </cell>
          <cell r="B93" t="str">
            <v>Brillador 2 (Compra)</v>
          </cell>
          <cell r="C93" t="str">
            <v>- Mopa elaborada en algodón
- Área de barrido mínima de 60 cm de largo por 16cm de ancho
- Armazón y mango metálico</v>
          </cell>
          <cell r="D93" t="str">
            <v>Unidad</v>
          </cell>
          <cell r="E93">
            <v>1</v>
          </cell>
          <cell r="F93">
            <v>0</v>
          </cell>
          <cell r="G93">
            <v>-1</v>
          </cell>
          <cell r="H93">
            <v>0</v>
          </cell>
          <cell r="I93">
            <v>0</v>
          </cell>
          <cell r="J93">
            <v>0</v>
          </cell>
        </row>
        <row r="94">
          <cell r="A94">
            <v>210</v>
          </cell>
          <cell r="B94" t="str">
            <v>Repuestos brillador 1 (Compra)</v>
          </cell>
          <cell r="C94" t="str">
            <v>- Mopa elaborada en algodón
- Área de barrido mínima de 90 cm de largo por 16 cm de ancho</v>
          </cell>
          <cell r="D94" t="str">
            <v>Unidad</v>
          </cell>
          <cell r="E94">
            <v>14</v>
          </cell>
          <cell r="F94">
            <v>0</v>
          </cell>
          <cell r="G94">
            <v>-14</v>
          </cell>
          <cell r="H94">
            <v>0</v>
          </cell>
          <cell r="I94">
            <v>0</v>
          </cell>
          <cell r="J94">
            <v>0</v>
          </cell>
        </row>
        <row r="95">
          <cell r="A95">
            <v>211</v>
          </cell>
          <cell r="B95" t="str">
            <v>Repuestos brillador 2 (Compra)</v>
          </cell>
          <cell r="C95" t="str">
            <v>- Mopa elaborada en algodón
- Área de barrido mínima de 60 cm de largo por 16 cm de ancho</v>
          </cell>
          <cell r="D95" t="str">
            <v>Unidad</v>
          </cell>
          <cell r="E95">
            <v>7</v>
          </cell>
          <cell r="F95">
            <v>0</v>
          </cell>
          <cell r="G95">
            <v>-7</v>
          </cell>
          <cell r="H95">
            <v>0</v>
          </cell>
          <cell r="I95">
            <v>0</v>
          </cell>
          <cell r="J95">
            <v>0</v>
          </cell>
        </row>
        <row r="96">
          <cell r="A96">
            <v>212</v>
          </cell>
          <cell r="B96" t="str">
            <v>Destapador para sanitario (chupa) (Compra)</v>
          </cell>
          <cell r="C96" t="str">
            <v>- Tipo campana
- Chupa elaborada en caucho
- Diámetro mínimo de 12 cm
- Mango elaborado en madera
- Mango con longitud mínima de 33 cm</v>
          </cell>
          <cell r="D96" t="str">
            <v>Unidad</v>
          </cell>
          <cell r="E96">
            <v>37</v>
          </cell>
          <cell r="F96">
            <v>0</v>
          </cell>
          <cell r="G96">
            <v>-37</v>
          </cell>
          <cell r="H96">
            <v>0</v>
          </cell>
          <cell r="I96">
            <v>0</v>
          </cell>
          <cell r="J96"/>
        </row>
        <row r="97">
          <cell r="A97">
            <v>213</v>
          </cell>
          <cell r="B97" t="str">
            <v>Plumero o limpia polvo (Compra)</v>
          </cell>
          <cell r="C97" t="str">
            <v>- Fibras sintéticas
- Mango de plástico
- Largo total mínimo de 65 cm
- Electrostático</v>
          </cell>
          <cell r="D97" t="str">
            <v>Unidad</v>
          </cell>
          <cell r="E97">
            <v>1</v>
          </cell>
          <cell r="F97">
            <v>0</v>
          </cell>
          <cell r="G97">
            <v>-1</v>
          </cell>
          <cell r="H97">
            <v>0</v>
          </cell>
          <cell r="I97">
            <v>0</v>
          </cell>
          <cell r="J97"/>
        </row>
        <row r="98">
          <cell r="A98">
            <v>215</v>
          </cell>
          <cell r="B98" t="str">
            <v>Rastrillo 2 (Compra)</v>
          </cell>
          <cell r="C98" t="str">
            <v>- Barra dentada metálica con mínimo 18 dientes
- Mango metálico plastificado con longitud mínima de 120 cm</v>
          </cell>
          <cell r="D98" t="str">
            <v>Unidad</v>
          </cell>
          <cell r="E98">
            <v>15</v>
          </cell>
          <cell r="F98">
            <v>0</v>
          </cell>
          <cell r="G98">
            <v>-15</v>
          </cell>
          <cell r="H98">
            <v>0</v>
          </cell>
          <cell r="I98">
            <v>0</v>
          </cell>
          <cell r="J98"/>
        </row>
        <row r="99">
          <cell r="A99">
            <v>216</v>
          </cell>
          <cell r="B99" t="str">
            <v>Recogedor de basura 1 (Compra)</v>
          </cell>
          <cell r="C99" t="str">
            <v>- Elaborado en plástico
- Con banda de goma y dientas barrescobas
- Mango con longitud mínima de 70 cm</v>
          </cell>
          <cell r="D99" t="str">
            <v>Unidad</v>
          </cell>
          <cell r="E99">
            <v>37</v>
          </cell>
          <cell r="F99">
            <v>20</v>
          </cell>
          <cell r="G99">
            <v>-17</v>
          </cell>
          <cell r="H99">
            <v>0</v>
          </cell>
          <cell r="I99">
            <v>20</v>
          </cell>
          <cell r="J99">
            <v>0</v>
          </cell>
        </row>
        <row r="100">
          <cell r="A100">
            <v>218</v>
          </cell>
          <cell r="B100" t="str">
            <v>Atomizadores (Compra)</v>
          </cell>
          <cell r="C100" t="str">
            <v>- Elaborado en plástico
- Reutilizable
- Capacidad mínima de 500 cc
- con pistola</v>
          </cell>
          <cell r="D100" t="str">
            <v>Unidad</v>
          </cell>
          <cell r="E100">
            <v>40</v>
          </cell>
          <cell r="F100">
            <v>35</v>
          </cell>
          <cell r="G100">
            <v>-5</v>
          </cell>
          <cell r="H100">
            <v>0</v>
          </cell>
          <cell r="I100">
            <v>35</v>
          </cell>
          <cell r="J100">
            <v>0</v>
          </cell>
        </row>
        <row r="101">
          <cell r="A101">
            <v>251</v>
          </cell>
          <cell r="B101" t="str">
            <v>Combustible  (Compra)</v>
          </cell>
          <cell r="C101" t="str">
            <v xml:space="preserve"> - Gasolina 
- Para cortadora de césped, sopladora de hojas y guadañas</v>
          </cell>
          <cell r="D101" t="str">
            <v>Galón</v>
          </cell>
          <cell r="E101">
            <v>24</v>
          </cell>
          <cell r="F101">
            <v>0</v>
          </cell>
          <cell r="G101">
            <v>-24</v>
          </cell>
          <cell r="H101">
            <v>0</v>
          </cell>
          <cell r="I101">
            <v>0</v>
          </cell>
          <cell r="J101"/>
        </row>
        <row r="102">
          <cell r="A102">
            <v>255</v>
          </cell>
          <cell r="B102" t="str">
            <v>Haraganes 2  (Compra)</v>
          </cell>
          <cell r="C102" t="str">
            <v>- Para limpiar vidrios
- Con banda de goma con longitud mínima de 50 cm.
- Mango metálico extensible con longitud mínima
de 60 cm y máxima de 150 cm</v>
          </cell>
          <cell r="D102" t="str">
            <v>Unidad</v>
          </cell>
          <cell r="E102">
            <v>14</v>
          </cell>
          <cell r="F102">
            <v>0</v>
          </cell>
          <cell r="G102">
            <v>-14</v>
          </cell>
          <cell r="H102">
            <v>0</v>
          </cell>
          <cell r="I102">
            <v>0</v>
          </cell>
          <cell r="J102">
            <v>0</v>
          </cell>
        </row>
        <row r="103">
          <cell r="A103">
            <v>257</v>
          </cell>
          <cell r="B103" t="str">
            <v>Haraganes 4  (Compra)</v>
          </cell>
          <cell r="C103" t="str">
            <v>- Para escurrir pisos
-Con banda de goma con longitud mínima de 50 cm.
- Mango metálico extensible con longitud mínima
de 60 cm y máxima de 150 cm</v>
          </cell>
          <cell r="D103" t="str">
            <v>Unidad</v>
          </cell>
          <cell r="E103">
            <v>11</v>
          </cell>
          <cell r="F103">
            <v>0</v>
          </cell>
          <cell r="G103">
            <v>-11</v>
          </cell>
          <cell r="H103">
            <v>0</v>
          </cell>
          <cell r="I103">
            <v>0</v>
          </cell>
          <cell r="J103"/>
        </row>
        <row r="104">
          <cell r="A104">
            <v>260</v>
          </cell>
          <cell r="B104" t="str">
            <v>Balde (Compra)</v>
          </cell>
          <cell r="C104" t="str">
            <v xml:space="preserve">- Capacidad mínima de 10 litros
- Con manija móvil
- Con "pico" antiderrames
- Disponibles en diferentes colores
- Elaborado en material reciclable
- Marcado de acuerdo con la norma ISO 11469 y ISO 1043. </v>
          </cell>
          <cell r="D104" t="str">
            <v>Unidad</v>
          </cell>
          <cell r="E104">
            <v>10</v>
          </cell>
          <cell r="F104">
            <v>0</v>
          </cell>
          <cell r="G104">
            <v>-10</v>
          </cell>
          <cell r="H104">
            <v>0</v>
          </cell>
          <cell r="I104">
            <v>0</v>
          </cell>
          <cell r="J104"/>
        </row>
        <row r="105">
          <cell r="A105">
            <v>291</v>
          </cell>
          <cell r="B105" t="str">
            <v>Soporte para Botellón de agua (Compra)</v>
          </cell>
          <cell r="C105" t="str">
            <v xml:space="preserve"> - Metálico
- Plegable</v>
          </cell>
          <cell r="D105" t="str">
            <v>Unidad</v>
          </cell>
          <cell r="E105">
            <v>3</v>
          </cell>
          <cell r="F105">
            <v>0</v>
          </cell>
          <cell r="G105">
            <v>-3</v>
          </cell>
          <cell r="H105">
            <v>0</v>
          </cell>
          <cell r="I105">
            <v>0</v>
          </cell>
          <cell r="J105">
            <v>0</v>
          </cell>
        </row>
      </sheetData>
      <sheetData sheetId="1">
        <row r="1">
          <cell r="F1" t="str">
            <v>O2120201002032391101</v>
          </cell>
        </row>
      </sheetData>
      <sheetData sheetId="2"/>
      <sheetData sheetId="3">
        <row r="89">
          <cell r="I89">
            <v>502509.375</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an Carlos Rodriguez" refreshedDate="46079.836382060188" createdVersion="5" refreshedVersion="5" minRefreshableVersion="3" recordCount="199" xr:uid="{00000000-000A-0000-FFFF-FFFF01000000}">
  <cacheSource type="worksheet">
    <worksheetSource ref="B2:I201" sheet="NOM"/>
  </cacheSource>
  <cacheFields count="8">
    <cacheField name="ITEMS" numFmtId="0">
      <sharedItems containsSemiMixedTypes="0" containsString="0" containsNumber="1" containsInteger="1" minValue="1" maxValue="199"/>
    </cacheField>
    <cacheField name="DOCUMENTO" numFmtId="0">
      <sharedItems containsSemiMixedTypes="0" containsString="0" containsNumber="1" containsInteger="1" minValue="5070700" maxValue="1235250628"/>
    </cacheField>
    <cacheField name="NOMBRE Y APELLIDO" numFmtId="0">
      <sharedItems containsBlank="1" count="197">
        <s v="DIAZ RIVERA LORENA PATRICIA"/>
        <s v="CANCHON GIRALDO ANGIE VANESA"/>
        <s v="ZABALA BERDUGO EMILCE ISABEL"/>
        <s v="TUIRAN AGAMEZ AMANDA ESTHER"/>
        <s v="GIRALDO LOPEZ LUZ ESTELLA"/>
        <s v="FLORIAN ZAMBRANO NILDA ROSA"/>
        <s v="QUINTERO  YENNY KATHERINE"/>
        <s v="SUAREZ SANCHEZ JOSE PARMENIO"/>
        <s v="MELO PARRA EDITH JOHANNA"/>
        <s v="CANTE MELO NELLY FARID"/>
        <s v="PRIETO BELTRAN MARIA EDIMELSA"/>
        <s v="PUERTO ROA ANGELICA MERCEDES"/>
        <s v="POLO DIAZ QUINTY JUNIOR"/>
        <s v="ROJAS TAFUR INDIALUZ "/>
        <s v="GUERRERO CHISABA ADRIANA ROCIO"/>
        <s v="RAMIREZ WILCHES FABIO "/>
        <s v="DUARTE FORERO ANA JULIA"/>
        <s v="TORRES AREVALO SEBASTIAN "/>
        <s v="GOMEZ SANCHEZ ANDERSON ALEXANDER"/>
        <s v="ALVAREZ ALVAREZ YENI MARITZA"/>
        <s v="CABANZO LUQUE NELLY "/>
        <s v="DIAZ HERNANDEZ ANGIE PAOLA"/>
        <s v="PEREZ  SANDRA MARCELA"/>
        <s v="RUIZ VALERO CAROLINA "/>
        <s v="PEDRAZA BENITEZ SANDRA MILENA"/>
        <s v="CALDERON MEDRANO MARIA ALEJANDRA"/>
        <s v="BAQUERO ORTIZ LUISA FERNANDA"/>
        <s v="MALAVE HERNANDEZ DIANA VALENTINA"/>
        <s v="MATIZ CANTOR ERIKA PAMELA"/>
        <s v="GONZALEZ CONTRERAS YULIANA DEL CARMEN"/>
        <s v="ALVARADO RAMIREZ WHITNEY GIANNINA"/>
        <s v="AYALA HERMOSA YURANY ALEJANDRA"/>
        <s v="FAGUA ROMERO JUAN ALEJANDRO"/>
        <s v="VEGA MANFULA YEYSON YOTSUA"/>
        <s v="GONZALEZ GUTIERREZ MICHAEL STIVEN"/>
        <s v="TRIVINO SUAREZ LURY HEYDE"/>
        <s v="BELTRAN BELTRAN OLGA PATRICIA"/>
        <s v="CRISTANCHO ZUNIGA SANDRA JINETH"/>
        <s v="RAMOS BUITRAGO DORIS JANNETH"/>
        <s v="MONTEJO  LINA MARIA"/>
        <s v="PAJARO PANIZZA MARIANA DEJESUS"/>
        <s v="AREVALO  LUZ MIRELLA"/>
        <s v="SOTO PACHECO BRANDON "/>
        <s v="CARO VARGAS MARIA YOLANDA"/>
        <s v="TABORDA AMAYA NIDIA PATRICIA"/>
        <s v="CASTRO GUTIERREZ RUTH MARINELA"/>
        <s v="DELGADO ACANDO DALIERZON MIGUEL"/>
        <s v="RODRIGUEZ REYES ELENA YOHANA"/>
        <s v="TAO ULTENGO CESAR MAURICIO"/>
        <s v="HERNANDEZ POLO LINDA MARCELA"/>
        <s v="ARAQUE SILVA MIRYAM "/>
        <s v="CAMACHO TORRES MARIA EDILIA"/>
        <s v="CHAPARRO MORA GLORIA ESPERANZA"/>
        <s v="CRUZ DIAZ KAREN DAYANA"/>
        <s v="MADRIGAL DIAZ LUIS ENRIQUE"/>
        <s v="BARBOSA HERRERA DIANA MILENA"/>
        <s v="CAMARGO HERNANDEZ LUISA FERNANDA"/>
        <s v="REY PARDO YUDI JASBLEIDI"/>
        <s v="ROJAS CAMACHO SONIA YEMILE"/>
        <s v="YANGUMA  NINI YOANA"/>
        <s v="RODRIGUEZ DELGADO DIEGO ALEXANDER"/>
        <s v="SARMIENTO CORREDOR DORA MARCELA"/>
        <s v="ECHEVERRI VARGAS ELSA YOLANDA"/>
        <s v="BELTRAN  ANGEL ANTONIO"/>
        <s v="HERNANDEZ  CINDY LORENA"/>
        <s v="RIOS FRANCO HECTOR ALONSO"/>
        <s v="ABDO CORTES YANNA ZORAYA"/>
        <s v="AVILA SALINAS CARLOS ALBERTO"/>
        <s v="TORRES SOTO MARIA TERESA"/>
        <s v="PATINO MONTANO ZULY MARCELA"/>
        <s v="VELOZA GALINDO RODRIGO "/>
        <s v="CASTILLO GONZALEZ JENIFER TATIANA"/>
        <s v="QUINTIN BAQUERO ELIDA KATERINE"/>
        <s v="AREVALO MEDINA MARIA GLADYS"/>
        <s v="BERMUDEZ RANGEL RONALD DAVID"/>
        <s v="VILLARREAL ROYER JULIO ABEL"/>
        <s v="ZAPATA CAMACHO NUBIA AMPARO"/>
        <s v="JIMENEZ POLO ANA LUCIA"/>
        <s v="MATEUS PIRACOA MARTHA JANETH"/>
        <s v="HERNANDEZ LUNA MARIBEL "/>
        <s v="RAMIREZ TORRES PAOLA ANDREA"/>
        <s v="TORRES GIRALDO JAIRO HERNAN"/>
        <s v="CORTES PORRAS VICTOR JULIO"/>
        <s v="LONDONO VILLEGAS EDILSON "/>
        <s v="LOZANO MANRIQUE JAYDI "/>
        <s v="OROZCO MEDINA MARTHA ROCIO"/>
        <s v="PINEDA MOYA MARIA VIRGINIA"/>
        <s v="MUNOZ QUINTERO GLORIA ESPERANZA"/>
        <s v="SIERRA BOTERO JENNIFER "/>
        <s v="RUDA GONZALEZ YADIRA MILAGROS"/>
        <s v="ALARCON URA MINI JOHANA"/>
        <s v="DELGADO GUEVARA NELLYS ALEJANDRA"/>
        <s v="LOPEZ GUTIERREZ LUZ MERY"/>
        <s v="REAL  ESPERANZA "/>
        <s v="MORALES ROMERO SEBASTIAN "/>
        <s v="MEDINA CASTRO PEDRO ANTONIO"/>
        <s v="MARTINEZ ROMERO MIRIAM "/>
        <s v="PARRA ESPITIA ANGELICA "/>
        <s v="LOZANO OCHOA GLADYS STELLA"/>
        <s v="ARDILA PULIDO JEIMMY CAROLINA"/>
        <s v="TORO CAMARGO BLANCA AYDEE"/>
        <s v="PANCHE SERNA ADRIANA MARIA"/>
        <s v="RAMIREZ ALZATE MONICA ALEXANDRA"/>
        <s v="ROJAS RODRIGUEZ ADA LUCIA"/>
        <s v="ROZO TORRES JONATHAN ALEJANDRO"/>
        <s v="OROZCO GUALDRON DARWIN ENRIQUE"/>
        <s v="PENA TORRES NILSA MILENA"/>
        <s v="RAMIREZ NINO ANDREA "/>
        <s v="FUQUENE CANON SANDRA YAMILE"/>
        <s v="TORRES ANGEL JOSE MANUEL"/>
        <s v="DAZA VARELA LINDA MARY"/>
        <s v="HERNANDEZ GRANADOS ASLY TATIANA"/>
        <s v="VALENCIA PERILLA KAREN JOHANA"/>
        <s v="PULIDO GONZALEZ BERTULIO "/>
        <s v="RUBIO SANCHEZ ALISON "/>
        <s v="GONZALEZ CHACON KARINA "/>
        <s v="MARTINEZ CICHACA JOSEFINA "/>
        <s v="RINCON MALDONADO LUCENIT ISABEL"/>
        <s v="ZAMORA ZAMORA JOHANNA "/>
        <s v="CASAS CASAS DORIS HELENA"/>
        <s v="RODRIGUEZ MATEUS NASLY JULIETH"/>
        <s v="TORRES GOMEZ SANDI YUSVELI"/>
        <s v="GARZON LUGO EDWARD MIGUEL"/>
        <s v="CHACON MIRIAN PATRICIA "/>
        <s v="ALTURO FLORIAN JACQUELINE "/>
        <s v="BAENA JIMENEZ GINA ISABEL"/>
        <s v="MEDINA ANGEL GILBERTO "/>
        <s v="GUZMAN RODRIGUEZ AINED LORENA"/>
        <s v="ROMERO SERRANO JAIME LUIS"/>
        <s v="GUERRERO RINCON ROSA MARIA"/>
        <s v="JIMENEZ RIGOBERTO ANTONIO "/>
        <s v="POVEDA GONZALEZ MIGUEL ANGEL"/>
        <s v="ALARCON HERNANDEZ YENNY MARCELA"/>
        <s v="CATUCHE PIAMBA LUZ MARINA"/>
        <s v="CUADROS VALDERRAMA FRANCEID "/>
        <s v="GUAYARA MOSCOSO MARIS MELDA"/>
        <s v="LADINO ARDILA DAMARIS "/>
        <s v="LOAIZA PERDOMO MARITZA FERNANDA"/>
        <s v="LOPEZ CORTES JOHANNA ANDREA"/>
        <s v="LOPEZ DORIA PEDRO ANTONIO"/>
        <s v="PARRA RINCON GLORIA "/>
        <s v="SALGUERO VASCO ALISON DAYANA"/>
        <s v="SOTO BARRIOS ANA MERCEDES"/>
        <s v="TRIANA MANCILLA ANA EGRID"/>
        <s v="ALBORNOZ MINA MARIA ELVIA"/>
        <s v="TOVAR CONTRERAS HECTOR RICARDO"/>
        <s v="CITA MARTINEZ ORLANDO "/>
        <s v="QUIJANO RODRIGUEZ CARLOS ENRIQUE"/>
        <s v="TIQUE  MARIA NURY"/>
        <s v="RAMOS TORRES ARMANDO LUIS"/>
        <s v="LOPEZ SANCHEZ MARIA DEL PILAR"/>
        <s v="RUBIO HERRERA WILLIAM ALEJANDRO"/>
        <s v="VILLANUEVA VALENCIA JOSE DANIEL"/>
        <s v="PUENTES CORREDOR DORA "/>
        <s v="MARTINEZ HERNANDEZ MARITZA "/>
        <s v="BOTIA AVILA MARIA CONSUELO"/>
        <s v="PERALTA GUTIERREZ OSCAR HUMBERTO"/>
        <s v="RODRIGUEZ ZEA CINDY YAZMIN"/>
        <s v="PADILLA VEGA KELLY JOHANNA"/>
        <s v="CALDERON APONTE YANED "/>
        <s v="GACHA SANCHEZ NATALIA SILBINA"/>
        <s v="PLAZAS GARCIA MARIA CRISTINA"/>
        <s v="MARTINEZ ORTIZ VERONICA "/>
        <s v="LEDESMA PERALTA YULISA PAOLA"/>
        <s v="JARAMILLO TOBON SIRLEY ADRIANA"/>
        <s v="BERMUDEZ MARTINEZ JENNY KIMBERLY"/>
        <s v="SUAREZ GARCIA JUAN PABLO"/>
        <s v="TIBAQUIRA MARIA ISABEL "/>
        <s v="RIVAS SOTO BRIGTIH VICTORIA"/>
        <s v="MURCIA CHICUE CONSUELO MATILDE"/>
        <s v="ASPRILLA LONDONO ROSAURA "/>
        <s v="HERNANDEZ VERGARA MARILIN DEL VALLE"/>
        <s v="CARDENAS SIERRA ANGELA VIVIANA"/>
        <s v="CELIS SANDRA VICTORIA "/>
        <s v="MARIN SANCHEZ LINA CLEMENCIA"/>
        <s v="AROCA AROCA ANA ELIZA"/>
        <s v="LARA TELLEZ YESID "/>
        <s v="ORTIZ RESTREPO NANCY JANET"/>
        <s v="SANCHEZ RIVERA VIANY ASTRID"/>
        <s v="MORENO MELO YEIMI CATALINA"/>
        <s v="CASTRO POSADA DORIS CAROLINA"/>
        <s v="MORENO CASTANEDA MELANY JULIETH"/>
        <s v="PARRADO LEYTON EDWIN "/>
        <s v="PATINO MONTANO YURY MAYERLY"/>
        <s v="GIL RANGEL WILSON "/>
        <s v="YESQUEN SINISTERRA XIMENA "/>
        <s v="HERNANDEZ LUGO YADY ALEJANDRA"/>
        <s v="LOPEZ REINA YENNY ANDREA"/>
        <s v="MANOTAS SERNA DAVID ENRIQUE"/>
        <s v="BERNAL HOYOS EDNA "/>
        <s v="AMARIS MARTINEZ MARYURIS TATIANA"/>
        <s v="GUARIN TORRES LILIANA PAOLA"/>
        <s v="CEDOLIN  DIANA CAROLINA"/>
        <s v="TORRES MONTES DIANA PAOLA"/>
        <s v="VELASQUEZ ARIAS NATALIA ISABEL"/>
        <s v="ROJAS MARTINEZ MARIA CONSUELO"/>
        <m u="1"/>
      </sharedItems>
    </cacheField>
    <cacheField name="SUPERVISORA" numFmtId="0">
      <sharedItems/>
    </cacheField>
    <cacheField name="CARGO" numFmtId="0">
      <sharedItems count="6">
        <s v="OPERARIA DE ASEO Y CAFETERIA"/>
        <s v="OPERARIO DE MANTENIMIENTO"/>
        <s v="SUPERNUMERARIA ASEO Y CAFETERIA"/>
        <s v="SUPERVISOR"/>
        <s v="JARDINERO"/>
        <s v="SUPERNUMERARIAS DE ASEO Y CAFETERIA"/>
      </sharedItems>
    </cacheField>
    <cacheField name="TELEFONO" numFmtId="0">
      <sharedItems/>
    </cacheField>
    <cacheField name="SEDE" numFmtId="0">
      <sharedItems containsBlank="1" count="25">
        <s v="SEDE 15 - CADE LA GAITANA "/>
        <s v="SEDE 24 - CENTRO DE ENCUENTRO SUBA "/>
        <s v="SEDE 13 - CADE SERVITA "/>
        <s v="SEDE 20 - CENTRO DE ENCUENTRO CHAPINERO "/>
        <s v="SEDE 19 - CENTRO DE ENCUENTRO BOSA "/>
        <s v="SEDE 16 - SUPERCADE ENGATIVA "/>
        <s v="SEDE 11 - SUPERCADE SUBA "/>
        <s v="SEDE 12 - SUPERCADE SOCIAL"/>
        <s v="SEDE 18 - CENTRO DE MEMORIA, PAZ Y RECONCILIACIÓN "/>
        <s v="SEDE 9 - SUPERCADE 20 DE JULIO "/>
        <s v="SEDE 5 - SUPERCADE CAD CARRERA "/>
        <s v="SEDE 8 - SUPERCADE CALLE 13 "/>
        <s v="SEDE 14 - CADE LA VICTORIA "/>
        <s v="SEDE 23 - CENTRO DE ENCUENTRO RAFAEL URIBE "/>
        <s v="SEDE 1 - MANZANA LIEVANO - ALCALDÍA MAYOR"/>
        <s v="SEDE 7 - SUPERCADE BOSA "/>
        <s v="SEDE 10 - SUPERCADE MANITAS "/>
        <s v="SEDE 6 - SUPERCADE AMERICAS "/>
        <s v="SEDE 17 - CADE LOS LUCEROS "/>
        <s v="SEDE 25 - SEDE YOMASA"/>
        <s v="SEDE 22 - CENTRO DE ENCUENTRO KENNEDY PATIO BONITO "/>
        <s v="SEDE 4 - SEDE ALTERNA RESTREPO "/>
        <s v="SEDE 2- DIRECCIÓN DISTRITAL DE ARCHIVO DE  BOGOTA "/>
        <s v="SEDE 3 - IMPRENTA DISTRITAL"/>
        <m u="1"/>
      </sharedItems>
    </cacheField>
    <cacheField name="TOTAL LABORADO" numFmtId="0">
      <sharedItems containsSemiMixedTypes="0" containsString="0" containsNumber="1" containsInteger="1" minValue="4" maxValue="2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99">
  <r>
    <n v="1"/>
    <n v="64577288"/>
    <x v="0"/>
    <s v="JUAN ALEJANDRO FAGUA ROMERO "/>
    <x v="0"/>
    <s v="3205662589"/>
    <x v="0"/>
    <n v="28"/>
  </r>
  <r>
    <n v="2"/>
    <n v="1033098461"/>
    <x v="1"/>
    <s v="JUAN ALEJANDRO FAGUA ROMERO "/>
    <x v="0"/>
    <s v="3003141835"/>
    <x v="0"/>
    <n v="10"/>
  </r>
  <r>
    <n v="3"/>
    <n v="1043030599"/>
    <x v="2"/>
    <s v="JUAN ALEJANDRO FAGUA ROMERO "/>
    <x v="0"/>
    <s v="3118562202"/>
    <x v="1"/>
    <n v="28"/>
  </r>
  <r>
    <n v="4"/>
    <n v="1049346997"/>
    <x v="3"/>
    <s v="JUAN ALEJANDRO FAGUA ROMERO "/>
    <x v="0"/>
    <s v="3024729965"/>
    <x v="1"/>
    <n v="21"/>
  </r>
  <r>
    <n v="5"/>
    <n v="1020727061"/>
    <x v="4"/>
    <s v="JUAN ALEJANDRO FAGUA ROMERO "/>
    <x v="0"/>
    <s v="3244809972"/>
    <x v="2"/>
    <n v="28"/>
  </r>
  <r>
    <n v="6"/>
    <n v="39019862"/>
    <x v="5"/>
    <s v="JUAN ALEJANDRO FAGUA ROMERO "/>
    <x v="0"/>
    <s v="3122993319"/>
    <x v="2"/>
    <n v="28"/>
  </r>
  <r>
    <n v="7"/>
    <n v="1010219099"/>
    <x v="6"/>
    <s v="JUAN ALEJANDRO FAGUA ROMERO "/>
    <x v="0"/>
    <s v="3138720037"/>
    <x v="3"/>
    <n v="28"/>
  </r>
  <r>
    <n v="8"/>
    <n v="1010217314"/>
    <x v="7"/>
    <s v="JUAN ALEJANDRO FAGUA ROMERO "/>
    <x v="1"/>
    <s v="3213585385"/>
    <x v="3"/>
    <n v="28"/>
  </r>
  <r>
    <n v="9"/>
    <n v="52951248"/>
    <x v="8"/>
    <s v="JUAN ALEJANDRO FAGUA ROMERO "/>
    <x v="0"/>
    <s v="3202280367"/>
    <x v="3"/>
    <n v="28"/>
  </r>
  <r>
    <n v="10"/>
    <n v="52339253"/>
    <x v="9"/>
    <s v="JUAN ALEJANDRO FAGUA ROMERO "/>
    <x v="0"/>
    <s v="3242549695"/>
    <x v="4"/>
    <n v="28"/>
  </r>
  <r>
    <n v="11"/>
    <n v="52990959"/>
    <x v="10"/>
    <s v="JUAN ALEJANDRO FAGUA ROMERO "/>
    <x v="0"/>
    <s v="3004466553"/>
    <x v="3"/>
    <n v="26"/>
  </r>
  <r>
    <n v="12"/>
    <n v="52035420"/>
    <x v="11"/>
    <s v="JUAN ALEJANDRO FAGUA ROMERO "/>
    <x v="0"/>
    <s v="3186439873"/>
    <x v="5"/>
    <n v="28"/>
  </r>
  <r>
    <n v="13"/>
    <n v="1049454439"/>
    <x v="12"/>
    <s v="JUAN ALEJANDRO FAGUA ROMERO "/>
    <x v="1"/>
    <s v="3008025152"/>
    <x v="5"/>
    <n v="28"/>
  </r>
  <r>
    <n v="14"/>
    <n v="22822421"/>
    <x v="13"/>
    <s v="JUAN ALEJANDRO FAGUA ROMERO "/>
    <x v="0"/>
    <s v="3223269072"/>
    <x v="5"/>
    <n v="28"/>
  </r>
  <r>
    <n v="15"/>
    <n v="1019060189"/>
    <x v="14"/>
    <s v="JUAN ALEJANDRO FAGUA ROMERO "/>
    <x v="0"/>
    <s v="3217036234"/>
    <x v="5"/>
    <n v="28"/>
  </r>
  <r>
    <n v="16"/>
    <n v="79612751"/>
    <x v="15"/>
    <s v="JUAN ALEJANDRO FAGUA ROMERO "/>
    <x v="1"/>
    <s v="3107679676"/>
    <x v="5"/>
    <n v="28"/>
  </r>
  <r>
    <n v="17"/>
    <n v="52919244"/>
    <x v="16"/>
    <s v="JUAN ALEJANDRO FAGUA ROMERO "/>
    <x v="0"/>
    <s v="3193470687"/>
    <x v="6"/>
    <n v="28"/>
  </r>
  <r>
    <n v="18"/>
    <n v="1002296084"/>
    <x v="17"/>
    <s v="JUAN ALEJANDRO FAGUA ROMERO "/>
    <x v="1"/>
    <s v="3148873264"/>
    <x v="6"/>
    <n v="28"/>
  </r>
  <r>
    <n v="19"/>
    <n v="1020805845"/>
    <x v="18"/>
    <s v="JUAN ALEJANDRO FAGUA ROMERO "/>
    <x v="1"/>
    <s v="3228909822"/>
    <x v="6"/>
    <n v="28"/>
  </r>
  <r>
    <n v="20"/>
    <n v="53153000"/>
    <x v="19"/>
    <s v="JUAN ALEJANDRO FAGUA ROMERO "/>
    <x v="0"/>
    <s v="3124526294"/>
    <x v="6"/>
    <n v="28"/>
  </r>
  <r>
    <n v="21"/>
    <n v="37650172"/>
    <x v="20"/>
    <s v="JUAN ALEJANDRO FAGUA ROMERO "/>
    <x v="0"/>
    <s v="3192897028"/>
    <x v="6"/>
    <n v="28"/>
  </r>
  <r>
    <n v="22"/>
    <n v="1031167749"/>
    <x v="21"/>
    <s v="JUAN ALEJANDRO FAGUA ROMERO "/>
    <x v="0"/>
    <s v="3125503477"/>
    <x v="6"/>
    <n v="28"/>
  </r>
  <r>
    <n v="23"/>
    <n v="52351391"/>
    <x v="22"/>
    <s v="JUAN ALEJANDRO FAGUA ROMERO "/>
    <x v="0"/>
    <s v="3046515188"/>
    <x v="6"/>
    <n v="28"/>
  </r>
  <r>
    <n v="24"/>
    <n v="1032395283"/>
    <x v="23"/>
    <s v="JUAN ALEJANDRO FAGUA ROMERO "/>
    <x v="0"/>
    <s v="3229490411"/>
    <x v="6"/>
    <n v="28"/>
  </r>
  <r>
    <n v="25"/>
    <n v="52740829"/>
    <x v="24"/>
    <s v="JUAN ALEJANDRO FAGUA ROMERO "/>
    <x v="0"/>
    <s v="3046415013"/>
    <x v="6"/>
    <n v="4"/>
  </r>
  <r>
    <n v="26"/>
    <n v="1020781448"/>
    <x v="25"/>
    <s v="JUAN ALEJANDRO FAGUA ROMERO "/>
    <x v="0"/>
    <s v="3234039310"/>
    <x v="6"/>
    <n v="16"/>
  </r>
  <r>
    <n v="27"/>
    <n v="1233911895"/>
    <x v="26"/>
    <s v="JUAN ALEJANDRO FAGUA ROMERO "/>
    <x v="0"/>
    <s v="3005075170"/>
    <x v="6"/>
    <n v="28"/>
  </r>
  <r>
    <n v="28"/>
    <n v="5070700"/>
    <x v="27"/>
    <s v="JUAN ALEJANDRO FAGUA ROMERO "/>
    <x v="2"/>
    <s v="3008787026"/>
    <x v="0"/>
    <n v="28"/>
  </r>
  <r>
    <n v="29"/>
    <n v="1233899199"/>
    <x v="28"/>
    <s v="JUAN ALEJANDRO FAGUA ROMERO "/>
    <x v="0"/>
    <s v="3102935990"/>
    <x v="0"/>
    <n v="28"/>
  </r>
  <r>
    <n v="30"/>
    <n v="1047424392"/>
    <x v="29"/>
    <s v="JUAN ALEJANDRO FAGUA ROMERO "/>
    <x v="0"/>
    <s v="3018680768"/>
    <x v="5"/>
    <n v="27"/>
  </r>
  <r>
    <n v="31"/>
    <n v="1073707145"/>
    <x v="30"/>
    <s v="JUAN ALEJANDRO FAGUA ROMERO "/>
    <x v="0"/>
    <s v="3014499286"/>
    <x v="6"/>
    <n v="28"/>
  </r>
  <r>
    <n v="32"/>
    <n v="1032483405"/>
    <x v="31"/>
    <s v="JUAN ALEJANDRO FAGUA ROMERO "/>
    <x v="0"/>
    <s v="3134753344"/>
    <x v="7"/>
    <n v="28"/>
  </r>
  <r>
    <n v="33"/>
    <n v="1022936063"/>
    <x v="32"/>
    <s v="JUAN ALEJANDRO FAGUA ROMERO "/>
    <x v="3"/>
    <s v="3057277346"/>
    <x v="0"/>
    <n v="28"/>
  </r>
  <r>
    <n v="34"/>
    <n v="1028860401"/>
    <x v="33"/>
    <s v="RODRIGO VELOZA GALINDO "/>
    <x v="1"/>
    <s v="3115389988"/>
    <x v="8"/>
    <n v="28"/>
  </r>
  <r>
    <n v="35"/>
    <n v="1001171553"/>
    <x v="34"/>
    <s v="RODRIGO VELOZA GALINDO "/>
    <x v="1"/>
    <s v="3204873500"/>
    <x v="9"/>
    <n v="28"/>
  </r>
  <r>
    <n v="36"/>
    <n v="52704600"/>
    <x v="35"/>
    <s v="RODRIGO VELOZA GALINDO "/>
    <x v="0"/>
    <s v="3112814259"/>
    <x v="8"/>
    <n v="28"/>
  </r>
  <r>
    <n v="37"/>
    <n v="52064334"/>
    <x v="36"/>
    <s v="RODRIGO VELOZA GALINDO "/>
    <x v="0"/>
    <s v="3162337947"/>
    <x v="10"/>
    <n v="28"/>
  </r>
  <r>
    <n v="38"/>
    <n v="1023016053"/>
    <x v="37"/>
    <s v="RODRIGO VELOZA GALINDO "/>
    <x v="0"/>
    <s v="3115212734"/>
    <x v="9"/>
    <n v="28"/>
  </r>
  <r>
    <n v="39"/>
    <n v="52239435"/>
    <x v="38"/>
    <s v="RODRIGO VELOZA GALINDO "/>
    <x v="0"/>
    <s v="3203253608"/>
    <x v="11"/>
    <n v="28"/>
  </r>
  <r>
    <n v="40"/>
    <n v="52886419"/>
    <x v="39"/>
    <s v="RODRIGO VELOZA GALINDO "/>
    <x v="0"/>
    <s v="3216148373"/>
    <x v="10"/>
    <n v="28"/>
  </r>
  <r>
    <n v="41"/>
    <n v="1128053736"/>
    <x v="40"/>
    <s v="RODRIGO VELOZA GALINDO "/>
    <x v="0"/>
    <s v="3223884422"/>
    <x v="10"/>
    <n v="28"/>
  </r>
  <r>
    <n v="42"/>
    <n v="51909861"/>
    <x v="41"/>
    <s v="RODRIGO VELOZA GALINDO "/>
    <x v="0"/>
    <s v="3107691661"/>
    <x v="12"/>
    <n v="28"/>
  </r>
  <r>
    <n v="43"/>
    <n v="1026595414"/>
    <x v="42"/>
    <s v="RODRIGO VELOZA GALINDO "/>
    <x v="1"/>
    <s v="3009886043"/>
    <x v="12"/>
    <n v="28"/>
  </r>
  <r>
    <n v="44"/>
    <n v="39799657"/>
    <x v="43"/>
    <s v="RODRIGO VELOZA GALINDO "/>
    <x v="0"/>
    <s v="3123908254"/>
    <x v="13"/>
    <n v="28"/>
  </r>
  <r>
    <n v="45"/>
    <n v="52126835"/>
    <x v="44"/>
    <s v="RODRIGO VELOZA GALINDO "/>
    <x v="0"/>
    <s v="3132035446"/>
    <x v="13"/>
    <n v="28"/>
  </r>
  <r>
    <n v="46"/>
    <n v="52348638"/>
    <x v="45"/>
    <s v="RODRIGO VELOZA GALINDO "/>
    <x v="0"/>
    <s v="3214480481"/>
    <x v="8"/>
    <n v="28"/>
  </r>
  <r>
    <n v="47"/>
    <n v="5422081"/>
    <x v="46"/>
    <s v="RODRIGO VELOZA GALINDO "/>
    <x v="1"/>
    <s v="3011176244"/>
    <x v="13"/>
    <n v="26"/>
  </r>
  <r>
    <n v="48"/>
    <n v="52937317"/>
    <x v="47"/>
    <s v="RODRIGO VELOZA GALINDO "/>
    <x v="0"/>
    <s v="3134818719"/>
    <x v="13"/>
    <n v="28"/>
  </r>
  <r>
    <n v="49"/>
    <n v="1016049175"/>
    <x v="48"/>
    <s v="RODRIGO VELOZA GALINDO "/>
    <x v="1"/>
    <s v="3138228706"/>
    <x v="8"/>
    <n v="27"/>
  </r>
  <r>
    <n v="50"/>
    <n v="1003310552"/>
    <x v="49"/>
    <s v="RODRIGO VELOZA GALINDO "/>
    <x v="0"/>
    <s v="3143197463"/>
    <x v="10"/>
    <n v="28"/>
  </r>
  <r>
    <n v="51"/>
    <n v="52122597"/>
    <x v="50"/>
    <s v="RODRIGO VELOZA GALINDO "/>
    <x v="0"/>
    <s v="3115155557"/>
    <x v="9"/>
    <n v="28"/>
  </r>
  <r>
    <n v="52"/>
    <n v="28115434"/>
    <x v="51"/>
    <s v="RODRIGO VELOZA GALINDO "/>
    <x v="0"/>
    <s v="3142957281"/>
    <x v="9"/>
    <n v="28"/>
  </r>
  <r>
    <n v="53"/>
    <n v="52112939"/>
    <x v="52"/>
    <s v="RODRIGO VELOZA GALINDO "/>
    <x v="0"/>
    <s v="3132452944"/>
    <x v="9"/>
    <n v="28"/>
  </r>
  <r>
    <n v="54"/>
    <n v="1023891887"/>
    <x v="53"/>
    <s v="RODRIGO VELOZA GALINDO "/>
    <x v="0"/>
    <s v="3146834455"/>
    <x v="9"/>
    <n v="28"/>
  </r>
  <r>
    <n v="55"/>
    <n v="1023950293"/>
    <x v="54"/>
    <s v="RODRIGO VELOZA GALINDO "/>
    <x v="1"/>
    <s v="3248362025"/>
    <x v="9"/>
    <n v="28"/>
  </r>
  <r>
    <n v="56"/>
    <n v="1022344041"/>
    <x v="55"/>
    <s v="RODRIGO VELOZA GALINDO "/>
    <x v="0"/>
    <s v="3118706732"/>
    <x v="11"/>
    <n v="28"/>
  </r>
  <r>
    <n v="57"/>
    <n v="1023031155"/>
    <x v="56"/>
    <s v="RODRIGO VELOZA GALINDO "/>
    <x v="0"/>
    <s v="3229227877"/>
    <x v="8"/>
    <n v="28"/>
  </r>
  <r>
    <n v="58"/>
    <n v="52746420"/>
    <x v="57"/>
    <s v="RODRIGO VELOZA GALINDO "/>
    <x v="0"/>
    <s v="3103251895"/>
    <x v="10"/>
    <n v="26"/>
  </r>
  <r>
    <n v="59"/>
    <n v="52463545"/>
    <x v="58"/>
    <s v="RODRIGO VELOZA GALINDO "/>
    <x v="0"/>
    <s v="3115585946"/>
    <x v="10"/>
    <n v="28"/>
  </r>
  <r>
    <n v="60"/>
    <n v="52973150"/>
    <x v="59"/>
    <s v="RODRIGO VELOZA GALINDO "/>
    <x v="0"/>
    <s v="3213976040"/>
    <x v="10"/>
    <n v="28"/>
  </r>
  <r>
    <n v="61"/>
    <n v="1024487831"/>
    <x v="60"/>
    <s v="RODRIGO VELOZA GALINDO "/>
    <x v="1"/>
    <s v="3138079922"/>
    <x v="10"/>
    <n v="26"/>
  </r>
  <r>
    <n v="62"/>
    <n v="1010053949"/>
    <x v="61"/>
    <s v="RODRIGO VELOZA GALINDO "/>
    <x v="0"/>
    <s v="3017347739"/>
    <x v="12"/>
    <n v="28"/>
  </r>
  <r>
    <n v="63"/>
    <n v="52064995"/>
    <x v="62"/>
    <s v="RODRIGO VELOZA GALINDO "/>
    <x v="0"/>
    <s v="3202003857"/>
    <x v="11"/>
    <n v="28"/>
  </r>
  <r>
    <n v="64"/>
    <n v="80735722"/>
    <x v="63"/>
    <s v="RODRIGO VELOZA GALINDO "/>
    <x v="1"/>
    <s v="3124825793"/>
    <x v="10"/>
    <n v="28"/>
  </r>
  <r>
    <n v="65"/>
    <n v="1010176179"/>
    <x v="64"/>
    <s v="RODRIGO VELOZA GALINDO "/>
    <x v="2"/>
    <s v="3151006455"/>
    <x v="14"/>
    <n v="28"/>
  </r>
  <r>
    <n v="66"/>
    <n v="79697226"/>
    <x v="65"/>
    <s v="RODRIGO VELOZA GALINDO "/>
    <x v="1"/>
    <s v="3162682712"/>
    <x v="8"/>
    <n v="28"/>
  </r>
  <r>
    <n v="67"/>
    <n v="52231175"/>
    <x v="66"/>
    <s v="RODRIGO VELOZA GALINDO "/>
    <x v="0"/>
    <s v="3136280582"/>
    <x v="10"/>
    <n v="23"/>
  </r>
  <r>
    <n v="68"/>
    <n v="1023943429"/>
    <x v="67"/>
    <s v="RODRIGO VELOZA GALINDO "/>
    <x v="1"/>
    <s v="3246890914"/>
    <x v="11"/>
    <n v="28"/>
  </r>
  <r>
    <n v="69"/>
    <n v="1023934402"/>
    <x v="68"/>
    <s v="RODRIGO VELOZA GALINDO "/>
    <x v="0"/>
    <s v="3003866003"/>
    <x v="10"/>
    <n v="27"/>
  </r>
  <r>
    <n v="70"/>
    <n v="1032438600"/>
    <x v="69"/>
    <s v="RODRIGO VELOZA GALINDO "/>
    <x v="0"/>
    <s v="3004963232"/>
    <x v="10"/>
    <n v="8"/>
  </r>
  <r>
    <n v="71"/>
    <n v="80166999"/>
    <x v="70"/>
    <s v="RODRIGO VELOZA GALINDO "/>
    <x v="3"/>
    <s v="3233204212"/>
    <x v="10"/>
    <n v="28"/>
  </r>
  <r>
    <n v="72"/>
    <n v="1087206496"/>
    <x v="71"/>
    <s v="RODRIGO VELOZA GALINDO "/>
    <x v="0"/>
    <s v="3504640587"/>
    <x v="9"/>
    <n v="28"/>
  </r>
  <r>
    <n v="73"/>
    <n v="39629193"/>
    <x v="72"/>
    <s v="JOHANNA ZAMORA ZAMORA"/>
    <x v="0"/>
    <s v="3144909914"/>
    <x v="15"/>
    <n v="28"/>
  </r>
  <r>
    <n v="74"/>
    <n v="52164364"/>
    <x v="73"/>
    <s v="JOHANNA ZAMORA ZAMORA"/>
    <x v="0"/>
    <s v="3174516626"/>
    <x v="15"/>
    <n v="28"/>
  </r>
  <r>
    <n v="75"/>
    <n v="5090615"/>
    <x v="74"/>
    <s v="JOHANNA ZAMORA ZAMORA"/>
    <x v="1"/>
    <s v="3136802598"/>
    <x v="15"/>
    <n v="28"/>
  </r>
  <r>
    <n v="76"/>
    <n v="1126122552"/>
    <x v="75"/>
    <s v="JOHANNA ZAMORA ZAMORA"/>
    <x v="1"/>
    <s v="3145730019"/>
    <x v="15"/>
    <n v="28"/>
  </r>
  <r>
    <n v="77"/>
    <n v="39802794"/>
    <x v="76"/>
    <s v="JOHANNA ZAMORA ZAMORA"/>
    <x v="0"/>
    <s v="3202892554"/>
    <x v="15"/>
    <n v="28"/>
  </r>
  <r>
    <n v="78"/>
    <n v="1045227589"/>
    <x v="77"/>
    <s v="JOHANNA ZAMORA ZAMORA"/>
    <x v="0"/>
    <s v="3245191705"/>
    <x v="15"/>
    <n v="28"/>
  </r>
  <r>
    <n v="79"/>
    <n v="52017874"/>
    <x v="78"/>
    <s v="JOHANNA ZAMORA ZAMORA"/>
    <x v="0"/>
    <s v="3193602960"/>
    <x v="15"/>
    <n v="26"/>
  </r>
  <r>
    <n v="80"/>
    <n v="51970521"/>
    <x v="79"/>
    <s v="JOHANNA ZAMORA ZAMORA"/>
    <x v="0"/>
    <s v="3134219368"/>
    <x v="15"/>
    <n v="28"/>
  </r>
  <r>
    <n v="81"/>
    <n v="52742012"/>
    <x v="80"/>
    <s v="JOHANNA ZAMORA ZAMORA"/>
    <x v="0"/>
    <s v="3132204307"/>
    <x v="15"/>
    <n v="28"/>
  </r>
  <r>
    <n v="82"/>
    <n v="79633497"/>
    <x v="81"/>
    <s v="JOHANNA ZAMORA ZAMORA"/>
    <x v="1"/>
    <s v="3017371363"/>
    <x v="4"/>
    <n v="28"/>
  </r>
  <r>
    <n v="83"/>
    <n v="79459623"/>
    <x v="82"/>
    <s v="JOHANNA ZAMORA ZAMORA"/>
    <x v="1"/>
    <s v="3507935844"/>
    <x v="4"/>
    <n v="28"/>
  </r>
  <r>
    <n v="84"/>
    <n v="14191476"/>
    <x v="83"/>
    <s v="JOHANNA ZAMORA ZAMORA"/>
    <x v="4"/>
    <s v="3144212888"/>
    <x v="4"/>
    <n v="28"/>
  </r>
  <r>
    <n v="85"/>
    <n v="52635791"/>
    <x v="84"/>
    <s v="JOHANNA ZAMORA ZAMORA"/>
    <x v="0"/>
    <s v="3118958109"/>
    <x v="4"/>
    <n v="28"/>
  </r>
  <r>
    <n v="86"/>
    <n v="52339253"/>
    <x v="9"/>
    <s v="JOHANNA ZAMORA ZAMORA"/>
    <x v="0"/>
    <s v="3242549695"/>
    <x v="4"/>
    <n v="28"/>
  </r>
  <r>
    <n v="87"/>
    <n v="55155416"/>
    <x v="85"/>
    <s v="JOHANNA ZAMORA ZAMORA"/>
    <x v="0"/>
    <s v="3208313300"/>
    <x v="4"/>
    <n v="28"/>
  </r>
  <r>
    <n v="88"/>
    <n v="52309477"/>
    <x v="86"/>
    <s v="JOHANNA ZAMORA ZAMORA"/>
    <x v="0"/>
    <s v="3208707869"/>
    <x v="16"/>
    <n v="28"/>
  </r>
  <r>
    <n v="89"/>
    <n v="30225706"/>
    <x v="87"/>
    <s v="JOHANNA ZAMORA ZAMORA"/>
    <x v="0"/>
    <s v="3011868966"/>
    <x v="16"/>
    <n v="28"/>
  </r>
  <r>
    <n v="90"/>
    <n v="1024583299"/>
    <x v="88"/>
    <s v="JOHANNA ZAMORA ZAMORA"/>
    <x v="0"/>
    <s v="3204997455"/>
    <x v="16"/>
    <n v="28"/>
  </r>
  <r>
    <n v="91"/>
    <n v="55305195"/>
    <x v="89"/>
    <s v="JOHANNA ZAMORA ZAMORA"/>
    <x v="0"/>
    <s v="3223827570"/>
    <x v="16"/>
    <n v="28"/>
  </r>
  <r>
    <n v="92"/>
    <n v="1002269813"/>
    <x v="90"/>
    <s v="JOHANNA ZAMORA ZAMORA"/>
    <x v="0"/>
    <s v="3194618677"/>
    <x v="16"/>
    <n v="28"/>
  </r>
  <r>
    <n v="93"/>
    <n v="5483580"/>
    <x v="91"/>
    <s v="JOHANNA ZAMORA ZAMORA"/>
    <x v="0"/>
    <s v="3243453295"/>
    <x v="16"/>
    <n v="28"/>
  </r>
  <r>
    <n v="94"/>
    <n v="69802250"/>
    <x v="92"/>
    <s v="JOHANNA ZAMORA ZAMORA"/>
    <x v="0"/>
    <s v="3232902740"/>
    <x v="16"/>
    <n v="26"/>
  </r>
  <r>
    <n v="95"/>
    <n v="39655719"/>
    <x v="93"/>
    <s v="JOHANNA ZAMORA ZAMORA"/>
    <x v="0"/>
    <s v="3107617116"/>
    <x v="16"/>
    <n v="28"/>
  </r>
  <r>
    <n v="96"/>
    <n v="1010025321"/>
    <x v="94"/>
    <s v="JOHANNA ZAMORA ZAMORA"/>
    <x v="1"/>
    <s v="3011709391"/>
    <x v="16"/>
    <n v="26"/>
  </r>
  <r>
    <n v="97"/>
    <n v="80369946"/>
    <x v="95"/>
    <s v="JOHANNA ZAMORA ZAMORA"/>
    <x v="1"/>
    <s v="3114917055"/>
    <x v="16"/>
    <n v="27"/>
  </r>
  <r>
    <n v="98"/>
    <n v="51990667"/>
    <x v="96"/>
    <s v="JOHANNA ZAMORA ZAMORA"/>
    <x v="0"/>
    <s v="3103180180"/>
    <x v="17"/>
    <n v="28"/>
  </r>
  <r>
    <n v="99"/>
    <n v="52033728"/>
    <x v="97"/>
    <s v="JOHANNA ZAMORA ZAMORA"/>
    <x v="2"/>
    <s v="3187091610"/>
    <x v="17"/>
    <n v="28"/>
  </r>
  <r>
    <n v="100"/>
    <n v="52832379"/>
    <x v="98"/>
    <s v="JOHANNA ZAMORA ZAMORA"/>
    <x v="0"/>
    <s v="3115077400"/>
    <x v="17"/>
    <n v="28"/>
  </r>
  <r>
    <n v="101"/>
    <n v="1031120358"/>
    <x v="99"/>
    <s v="JOHANNA ZAMORA ZAMORA"/>
    <x v="0"/>
    <s v="3123848118"/>
    <x v="17"/>
    <n v="28"/>
  </r>
  <r>
    <n v="102"/>
    <n v="52442600"/>
    <x v="100"/>
    <s v="JOHANNA ZAMORA ZAMORA"/>
    <x v="0"/>
    <s v="3224117250"/>
    <x v="17"/>
    <n v="28"/>
  </r>
  <r>
    <n v="103"/>
    <n v="21119479"/>
    <x v="101"/>
    <s v="JOHANNA ZAMORA ZAMORA"/>
    <x v="0"/>
    <s v="3102373775"/>
    <x v="17"/>
    <n v="28"/>
  </r>
  <r>
    <n v="104"/>
    <n v="53002582"/>
    <x v="102"/>
    <s v="JOHANNA ZAMORA ZAMORA"/>
    <x v="0"/>
    <s v="3005713443"/>
    <x v="17"/>
    <n v="28"/>
  </r>
  <r>
    <n v="105"/>
    <n v="52301809"/>
    <x v="103"/>
    <s v="JOHANNA ZAMORA ZAMORA"/>
    <x v="0"/>
    <s v="3138798248"/>
    <x v="17"/>
    <n v="28"/>
  </r>
  <r>
    <n v="106"/>
    <n v="80733180"/>
    <x v="104"/>
    <s v="JOHANNA ZAMORA ZAMORA"/>
    <x v="1"/>
    <s v="3027415192"/>
    <x v="17"/>
    <n v="28"/>
  </r>
  <r>
    <n v="107"/>
    <n v="73185010"/>
    <x v="105"/>
    <s v="JOHANNA ZAMORA ZAMORA"/>
    <x v="1"/>
    <s v="3045456809"/>
    <x v="17"/>
    <n v="28"/>
  </r>
  <r>
    <n v="108"/>
    <n v="52161057"/>
    <x v="106"/>
    <s v="JOHANNA ZAMORA ZAMORA"/>
    <x v="0"/>
    <s v="31257833441"/>
    <x v="18"/>
    <n v="28"/>
  </r>
  <r>
    <n v="109"/>
    <n v="1111335552"/>
    <x v="107"/>
    <s v="JOHANNA ZAMORA ZAMORA"/>
    <x v="0"/>
    <s v="3114415852"/>
    <x v="18"/>
    <n v="28"/>
  </r>
  <r>
    <n v="110"/>
    <n v="1026256911"/>
    <x v="108"/>
    <s v="JOHANNA ZAMORA ZAMORA"/>
    <x v="0"/>
    <s v="3222872318"/>
    <x v="18"/>
    <n v="28"/>
  </r>
  <r>
    <n v="111"/>
    <n v="79449859"/>
    <x v="109"/>
    <s v="JOHANNA ZAMORA ZAMORA"/>
    <x v="1"/>
    <s v="3143305278"/>
    <x v="18"/>
    <n v="28"/>
  </r>
  <r>
    <n v="112"/>
    <n v="1003242958"/>
    <x v="110"/>
    <s v="JOHANNA ZAMORA ZAMORA"/>
    <x v="0"/>
    <s v="3115141324"/>
    <x v="19"/>
    <n v="28"/>
  </r>
  <r>
    <n v="113"/>
    <n v="1023963907"/>
    <x v="111"/>
    <s v="JOHANNA ZAMORA ZAMORA"/>
    <x v="0"/>
    <s v="3219123660"/>
    <x v="19"/>
    <n v="24"/>
  </r>
  <r>
    <n v="114"/>
    <n v="1023940881"/>
    <x v="112"/>
    <s v="JOHANNA ZAMORA ZAMORA"/>
    <x v="0"/>
    <s v="3219453295"/>
    <x v="19"/>
    <n v="27"/>
  </r>
  <r>
    <n v="115"/>
    <n v="80391453"/>
    <x v="113"/>
    <s v="JOHANNA ZAMORA ZAMORA"/>
    <x v="1"/>
    <s v="3124113303"/>
    <x v="19"/>
    <n v="28"/>
  </r>
  <r>
    <n v="116"/>
    <n v="24716019"/>
    <x v="114"/>
    <s v="JOHANNA ZAMORA ZAMORA"/>
    <x v="4"/>
    <s v="3018506304"/>
    <x v="19"/>
    <n v="28"/>
  </r>
  <r>
    <n v="117"/>
    <n v="1050838828"/>
    <x v="115"/>
    <s v="JOHANNA ZAMORA ZAMORA"/>
    <x v="0"/>
    <s v="3137051086"/>
    <x v="20"/>
    <n v="28"/>
  </r>
  <r>
    <n v="118"/>
    <n v="52317516"/>
    <x v="116"/>
    <s v="JOHANNA ZAMORA ZAMORA"/>
    <x v="0"/>
    <s v="3112226086"/>
    <x v="20"/>
    <n v="28"/>
  </r>
  <r>
    <n v="119"/>
    <n v="1090491496"/>
    <x v="117"/>
    <s v="JOHANNA ZAMORA ZAMORA"/>
    <x v="0"/>
    <s v="3118629826"/>
    <x v="20"/>
    <n v="28"/>
  </r>
  <r>
    <n v="120"/>
    <n v="52762197"/>
    <x v="118"/>
    <s v="JOHANNA ZAMORA ZAMORA"/>
    <x v="3"/>
    <s v="3507896880"/>
    <x v="15"/>
    <n v="28"/>
  </r>
  <r>
    <n v="121"/>
    <n v="51907172"/>
    <x v="119"/>
    <s v="EDNA BERNAL- YEIMI MORENO"/>
    <x v="0"/>
    <s v="3202101872"/>
    <x v="14"/>
    <n v="28"/>
  </r>
  <r>
    <n v="122"/>
    <n v="1026279093"/>
    <x v="120"/>
    <s v="EDNA BERNAL- YEIMI MORENO"/>
    <x v="0"/>
    <s v="3228841284"/>
    <x v="14"/>
    <n v="28"/>
  </r>
  <r>
    <n v="123"/>
    <n v="1013612458"/>
    <x v="121"/>
    <s v="EDNA BERNAL- YEIMI MORENO"/>
    <x v="0"/>
    <s v="3209567199"/>
    <x v="14"/>
    <n v="28"/>
  </r>
  <r>
    <n v="124"/>
    <n v="1073599974"/>
    <x v="122"/>
    <s v="EDNA BERNAL- YEIMI MORENO"/>
    <x v="1"/>
    <s v="3219008529"/>
    <x v="10"/>
    <n v="28"/>
  </r>
  <r>
    <n v="125"/>
    <n v="66834181"/>
    <x v="123"/>
    <s v="EDNA BERNAL- YEIMI MORENO"/>
    <x v="0"/>
    <s v="3106606735"/>
    <x v="21"/>
    <n v="28"/>
  </r>
  <r>
    <n v="126"/>
    <n v="52381579"/>
    <x v="124"/>
    <s v="EDNA BERNAL- YEIMI MORENO"/>
    <x v="0"/>
    <s v="3114788014"/>
    <x v="14"/>
    <n v="28"/>
  </r>
  <r>
    <n v="127"/>
    <n v="52927563"/>
    <x v="125"/>
    <s v="EDNA BERNAL- YEIMI MORENO"/>
    <x v="0"/>
    <s v="3223120404"/>
    <x v="14"/>
    <n v="28"/>
  </r>
  <r>
    <n v="128"/>
    <n v="79453613"/>
    <x v="126"/>
    <s v="EDNA BERNAL- YEIMI MORENO"/>
    <x v="1"/>
    <s v="3123921438"/>
    <x v="14"/>
    <n v="28"/>
  </r>
  <r>
    <n v="129"/>
    <n v="52550381"/>
    <x v="127"/>
    <s v="EDNA BERNAL- YEIMI MORENO"/>
    <x v="0"/>
    <s v="3143404528"/>
    <x v="14"/>
    <n v="28"/>
  </r>
  <r>
    <n v="130"/>
    <n v="1065626457"/>
    <x v="128"/>
    <s v="EDNA BERNAL- YEIMI MORENO"/>
    <x v="1"/>
    <s v="3206857725"/>
    <x v="14"/>
    <n v="28"/>
  </r>
  <r>
    <n v="131"/>
    <n v="52038499"/>
    <x v="129"/>
    <s v="EDNA BERNAL- YEIMI MORENO"/>
    <x v="0"/>
    <s v="3004534624"/>
    <x v="14"/>
    <n v="28"/>
  </r>
  <r>
    <n v="132"/>
    <n v="1235250628"/>
    <x v="130"/>
    <s v="EDNA BERNAL- YEIMI MORENO"/>
    <x v="1"/>
    <s v="3150448123"/>
    <x v="14"/>
    <n v="28"/>
  </r>
  <r>
    <n v="133"/>
    <n v="1023881249"/>
    <x v="131"/>
    <s v="EDNA BERNAL- YEIMI MORENO"/>
    <x v="1"/>
    <s v="3219768700"/>
    <x v="14"/>
    <n v="28"/>
  </r>
  <r>
    <n v="134"/>
    <n v="1007186042"/>
    <x v="132"/>
    <s v="EDNA BERNAL- YEIMI MORENO"/>
    <x v="0"/>
    <s v="3222575884"/>
    <x v="14"/>
    <n v="28"/>
  </r>
  <r>
    <n v="135"/>
    <n v="52164356"/>
    <x v="133"/>
    <s v="EDNA BERNAL- YEIMI MORENO"/>
    <x v="0"/>
    <s v="3202450652"/>
    <x v="14"/>
    <n v="28"/>
  </r>
  <r>
    <n v="136"/>
    <n v="28057943"/>
    <x v="134"/>
    <s v="EDNA BERNAL- YEIMI MORENO"/>
    <x v="0"/>
    <s v="3016896216"/>
    <x v="14"/>
    <n v="26"/>
  </r>
  <r>
    <n v="137"/>
    <n v="39659470"/>
    <x v="135"/>
    <s v="EDNA BERNAL- YEIMI MORENO"/>
    <x v="0"/>
    <s v="3208232057"/>
    <x v="14"/>
    <n v="28"/>
  </r>
  <r>
    <n v="138"/>
    <n v="52028199"/>
    <x v="136"/>
    <s v="EDNA BERNAL- YEIMI MORENO"/>
    <x v="0"/>
    <s v="3102549778"/>
    <x v="14"/>
    <n v="28"/>
  </r>
  <r>
    <n v="139"/>
    <n v="1033681788"/>
    <x v="137"/>
    <s v="EDNA BERNAL- YEIMI MORENO"/>
    <x v="0"/>
    <s v="3228994379"/>
    <x v="14"/>
    <n v="28"/>
  </r>
  <r>
    <n v="140"/>
    <n v="1013586699"/>
    <x v="138"/>
    <s v="EDNA BERNAL- YEIMI MORENO"/>
    <x v="0"/>
    <s v="3214625252"/>
    <x v="22"/>
    <n v="23"/>
  </r>
  <r>
    <n v="141"/>
    <n v="1063148543"/>
    <x v="139"/>
    <s v="EDNA BERNAL- YEIMI MORENO"/>
    <x v="1"/>
    <s v="3154054819"/>
    <x v="14"/>
    <n v="28"/>
  </r>
  <r>
    <n v="142"/>
    <n v="51893138"/>
    <x v="140"/>
    <s v="EDNA BERNAL- YEIMI MORENO"/>
    <x v="0"/>
    <s v="3208107667"/>
    <x v="14"/>
    <n v="28"/>
  </r>
  <r>
    <n v="143"/>
    <n v="1012327473"/>
    <x v="141"/>
    <s v="EDNA BERNAL- YEIMI MORENO"/>
    <x v="0"/>
    <s v="3102870395"/>
    <x v="14"/>
    <n v="28"/>
  </r>
  <r>
    <n v="144"/>
    <n v="52973679"/>
    <x v="142"/>
    <s v="EDNA BERNAL- YEIMI MORENO"/>
    <x v="0"/>
    <s v="3144022071"/>
    <x v="14"/>
    <n v="28"/>
  </r>
  <r>
    <n v="145"/>
    <n v="30350065"/>
    <x v="143"/>
    <s v="EDNA BERNAL- YEIMI MORENO"/>
    <x v="0"/>
    <s v="3107991322"/>
    <x v="14"/>
    <n v="28"/>
  </r>
  <r>
    <n v="146"/>
    <n v="1078689395"/>
    <x v="144"/>
    <s v="EDNA BERNAL- YEIMI MORENO"/>
    <x v="0"/>
    <s v="3232930382"/>
    <x v="14"/>
    <n v="28"/>
  </r>
  <r>
    <n v="147"/>
    <n v="79385309"/>
    <x v="145"/>
    <s v="EDNA BERNAL- YEIMI MORENO"/>
    <x v="1"/>
    <s v="3185879016"/>
    <x v="10"/>
    <n v="28"/>
  </r>
  <r>
    <n v="148"/>
    <n v="79771060"/>
    <x v="146"/>
    <s v="EDNA BERNAL- YEIMI MORENO"/>
    <x v="4"/>
    <s v="3214213047"/>
    <x v="14"/>
    <n v="28"/>
  </r>
  <r>
    <n v="149"/>
    <n v="1033786605"/>
    <x v="147"/>
    <s v="EDNA BERNAL- YEIMI MORENO"/>
    <x v="1"/>
    <s v="3166894441"/>
    <x v="14"/>
    <n v="28"/>
  </r>
  <r>
    <n v="150"/>
    <n v="52776187"/>
    <x v="148"/>
    <s v="EDNA BERNAL- YEIMI MORENO"/>
    <x v="0"/>
    <s v="3228078172"/>
    <x v="22"/>
    <n v="28"/>
  </r>
  <r>
    <n v="151"/>
    <n v="1193109715"/>
    <x v="149"/>
    <s v="EDNA BERNAL- YEIMI MORENO"/>
    <x v="1"/>
    <s v="3224789225"/>
    <x v="22"/>
    <n v="28"/>
  </r>
  <r>
    <n v="152"/>
    <n v="53048357"/>
    <x v="150"/>
    <s v="EDNA BERNAL- YEIMI MORENO"/>
    <x v="0"/>
    <s v="3212444338"/>
    <x v="22"/>
    <n v="28"/>
  </r>
  <r>
    <n v="153"/>
    <n v="79667853"/>
    <x v="151"/>
    <s v="EDNA BERNAL- YEIMI MORENO"/>
    <x v="1"/>
    <s v="3222853281"/>
    <x v="23"/>
    <n v="28"/>
  </r>
  <r>
    <n v="154"/>
    <n v="79960184"/>
    <x v="152"/>
    <s v="EDNA BERNAL- YEIMI MORENO"/>
    <x v="4"/>
    <s v="3123017813"/>
    <x v="23"/>
    <n v="28"/>
  </r>
  <r>
    <n v="155"/>
    <n v="52038209"/>
    <x v="153"/>
    <s v="EDNA BERNAL- YEIMI MORENO"/>
    <x v="0"/>
    <s v="3125879804"/>
    <x v="23"/>
    <n v="28"/>
  </r>
  <r>
    <n v="156"/>
    <n v="52295952"/>
    <x v="154"/>
    <s v="EDNA BERNAL- YEIMI MORENO"/>
    <x v="0"/>
    <s v="3012369349"/>
    <x v="22"/>
    <n v="28"/>
  </r>
  <r>
    <n v="157"/>
    <n v="1024500166"/>
    <x v="155"/>
    <s v="EDNA BERNAL- YEIMI MORENO"/>
    <x v="0"/>
    <s v="3197541624"/>
    <x v="22"/>
    <n v="23"/>
  </r>
  <r>
    <n v="158"/>
    <n v="1022985784"/>
    <x v="156"/>
    <s v="EDNA BERNAL- YEIMI MORENO"/>
    <x v="1"/>
    <s v="3196483500"/>
    <x v="22"/>
    <n v="28"/>
  </r>
  <r>
    <n v="159"/>
    <n v="1023882611"/>
    <x v="157"/>
    <s v="EDNA BERNAL- YEIMI MORENO"/>
    <x v="0"/>
    <s v="3206838202"/>
    <x v="14"/>
    <n v="25"/>
  </r>
  <r>
    <n v="160"/>
    <n v="1021676051"/>
    <x v="158"/>
    <s v="EDNA BERNAL- YEIMI MORENO"/>
    <x v="0"/>
    <s v="3004310295"/>
    <x v="14"/>
    <n v="18"/>
  </r>
  <r>
    <n v="161"/>
    <n v="28915752"/>
    <x v="159"/>
    <s v="EDNA BERNAL- YEIMI MORENO"/>
    <x v="0"/>
    <s v="3127020342"/>
    <x v="14"/>
    <n v="27"/>
  </r>
  <r>
    <n v="162"/>
    <n v="1007105867"/>
    <x v="160"/>
    <s v="EDNA BERNAL- YEIMI MORENO"/>
    <x v="0"/>
    <s v="3209552545"/>
    <x v="14"/>
    <n v="21"/>
  </r>
  <r>
    <n v="163"/>
    <n v="1007186304"/>
    <x v="161"/>
    <s v="EDNA BERNAL- YEIMI MORENO"/>
    <x v="0"/>
    <s v="3506428274"/>
    <x v="14"/>
    <n v="28"/>
  </r>
  <r>
    <n v="164"/>
    <n v="1002377643"/>
    <x v="162"/>
    <s v="EDNA BERNAL- YEIMI MORENO"/>
    <x v="0"/>
    <s v="3043801757"/>
    <x v="14"/>
    <n v="28"/>
  </r>
  <r>
    <n v="165"/>
    <n v="1102816103"/>
    <x v="163"/>
    <s v="EDNA BERNAL- YEIMI MORENO"/>
    <x v="0"/>
    <s v="3146433570"/>
    <x v="14"/>
    <n v="28"/>
  </r>
  <r>
    <n v="166"/>
    <n v="52389391"/>
    <x v="164"/>
    <s v="EDNA BERNAL- YEIMI MORENO"/>
    <x v="0"/>
    <s v="3125406945"/>
    <x v="14"/>
    <n v="28"/>
  </r>
  <r>
    <n v="167"/>
    <n v="52897266"/>
    <x v="165"/>
    <s v="EDNA BERNAL- YEIMI MORENO"/>
    <x v="0"/>
    <s v="3154173171"/>
    <x v="14"/>
    <n v="27"/>
  </r>
  <r>
    <n v="168"/>
    <n v="1104224004"/>
    <x v="166"/>
    <s v="EDNA BERNAL- YEIMI MORENO"/>
    <x v="1"/>
    <s v="3208179264"/>
    <x v="22"/>
    <n v="26"/>
  </r>
  <r>
    <n v="169"/>
    <n v="52292687"/>
    <x v="167"/>
    <s v="EDNA BERNAL- YEIMI MORENO"/>
    <x v="0"/>
    <s v="3143112254"/>
    <x v="14"/>
    <n v="28"/>
  </r>
  <r>
    <n v="170"/>
    <n v="1073668951"/>
    <x v="168"/>
    <s v="EDNA BERNAL- YEIMI MORENO"/>
    <x v="0"/>
    <s v="3208455267"/>
    <x v="22"/>
    <n v="24"/>
  </r>
  <r>
    <n v="171"/>
    <n v="53073073"/>
    <x v="169"/>
    <s v="EDNA BERNAL- YEIMI MORENO"/>
    <x v="0"/>
    <s v="3229044250"/>
    <x v="22"/>
    <n v="28"/>
  </r>
  <r>
    <n v="172"/>
    <n v="35602050"/>
    <x v="170"/>
    <s v="EDNA BERNAL- YEIMI MORENO"/>
    <x v="0"/>
    <s v="3045479405"/>
    <x v="14"/>
    <n v="28"/>
  </r>
  <r>
    <n v="173"/>
    <n v="1127668946"/>
    <x v="171"/>
    <s v="EDNA BERNAL- YEIMI MORENO"/>
    <x v="0"/>
    <s v="3118538436"/>
    <x v="23"/>
    <n v="28"/>
  </r>
  <r>
    <n v="174"/>
    <n v="52759800"/>
    <x v="172"/>
    <s v="EDNA BERNAL- YEIMI MORENO"/>
    <x v="0"/>
    <s v="3213794807"/>
    <x v="14"/>
    <n v="28"/>
  </r>
  <r>
    <n v="175"/>
    <n v="63508533"/>
    <x v="173"/>
    <s v="EDNA BERNAL- YEIMI MORENO"/>
    <x v="0"/>
    <s v="3125313860"/>
    <x v="14"/>
    <n v="28"/>
  </r>
  <r>
    <n v="176"/>
    <n v="52431371"/>
    <x v="174"/>
    <s v="EDNA BERNAL- YEIMI MORENO"/>
    <x v="0"/>
    <s v="3133094459"/>
    <x v="14"/>
    <n v="28"/>
  </r>
  <r>
    <n v="177"/>
    <n v="65788478"/>
    <x v="175"/>
    <s v="EDNA BERNAL- YEIMI MORENO"/>
    <x v="0"/>
    <s v="3114512807"/>
    <x v="22"/>
    <n v="28"/>
  </r>
  <r>
    <n v="178"/>
    <n v="80443614"/>
    <x v="176"/>
    <s v="EDNA BERNAL- YEIMI MORENO"/>
    <x v="0"/>
    <s v="3042009163"/>
    <x v="14"/>
    <n v="28"/>
  </r>
  <r>
    <n v="179"/>
    <n v="42778107"/>
    <x v="177"/>
    <s v="EDNA BERNAL- YEIMI MORENO"/>
    <x v="0"/>
    <s v="3112552620"/>
    <x v="14"/>
    <n v="28"/>
  </r>
  <r>
    <n v="180"/>
    <n v="52733940"/>
    <x v="178"/>
    <s v="EDNA BERNAL- YEIMI MORENO"/>
    <x v="0"/>
    <s v="3185688171"/>
    <x v="14"/>
    <n v="19"/>
  </r>
  <r>
    <n v="181"/>
    <n v="53093292"/>
    <x v="179"/>
    <s v="EDNA BERNAL- YEIMI MORENO"/>
    <x v="3"/>
    <s v="3133337120"/>
    <x v="14"/>
    <n v="28"/>
  </r>
  <r>
    <n v="182"/>
    <n v="52776596"/>
    <x v="180"/>
    <s v="EDNA BERNAL- YEIMI MORENO"/>
    <x v="0"/>
    <s v="3138695545"/>
    <x v="21"/>
    <n v="28"/>
  </r>
  <r>
    <n v="183"/>
    <n v="1000255690"/>
    <x v="181"/>
    <s v="EDNA BERNAL- YEIMI MORENO"/>
    <x v="2"/>
    <s v="3142062934"/>
    <x v="14"/>
    <n v="28"/>
  </r>
  <r>
    <n v="184"/>
    <n v="1073510783"/>
    <x v="182"/>
    <s v="EDNA BERNAL- YEIMI MORENO"/>
    <x v="1"/>
    <s v="3143288879"/>
    <x v="14"/>
    <n v="28"/>
  </r>
  <r>
    <n v="185"/>
    <n v="1023926613"/>
    <x v="183"/>
    <s v="EDNA BERNAL- YEIMI MORENO"/>
    <x v="0"/>
    <s v="3212672537"/>
    <x v="22"/>
    <n v="8"/>
  </r>
  <r>
    <n v="186"/>
    <n v="91438948"/>
    <x v="184"/>
    <s v="EDNA BERNAL- YEIMI MORENO"/>
    <x v="1"/>
    <s v="3133500092"/>
    <x v="23"/>
    <n v="28"/>
  </r>
  <r>
    <n v="187"/>
    <n v="1004536224"/>
    <x v="185"/>
    <s v="EDNA BERNAL- YEIMI MORENO"/>
    <x v="0"/>
    <s v="3232931329"/>
    <x v="22"/>
    <n v="26"/>
  </r>
  <r>
    <n v="188"/>
    <n v="1000596462"/>
    <x v="186"/>
    <s v="EDNA BERNAL- YEIMI MORENO"/>
    <x v="0"/>
    <s v="3112302469"/>
    <x v="22"/>
    <n v="28"/>
  </r>
  <r>
    <n v="189"/>
    <n v="53892166"/>
    <x v="187"/>
    <s v="EDNA BERNAL- YEIMI MORENO"/>
    <x v="0"/>
    <s v="3102772175"/>
    <x v="22"/>
    <n v="28"/>
  </r>
  <r>
    <n v="190"/>
    <n v="72428676"/>
    <x v="188"/>
    <s v="EDNA BERNAL- YEIMI MORENO"/>
    <x v="4"/>
    <s v="3002072224"/>
    <x v="22"/>
    <n v="28"/>
  </r>
  <r>
    <n v="191"/>
    <n v="1023917280"/>
    <x v="189"/>
    <s v="EDNA BERNAL- YEIMI MORENO"/>
    <x v="3"/>
    <s v="3112290273"/>
    <x v="14"/>
    <n v="28"/>
  </r>
  <r>
    <n v="192"/>
    <n v="1004501396"/>
    <x v="190"/>
    <s v="EDNA BERNAL- YEIMI MORENO"/>
    <x v="0"/>
    <s v="3008041039"/>
    <x v="14"/>
    <n v="17"/>
  </r>
  <r>
    <n v="193"/>
    <n v="53026098"/>
    <x v="191"/>
    <s v="EDNA BERNAL- YEIMI MORENO"/>
    <x v="0"/>
    <s v="3187766237"/>
    <x v="14"/>
    <n v="10"/>
  </r>
  <r>
    <n v="194"/>
    <n v="6541909"/>
    <x v="192"/>
    <s v="EDNA BERNAL- YEIMI MORENO"/>
    <x v="0"/>
    <s v="3246655512"/>
    <x v="22"/>
    <n v="4"/>
  </r>
  <r>
    <n v="195"/>
    <n v="1052077081"/>
    <x v="193"/>
    <s v="EDNA BERNAL- YEIMI MORENO"/>
    <x v="0"/>
    <s v="3506655015"/>
    <x v="22"/>
    <n v="4"/>
  </r>
  <r>
    <n v="196"/>
    <n v="1196963427"/>
    <x v="194"/>
    <s v="EDNA BERNAL- YEIMI MORENO"/>
    <x v="0"/>
    <s v="3014711213"/>
    <x v="22"/>
    <n v="4"/>
  </r>
  <r>
    <n v="197"/>
    <n v="52118270"/>
    <x v="195"/>
    <s v="EDNA BERNAL- YEIMI MORENO"/>
    <x v="5"/>
    <s v="3125374289"/>
    <x v="14"/>
    <n v="28"/>
  </r>
  <r>
    <n v="198"/>
    <n v="1087206496"/>
    <x v="71"/>
    <s v="EDNA BERNAL- YEIMI MORENO"/>
    <x v="0"/>
    <s v="3504640587"/>
    <x v="9"/>
    <n v="28"/>
  </r>
  <r>
    <n v="199"/>
    <n v="1023917280"/>
    <x v="189"/>
    <s v="EDNA BERNAL- YEIMI MORENO"/>
    <x v="3"/>
    <s v="3112290273"/>
    <x v="14"/>
    <n v="2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000-000000000000}" name="Tabla dinámica2" cacheId="6" dataOnRows="1" dataPosition="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B65" firstHeaderRow="1" firstDataRow="1" firstDataCol="1"/>
  <pivotFields count="8">
    <pivotField showAll="0"/>
    <pivotField showAll="0"/>
    <pivotField showAll="0">
      <items count="198">
        <item x="66"/>
        <item x="132"/>
        <item x="90"/>
        <item x="144"/>
        <item x="124"/>
        <item x="30"/>
        <item x="19"/>
        <item x="190"/>
        <item x="50"/>
        <item x="99"/>
        <item x="41"/>
        <item x="73"/>
        <item x="175"/>
        <item x="170"/>
        <item x="67"/>
        <item x="31"/>
        <item x="125"/>
        <item x="26"/>
        <item x="55"/>
        <item x="63"/>
        <item x="36"/>
        <item x="165"/>
        <item x="74"/>
        <item x="189"/>
        <item x="155"/>
        <item x="20"/>
        <item x="159"/>
        <item x="25"/>
        <item x="51"/>
        <item x="56"/>
        <item x="1"/>
        <item x="9"/>
        <item x="172"/>
        <item x="43"/>
        <item x="119"/>
        <item x="71"/>
        <item x="45"/>
        <item x="180"/>
        <item x="133"/>
        <item x="192"/>
        <item x="173"/>
        <item x="123"/>
        <item x="52"/>
        <item x="146"/>
        <item x="82"/>
        <item x="37"/>
        <item x="53"/>
        <item x="134"/>
        <item x="110"/>
        <item x="46"/>
        <item x="91"/>
        <item x="21"/>
        <item x="0"/>
        <item x="16"/>
        <item x="62"/>
        <item x="32"/>
        <item x="5"/>
        <item x="108"/>
        <item x="160"/>
        <item x="122"/>
        <item x="184"/>
        <item x="4"/>
        <item x="18"/>
        <item x="115"/>
        <item x="29"/>
        <item x="34"/>
        <item x="191"/>
        <item x="135"/>
        <item x="14"/>
        <item x="129"/>
        <item x="127"/>
        <item x="64"/>
        <item x="111"/>
        <item x="186"/>
        <item x="79"/>
        <item x="49"/>
        <item x="171"/>
        <item x="164"/>
        <item x="77"/>
        <item x="130"/>
        <item x="136"/>
        <item x="176"/>
        <item x="163"/>
        <item x="137"/>
        <item x="83"/>
        <item x="138"/>
        <item x="139"/>
        <item x="92"/>
        <item x="187"/>
        <item x="150"/>
        <item x="84"/>
        <item x="98"/>
        <item x="54"/>
        <item x="27"/>
        <item x="188"/>
        <item x="174"/>
        <item x="116"/>
        <item x="154"/>
        <item x="162"/>
        <item x="96"/>
        <item x="78"/>
        <item x="28"/>
        <item x="126"/>
        <item x="95"/>
        <item x="8"/>
        <item x="39"/>
        <item x="94"/>
        <item x="181"/>
        <item x="179"/>
        <item x="87"/>
        <item x="169"/>
        <item x="105"/>
        <item x="85"/>
        <item x="177"/>
        <item x="158"/>
        <item x="40"/>
        <item x="101"/>
        <item x="97"/>
        <item x="140"/>
        <item x="182"/>
        <item x="183"/>
        <item x="69"/>
        <item x="24"/>
        <item x="106"/>
        <item x="156"/>
        <item x="22"/>
        <item x="86"/>
        <item x="161"/>
        <item x="12"/>
        <item x="131"/>
        <item x="10"/>
        <item x="153"/>
        <item x="11"/>
        <item x="113"/>
        <item x="147"/>
        <item x="6"/>
        <item x="72"/>
        <item x="102"/>
        <item x="107"/>
        <item x="80"/>
        <item x="15"/>
        <item x="38"/>
        <item x="149"/>
        <item x="93"/>
        <item x="57"/>
        <item x="117"/>
        <item x="65"/>
        <item x="168"/>
        <item x="60"/>
        <item x="120"/>
        <item x="47"/>
        <item x="157"/>
        <item x="58"/>
        <item x="195"/>
        <item x="103"/>
        <item x="13"/>
        <item x="128"/>
        <item x="104"/>
        <item x="151"/>
        <item x="114"/>
        <item x="89"/>
        <item x="23"/>
        <item x="141"/>
        <item x="178"/>
        <item x="61"/>
        <item x="88"/>
        <item x="142"/>
        <item x="42"/>
        <item x="166"/>
        <item x="7"/>
        <item x="44"/>
        <item x="48"/>
        <item x="167"/>
        <item x="148"/>
        <item x="100"/>
        <item x="109"/>
        <item x="17"/>
        <item x="81"/>
        <item x="121"/>
        <item x="193"/>
        <item x="68"/>
        <item x="145"/>
        <item x="143"/>
        <item x="35"/>
        <item x="3"/>
        <item x="112"/>
        <item x="33"/>
        <item x="194"/>
        <item x="70"/>
        <item x="152"/>
        <item x="75"/>
        <item x="59"/>
        <item x="185"/>
        <item x="2"/>
        <item x="118"/>
        <item x="76"/>
        <item m="1" x="196"/>
        <item t="default"/>
      </items>
    </pivotField>
    <pivotField showAll="0"/>
    <pivotField axis="axisRow" dataField="1" showAll="0">
      <items count="7">
        <item x="4"/>
        <item x="0"/>
        <item x="1"/>
        <item x="2"/>
        <item x="5"/>
        <item x="3"/>
        <item t="default"/>
      </items>
    </pivotField>
    <pivotField showAll="0"/>
    <pivotField axis="axisRow" showAll="0">
      <items count="26">
        <item sd="0" x="14"/>
        <item sd="0" x="16"/>
        <item sd="0" x="6"/>
        <item sd="0" x="7"/>
        <item sd="0" x="2"/>
        <item sd="0" x="12"/>
        <item sd="0" x="0"/>
        <item sd="0" x="5"/>
        <item sd="0" x="18"/>
        <item sd="0" x="8"/>
        <item sd="0" x="4"/>
        <item sd="0" x="22"/>
        <item sd="0" x="3"/>
        <item sd="0" x="20"/>
        <item sd="0" x="13"/>
        <item sd="0" x="1"/>
        <item sd="0" x="19"/>
        <item sd="0" x="23"/>
        <item sd="0" x="21"/>
        <item sd="0" x="10"/>
        <item sd="0" x="17"/>
        <item sd="0" x="15"/>
        <item sd="0" x="11"/>
        <item sd="0" x="9"/>
        <item sd="0" m="1" x="24"/>
        <item t="default" sd="0"/>
      </items>
    </pivotField>
    <pivotField showAll="0"/>
  </pivotFields>
  <rowFields count="2">
    <field x="4"/>
    <field x="6"/>
  </rowFields>
  <rowItems count="62">
    <i>
      <x/>
    </i>
    <i r="1">
      <x/>
    </i>
    <i r="1">
      <x v="10"/>
    </i>
    <i r="1">
      <x v="11"/>
    </i>
    <i r="1">
      <x v="16"/>
    </i>
    <i r="1">
      <x v="17"/>
    </i>
    <i>
      <x v="1"/>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x v="2"/>
    </i>
    <i r="1">
      <x/>
    </i>
    <i r="1">
      <x v="1"/>
    </i>
    <i r="1">
      <x v="2"/>
    </i>
    <i r="1">
      <x v="5"/>
    </i>
    <i r="1">
      <x v="7"/>
    </i>
    <i r="1">
      <x v="8"/>
    </i>
    <i r="1">
      <x v="9"/>
    </i>
    <i r="1">
      <x v="10"/>
    </i>
    <i r="1">
      <x v="11"/>
    </i>
    <i r="1">
      <x v="12"/>
    </i>
    <i r="1">
      <x v="14"/>
    </i>
    <i r="1">
      <x v="16"/>
    </i>
    <i r="1">
      <x v="17"/>
    </i>
    <i r="1">
      <x v="19"/>
    </i>
    <i r="1">
      <x v="20"/>
    </i>
    <i r="1">
      <x v="21"/>
    </i>
    <i r="1">
      <x v="22"/>
    </i>
    <i r="1">
      <x v="23"/>
    </i>
    <i>
      <x v="3"/>
    </i>
    <i r="1">
      <x/>
    </i>
    <i r="1">
      <x v="6"/>
    </i>
    <i r="1">
      <x v="20"/>
    </i>
    <i>
      <x v="4"/>
    </i>
    <i r="1">
      <x/>
    </i>
    <i>
      <x v="5"/>
    </i>
    <i r="1">
      <x/>
    </i>
    <i r="1">
      <x v="6"/>
    </i>
    <i r="1">
      <x v="19"/>
    </i>
    <i r="1">
      <x v="21"/>
    </i>
    <i t="grand">
      <x/>
    </i>
  </rowItems>
  <colItems count="1">
    <i/>
  </colItems>
  <dataFields count="1">
    <dataField name="Cuenta de CARGO"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1000-000001000000}" name="Tabla dinámica3" cacheId="6" dataOnRows="1" dataPosition="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D3:E145" firstHeaderRow="1" firstDataRow="1" firstDataCol="1"/>
  <pivotFields count="8">
    <pivotField showAll="0"/>
    <pivotField showAll="0"/>
    <pivotField showAll="0">
      <items count="198">
        <item x="66"/>
        <item x="132"/>
        <item x="90"/>
        <item x="144"/>
        <item x="124"/>
        <item x="30"/>
        <item x="19"/>
        <item x="190"/>
        <item x="50"/>
        <item x="99"/>
        <item x="41"/>
        <item x="73"/>
        <item x="175"/>
        <item x="170"/>
        <item x="67"/>
        <item x="31"/>
        <item x="125"/>
        <item x="26"/>
        <item x="55"/>
        <item x="63"/>
        <item x="36"/>
        <item x="165"/>
        <item x="74"/>
        <item x="189"/>
        <item x="155"/>
        <item x="20"/>
        <item x="159"/>
        <item x="25"/>
        <item x="51"/>
        <item x="56"/>
        <item x="1"/>
        <item x="9"/>
        <item x="172"/>
        <item x="43"/>
        <item x="119"/>
        <item x="71"/>
        <item x="45"/>
        <item x="180"/>
        <item x="133"/>
        <item x="192"/>
        <item x="173"/>
        <item x="123"/>
        <item x="52"/>
        <item x="146"/>
        <item x="82"/>
        <item x="37"/>
        <item x="53"/>
        <item x="134"/>
        <item x="110"/>
        <item x="46"/>
        <item x="91"/>
        <item x="21"/>
        <item x="0"/>
        <item x="16"/>
        <item x="62"/>
        <item x="32"/>
        <item x="5"/>
        <item x="108"/>
        <item x="160"/>
        <item x="122"/>
        <item x="184"/>
        <item x="4"/>
        <item x="18"/>
        <item x="115"/>
        <item x="29"/>
        <item x="34"/>
        <item x="191"/>
        <item x="135"/>
        <item x="14"/>
        <item x="129"/>
        <item x="127"/>
        <item x="64"/>
        <item x="111"/>
        <item x="186"/>
        <item x="79"/>
        <item x="49"/>
        <item x="171"/>
        <item x="164"/>
        <item x="77"/>
        <item x="130"/>
        <item x="136"/>
        <item x="176"/>
        <item x="163"/>
        <item x="137"/>
        <item x="83"/>
        <item x="138"/>
        <item x="139"/>
        <item x="92"/>
        <item x="187"/>
        <item x="150"/>
        <item x="84"/>
        <item x="98"/>
        <item x="54"/>
        <item x="27"/>
        <item x="188"/>
        <item x="174"/>
        <item x="116"/>
        <item x="154"/>
        <item x="162"/>
        <item x="96"/>
        <item x="78"/>
        <item x="28"/>
        <item x="126"/>
        <item x="95"/>
        <item x="8"/>
        <item x="39"/>
        <item x="94"/>
        <item x="181"/>
        <item x="179"/>
        <item x="87"/>
        <item x="169"/>
        <item x="105"/>
        <item x="85"/>
        <item x="177"/>
        <item x="158"/>
        <item x="40"/>
        <item x="101"/>
        <item x="97"/>
        <item x="140"/>
        <item x="182"/>
        <item x="183"/>
        <item x="69"/>
        <item x="24"/>
        <item x="106"/>
        <item x="156"/>
        <item x="22"/>
        <item x="86"/>
        <item x="161"/>
        <item x="12"/>
        <item x="131"/>
        <item x="10"/>
        <item x="153"/>
        <item x="11"/>
        <item x="113"/>
        <item x="147"/>
        <item x="6"/>
        <item x="72"/>
        <item x="102"/>
        <item x="107"/>
        <item x="80"/>
        <item x="15"/>
        <item x="38"/>
        <item x="149"/>
        <item x="93"/>
        <item x="57"/>
        <item x="117"/>
        <item x="65"/>
        <item x="168"/>
        <item x="60"/>
        <item x="120"/>
        <item x="47"/>
        <item x="157"/>
        <item x="58"/>
        <item x="195"/>
        <item x="103"/>
        <item x="13"/>
        <item x="128"/>
        <item x="104"/>
        <item x="151"/>
        <item x="114"/>
        <item x="89"/>
        <item x="23"/>
        <item x="141"/>
        <item x="178"/>
        <item x="61"/>
        <item x="88"/>
        <item x="142"/>
        <item x="42"/>
        <item x="166"/>
        <item x="7"/>
        <item x="44"/>
        <item x="48"/>
        <item x="167"/>
        <item x="148"/>
        <item x="100"/>
        <item x="109"/>
        <item x="17"/>
        <item x="81"/>
        <item x="121"/>
        <item x="193"/>
        <item x="68"/>
        <item x="145"/>
        <item x="143"/>
        <item x="35"/>
        <item x="3"/>
        <item x="112"/>
        <item x="33"/>
        <item x="194"/>
        <item x="70"/>
        <item x="152"/>
        <item x="75"/>
        <item x="59"/>
        <item x="185"/>
        <item x="2"/>
        <item x="118"/>
        <item x="76"/>
        <item m="1" x="196"/>
        <item t="default"/>
      </items>
    </pivotField>
    <pivotField showAll="0"/>
    <pivotField axis="axisRow" dataField="1" showAll="0">
      <items count="7">
        <item x="4"/>
        <item x="0"/>
        <item x="1"/>
        <item x="2"/>
        <item x="5"/>
        <item x="3"/>
        <item t="default"/>
      </items>
    </pivotField>
    <pivotField showAll="0"/>
    <pivotField axis="axisRow" showAll="0">
      <items count="26">
        <item sd="0" x="14"/>
        <item sd="0" x="16"/>
        <item sd="0" x="6"/>
        <item sd="0" x="7"/>
        <item sd="0" x="2"/>
        <item sd="0" x="12"/>
        <item sd="0" x="0"/>
        <item sd="0" x="5"/>
        <item sd="0" x="18"/>
        <item sd="0" x="8"/>
        <item sd="0" x="4"/>
        <item sd="0" x="22"/>
        <item sd="0" x="3"/>
        <item sd="0" x="20"/>
        <item sd="0" x="13"/>
        <item sd="0" x="1"/>
        <item sd="0" x="19"/>
        <item sd="0" x="23"/>
        <item sd="0" x="21"/>
        <item sd="0" x="10"/>
        <item sd="0" x="17"/>
        <item sd="0" x="15"/>
        <item sd="0" x="11"/>
        <item sd="0" x="9"/>
        <item sd="0" m="1" x="24"/>
        <item t="default" sd="0"/>
      </items>
    </pivotField>
    <pivotField dataField="1" showAll="0"/>
  </pivotFields>
  <rowFields count="3">
    <field x="4"/>
    <field x="-2"/>
    <field x="6"/>
  </rowFields>
  <rowItems count="142">
    <i>
      <x/>
    </i>
    <i r="1">
      <x/>
    </i>
    <i r="2">
      <x/>
    </i>
    <i r="2">
      <x v="10"/>
    </i>
    <i r="2">
      <x v="11"/>
    </i>
    <i r="2">
      <x v="16"/>
    </i>
    <i r="2">
      <x v="17"/>
    </i>
    <i r="1" i="1">
      <x v="1"/>
    </i>
    <i r="2" i="1">
      <x/>
    </i>
    <i r="2" i="1">
      <x v="10"/>
    </i>
    <i r="2" i="1">
      <x v="11"/>
    </i>
    <i r="2" i="1">
      <x v="16"/>
    </i>
    <i r="2" i="1">
      <x v="17"/>
    </i>
    <i t="default">
      <x/>
    </i>
    <i t="default" i="1">
      <x/>
    </i>
    <i>
      <x v="1"/>
    </i>
    <i r="1">
      <x/>
    </i>
    <i r="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1" i="1">
      <x v="1"/>
    </i>
    <i r="2" i="1">
      <x/>
    </i>
    <i r="2" i="1">
      <x v="1"/>
    </i>
    <i r="2" i="1">
      <x v="2"/>
    </i>
    <i r="2" i="1">
      <x v="3"/>
    </i>
    <i r="2" i="1">
      <x v="4"/>
    </i>
    <i r="2" i="1">
      <x v="5"/>
    </i>
    <i r="2" i="1">
      <x v="6"/>
    </i>
    <i r="2" i="1">
      <x v="7"/>
    </i>
    <i r="2" i="1">
      <x v="8"/>
    </i>
    <i r="2" i="1">
      <x v="9"/>
    </i>
    <i r="2" i="1">
      <x v="10"/>
    </i>
    <i r="2" i="1">
      <x v="11"/>
    </i>
    <i r="2" i="1">
      <x v="12"/>
    </i>
    <i r="2" i="1">
      <x v="13"/>
    </i>
    <i r="2" i="1">
      <x v="14"/>
    </i>
    <i r="2" i="1">
      <x v="15"/>
    </i>
    <i r="2" i="1">
      <x v="16"/>
    </i>
    <i r="2" i="1">
      <x v="17"/>
    </i>
    <i r="2" i="1">
      <x v="18"/>
    </i>
    <i r="2" i="1">
      <x v="19"/>
    </i>
    <i r="2" i="1">
      <x v="20"/>
    </i>
    <i r="2" i="1">
      <x v="21"/>
    </i>
    <i r="2" i="1">
      <x v="22"/>
    </i>
    <i r="2" i="1">
      <x v="23"/>
    </i>
    <i t="default">
      <x v="1"/>
    </i>
    <i t="default" i="1">
      <x v="1"/>
    </i>
    <i>
      <x v="2"/>
    </i>
    <i r="1">
      <x/>
    </i>
    <i r="2">
      <x/>
    </i>
    <i r="2">
      <x v="1"/>
    </i>
    <i r="2">
      <x v="2"/>
    </i>
    <i r="2">
      <x v="5"/>
    </i>
    <i r="2">
      <x v="7"/>
    </i>
    <i r="2">
      <x v="8"/>
    </i>
    <i r="2">
      <x v="9"/>
    </i>
    <i r="2">
      <x v="10"/>
    </i>
    <i r="2">
      <x v="11"/>
    </i>
    <i r="2">
      <x v="12"/>
    </i>
    <i r="2">
      <x v="14"/>
    </i>
    <i r="2">
      <x v="16"/>
    </i>
    <i r="2">
      <x v="17"/>
    </i>
    <i r="2">
      <x v="19"/>
    </i>
    <i r="2">
      <x v="20"/>
    </i>
    <i r="2">
      <x v="21"/>
    </i>
    <i r="2">
      <x v="22"/>
    </i>
    <i r="2">
      <x v="23"/>
    </i>
    <i r="1" i="1">
      <x v="1"/>
    </i>
    <i r="2" i="1">
      <x/>
    </i>
    <i r="2" i="1">
      <x v="1"/>
    </i>
    <i r="2" i="1">
      <x v="2"/>
    </i>
    <i r="2" i="1">
      <x v="5"/>
    </i>
    <i r="2" i="1">
      <x v="7"/>
    </i>
    <i r="2" i="1">
      <x v="8"/>
    </i>
    <i r="2" i="1">
      <x v="9"/>
    </i>
    <i r="2" i="1">
      <x v="10"/>
    </i>
    <i r="2" i="1">
      <x v="11"/>
    </i>
    <i r="2" i="1">
      <x v="12"/>
    </i>
    <i r="2" i="1">
      <x v="14"/>
    </i>
    <i r="2" i="1">
      <x v="16"/>
    </i>
    <i r="2" i="1">
      <x v="17"/>
    </i>
    <i r="2" i="1">
      <x v="19"/>
    </i>
    <i r="2" i="1">
      <x v="20"/>
    </i>
    <i r="2" i="1">
      <x v="21"/>
    </i>
    <i r="2" i="1">
      <x v="22"/>
    </i>
    <i r="2" i="1">
      <x v="23"/>
    </i>
    <i t="default">
      <x v="2"/>
    </i>
    <i t="default" i="1">
      <x v="2"/>
    </i>
    <i>
      <x v="3"/>
    </i>
    <i r="1">
      <x/>
    </i>
    <i r="2">
      <x/>
    </i>
    <i r="2">
      <x v="6"/>
    </i>
    <i r="2">
      <x v="20"/>
    </i>
    <i r="1" i="1">
      <x v="1"/>
    </i>
    <i r="2" i="1">
      <x/>
    </i>
    <i r="2" i="1">
      <x v="6"/>
    </i>
    <i r="2" i="1">
      <x v="20"/>
    </i>
    <i t="default">
      <x v="3"/>
    </i>
    <i t="default" i="1">
      <x v="3"/>
    </i>
    <i>
      <x v="4"/>
    </i>
    <i r="1">
      <x/>
    </i>
    <i r="2">
      <x/>
    </i>
    <i r="1" i="1">
      <x v="1"/>
    </i>
    <i r="2" i="1">
      <x/>
    </i>
    <i t="default">
      <x v="4"/>
    </i>
    <i t="default" i="1">
      <x v="4"/>
    </i>
    <i>
      <x v="5"/>
    </i>
    <i r="1">
      <x/>
    </i>
    <i r="2">
      <x/>
    </i>
    <i r="2">
      <x v="6"/>
    </i>
    <i r="2">
      <x v="19"/>
    </i>
    <i r="2">
      <x v="21"/>
    </i>
    <i r="1" i="1">
      <x v="1"/>
    </i>
    <i r="2" i="1">
      <x/>
    </i>
    <i r="2" i="1">
      <x v="6"/>
    </i>
    <i r="2" i="1">
      <x v="19"/>
    </i>
    <i r="2" i="1">
      <x v="21"/>
    </i>
    <i t="default">
      <x v="5"/>
    </i>
    <i t="default" i="1">
      <x v="5"/>
    </i>
    <i t="grand">
      <x/>
    </i>
    <i t="grand" i="1">
      <x/>
    </i>
  </rowItems>
  <colItems count="1">
    <i/>
  </colItems>
  <dataFields count="2">
    <dataField name="Suma de TOTAL LABORADO" fld="7" baseField="0" baseItem="0"/>
    <dataField name="Cuenta de CARGO"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P120"/>
  <sheetViews>
    <sheetView topLeftCell="K78" zoomScale="80" zoomScaleNormal="80" workbookViewId="0">
      <selection activeCell="P96" sqref="P96"/>
    </sheetView>
  </sheetViews>
  <sheetFormatPr baseColWidth="10" defaultColWidth="10.85546875" defaultRowHeight="12.75" x14ac:dyDescent="0.2"/>
  <cols>
    <col min="1" max="1" width="8.28515625" style="45" customWidth="1"/>
    <col min="2" max="2" width="14.140625" style="45" customWidth="1"/>
    <col min="3" max="3" width="35.7109375" style="45" customWidth="1"/>
    <col min="4" max="4" width="49.5703125" style="45" customWidth="1"/>
    <col min="5" max="5" width="12.85546875" style="45" customWidth="1"/>
    <col min="6" max="7" width="10.85546875" style="45"/>
    <col min="8" max="8" width="18.140625" style="45" customWidth="1"/>
    <col min="9" max="9" width="14.28515625" style="45" customWidth="1"/>
    <col min="10" max="10" width="22" style="45" customWidth="1"/>
    <col min="11" max="11" width="15.7109375" style="45" customWidth="1"/>
    <col min="12" max="13" width="25.5703125" style="45" customWidth="1"/>
    <col min="14" max="14" width="28.5703125" style="45" customWidth="1"/>
    <col min="15" max="15" width="21.42578125" style="45" customWidth="1"/>
    <col min="16" max="16" width="26.28515625" style="45" customWidth="1"/>
    <col min="17" max="17" width="24.42578125" style="45" customWidth="1"/>
    <col min="18" max="18" width="25.7109375" style="45" customWidth="1"/>
    <col min="19" max="19" width="24" style="45" bestFit="1" customWidth="1"/>
    <col min="20" max="20" width="15.28515625" style="45" bestFit="1" customWidth="1"/>
    <col min="21" max="21" width="35.140625" style="45" bestFit="1" customWidth="1"/>
    <col min="22" max="254" width="10.85546875" style="45"/>
    <col min="255" max="255" width="8.28515625" style="45" customWidth="1"/>
    <col min="256" max="256" width="10.85546875" style="45"/>
    <col min="257" max="257" width="23.42578125" style="45" customWidth="1"/>
    <col min="258" max="258" width="25.140625" style="45" customWidth="1"/>
    <col min="259" max="259" width="12.85546875" style="45" customWidth="1"/>
    <col min="260" max="260" width="9.5703125" style="45" customWidth="1"/>
    <col min="261" max="261" width="8.7109375" style="45" customWidth="1"/>
    <col min="262" max="262" width="10.85546875" style="45"/>
    <col min="263" max="264" width="0" style="45" hidden="1" customWidth="1"/>
    <col min="265" max="265" width="14.28515625" style="45" customWidth="1"/>
    <col min="266" max="266" width="14.85546875" style="45" customWidth="1"/>
    <col min="267" max="267" width="15.7109375" style="45" customWidth="1"/>
    <col min="268" max="268" width="16" style="45" customWidth="1"/>
    <col min="269" max="269" width="15.42578125" style="45" customWidth="1"/>
    <col min="270" max="270" width="28.5703125" style="45" customWidth="1"/>
    <col min="271" max="510" width="10.85546875" style="45"/>
    <col min="511" max="511" width="8.28515625" style="45" customWidth="1"/>
    <col min="512" max="512" width="10.85546875" style="45"/>
    <col min="513" max="513" width="23.42578125" style="45" customWidth="1"/>
    <col min="514" max="514" width="25.140625" style="45" customWidth="1"/>
    <col min="515" max="515" width="12.85546875" style="45" customWidth="1"/>
    <col min="516" max="516" width="9.5703125" style="45" customWidth="1"/>
    <col min="517" max="517" width="8.7109375" style="45" customWidth="1"/>
    <col min="518" max="518" width="10.85546875" style="45"/>
    <col min="519" max="520" width="0" style="45" hidden="1" customWidth="1"/>
    <col min="521" max="521" width="14.28515625" style="45" customWidth="1"/>
    <col min="522" max="522" width="14.85546875" style="45" customWidth="1"/>
    <col min="523" max="523" width="15.7109375" style="45" customWidth="1"/>
    <col min="524" max="524" width="16" style="45" customWidth="1"/>
    <col min="525" max="525" width="15.42578125" style="45" customWidth="1"/>
    <col min="526" max="526" width="28.5703125" style="45" customWidth="1"/>
    <col min="527" max="766" width="10.85546875" style="45"/>
    <col min="767" max="767" width="8.28515625" style="45" customWidth="1"/>
    <col min="768" max="768" width="10.85546875" style="45"/>
    <col min="769" max="769" width="23.42578125" style="45" customWidth="1"/>
    <col min="770" max="770" width="25.140625" style="45" customWidth="1"/>
    <col min="771" max="771" width="12.85546875" style="45" customWidth="1"/>
    <col min="772" max="772" width="9.5703125" style="45" customWidth="1"/>
    <col min="773" max="773" width="8.7109375" style="45" customWidth="1"/>
    <col min="774" max="774" width="10.85546875" style="45"/>
    <col min="775" max="776" width="0" style="45" hidden="1" customWidth="1"/>
    <col min="777" max="777" width="14.28515625" style="45" customWidth="1"/>
    <col min="778" max="778" width="14.85546875" style="45" customWidth="1"/>
    <col min="779" max="779" width="15.7109375" style="45" customWidth="1"/>
    <col min="780" max="780" width="16" style="45" customWidth="1"/>
    <col min="781" max="781" width="15.42578125" style="45" customWidth="1"/>
    <col min="782" max="782" width="28.5703125" style="45" customWidth="1"/>
    <col min="783" max="1022" width="10.85546875" style="45"/>
    <col min="1023" max="1023" width="8.28515625" style="45" customWidth="1"/>
    <col min="1024" max="1024" width="10.85546875" style="45"/>
    <col min="1025" max="1025" width="23.42578125" style="45" customWidth="1"/>
    <col min="1026" max="1026" width="25.140625" style="45" customWidth="1"/>
    <col min="1027" max="1027" width="12.85546875" style="45" customWidth="1"/>
    <col min="1028" max="1028" width="9.5703125" style="45" customWidth="1"/>
    <col min="1029" max="1029" width="8.7109375" style="45" customWidth="1"/>
    <col min="1030" max="1030" width="10.85546875" style="45"/>
    <col min="1031" max="1032" width="0" style="45" hidden="1" customWidth="1"/>
    <col min="1033" max="1033" width="14.28515625" style="45" customWidth="1"/>
    <col min="1034" max="1034" width="14.85546875" style="45" customWidth="1"/>
    <col min="1035" max="1035" width="15.7109375" style="45" customWidth="1"/>
    <col min="1036" max="1036" width="16" style="45" customWidth="1"/>
    <col min="1037" max="1037" width="15.42578125" style="45" customWidth="1"/>
    <col min="1038" max="1038" width="28.5703125" style="45" customWidth="1"/>
    <col min="1039" max="1278" width="10.85546875" style="45"/>
    <col min="1279" max="1279" width="8.28515625" style="45" customWidth="1"/>
    <col min="1280" max="1280" width="10.85546875" style="45"/>
    <col min="1281" max="1281" width="23.42578125" style="45" customWidth="1"/>
    <col min="1282" max="1282" width="25.140625" style="45" customWidth="1"/>
    <col min="1283" max="1283" width="12.85546875" style="45" customWidth="1"/>
    <col min="1284" max="1284" width="9.5703125" style="45" customWidth="1"/>
    <col min="1285" max="1285" width="8.7109375" style="45" customWidth="1"/>
    <col min="1286" max="1286" width="10.85546875" style="45"/>
    <col min="1287" max="1288" width="0" style="45" hidden="1" customWidth="1"/>
    <col min="1289" max="1289" width="14.28515625" style="45" customWidth="1"/>
    <col min="1290" max="1290" width="14.85546875" style="45" customWidth="1"/>
    <col min="1291" max="1291" width="15.7109375" style="45" customWidth="1"/>
    <col min="1292" max="1292" width="16" style="45" customWidth="1"/>
    <col min="1293" max="1293" width="15.42578125" style="45" customWidth="1"/>
    <col min="1294" max="1294" width="28.5703125" style="45" customWidth="1"/>
    <col min="1295" max="1534" width="10.85546875" style="45"/>
    <col min="1535" max="1535" width="8.28515625" style="45" customWidth="1"/>
    <col min="1536" max="1536" width="10.85546875" style="45"/>
    <col min="1537" max="1537" width="23.42578125" style="45" customWidth="1"/>
    <col min="1538" max="1538" width="25.140625" style="45" customWidth="1"/>
    <col min="1539" max="1539" width="12.85546875" style="45" customWidth="1"/>
    <col min="1540" max="1540" width="9.5703125" style="45" customWidth="1"/>
    <col min="1541" max="1541" width="8.7109375" style="45" customWidth="1"/>
    <col min="1542" max="1542" width="10.85546875" style="45"/>
    <col min="1543" max="1544" width="0" style="45" hidden="1" customWidth="1"/>
    <col min="1545" max="1545" width="14.28515625" style="45" customWidth="1"/>
    <col min="1546" max="1546" width="14.85546875" style="45" customWidth="1"/>
    <col min="1547" max="1547" width="15.7109375" style="45" customWidth="1"/>
    <col min="1548" max="1548" width="16" style="45" customWidth="1"/>
    <col min="1549" max="1549" width="15.42578125" style="45" customWidth="1"/>
    <col min="1550" max="1550" width="28.5703125" style="45" customWidth="1"/>
    <col min="1551" max="1790" width="10.85546875" style="45"/>
    <col min="1791" max="1791" width="8.28515625" style="45" customWidth="1"/>
    <col min="1792" max="1792" width="10.85546875" style="45"/>
    <col min="1793" max="1793" width="23.42578125" style="45" customWidth="1"/>
    <col min="1794" max="1794" width="25.140625" style="45" customWidth="1"/>
    <col min="1795" max="1795" width="12.85546875" style="45" customWidth="1"/>
    <col min="1796" max="1796" width="9.5703125" style="45" customWidth="1"/>
    <col min="1797" max="1797" width="8.7109375" style="45" customWidth="1"/>
    <col min="1798" max="1798" width="10.85546875" style="45"/>
    <col min="1799" max="1800" width="0" style="45" hidden="1" customWidth="1"/>
    <col min="1801" max="1801" width="14.28515625" style="45" customWidth="1"/>
    <col min="1802" max="1802" width="14.85546875" style="45" customWidth="1"/>
    <col min="1803" max="1803" width="15.7109375" style="45" customWidth="1"/>
    <col min="1804" max="1804" width="16" style="45" customWidth="1"/>
    <col min="1805" max="1805" width="15.42578125" style="45" customWidth="1"/>
    <col min="1806" max="1806" width="28.5703125" style="45" customWidth="1"/>
    <col min="1807" max="2046" width="10.85546875" style="45"/>
    <col min="2047" max="2047" width="8.28515625" style="45" customWidth="1"/>
    <col min="2048" max="2048" width="10.85546875" style="45"/>
    <col min="2049" max="2049" width="23.42578125" style="45" customWidth="1"/>
    <col min="2050" max="2050" width="25.140625" style="45" customWidth="1"/>
    <col min="2051" max="2051" width="12.85546875" style="45" customWidth="1"/>
    <col min="2052" max="2052" width="9.5703125" style="45" customWidth="1"/>
    <col min="2053" max="2053" width="8.7109375" style="45" customWidth="1"/>
    <col min="2054" max="2054" width="10.85546875" style="45"/>
    <col min="2055" max="2056" width="0" style="45" hidden="1" customWidth="1"/>
    <col min="2057" max="2057" width="14.28515625" style="45" customWidth="1"/>
    <col min="2058" max="2058" width="14.85546875" style="45" customWidth="1"/>
    <col min="2059" max="2059" width="15.7109375" style="45" customWidth="1"/>
    <col min="2060" max="2060" width="16" style="45" customWidth="1"/>
    <col min="2061" max="2061" width="15.42578125" style="45" customWidth="1"/>
    <col min="2062" max="2062" width="28.5703125" style="45" customWidth="1"/>
    <col min="2063" max="2302" width="10.85546875" style="45"/>
    <col min="2303" max="2303" width="8.28515625" style="45" customWidth="1"/>
    <col min="2304" max="2304" width="10.85546875" style="45"/>
    <col min="2305" max="2305" width="23.42578125" style="45" customWidth="1"/>
    <col min="2306" max="2306" width="25.140625" style="45" customWidth="1"/>
    <col min="2307" max="2307" width="12.85546875" style="45" customWidth="1"/>
    <col min="2308" max="2308" width="9.5703125" style="45" customWidth="1"/>
    <col min="2309" max="2309" width="8.7109375" style="45" customWidth="1"/>
    <col min="2310" max="2310" width="10.85546875" style="45"/>
    <col min="2311" max="2312" width="0" style="45" hidden="1" customWidth="1"/>
    <col min="2313" max="2313" width="14.28515625" style="45" customWidth="1"/>
    <col min="2314" max="2314" width="14.85546875" style="45" customWidth="1"/>
    <col min="2315" max="2315" width="15.7109375" style="45" customWidth="1"/>
    <col min="2316" max="2316" width="16" style="45" customWidth="1"/>
    <col min="2317" max="2317" width="15.42578125" style="45" customWidth="1"/>
    <col min="2318" max="2318" width="28.5703125" style="45" customWidth="1"/>
    <col min="2319" max="2558" width="10.85546875" style="45"/>
    <col min="2559" max="2559" width="8.28515625" style="45" customWidth="1"/>
    <col min="2560" max="2560" width="10.85546875" style="45"/>
    <col min="2561" max="2561" width="23.42578125" style="45" customWidth="1"/>
    <col min="2562" max="2562" width="25.140625" style="45" customWidth="1"/>
    <col min="2563" max="2563" width="12.85546875" style="45" customWidth="1"/>
    <col min="2564" max="2564" width="9.5703125" style="45" customWidth="1"/>
    <col min="2565" max="2565" width="8.7109375" style="45" customWidth="1"/>
    <col min="2566" max="2566" width="10.85546875" style="45"/>
    <col min="2567" max="2568" width="0" style="45" hidden="1" customWidth="1"/>
    <col min="2569" max="2569" width="14.28515625" style="45" customWidth="1"/>
    <col min="2570" max="2570" width="14.85546875" style="45" customWidth="1"/>
    <col min="2571" max="2571" width="15.7109375" style="45" customWidth="1"/>
    <col min="2572" max="2572" width="16" style="45" customWidth="1"/>
    <col min="2573" max="2573" width="15.42578125" style="45" customWidth="1"/>
    <col min="2574" max="2574" width="28.5703125" style="45" customWidth="1"/>
    <col min="2575" max="2814" width="10.85546875" style="45"/>
    <col min="2815" max="2815" width="8.28515625" style="45" customWidth="1"/>
    <col min="2816" max="2816" width="10.85546875" style="45"/>
    <col min="2817" max="2817" width="23.42578125" style="45" customWidth="1"/>
    <col min="2818" max="2818" width="25.140625" style="45" customWidth="1"/>
    <col min="2819" max="2819" width="12.85546875" style="45" customWidth="1"/>
    <col min="2820" max="2820" width="9.5703125" style="45" customWidth="1"/>
    <col min="2821" max="2821" width="8.7109375" style="45" customWidth="1"/>
    <col min="2822" max="2822" width="10.85546875" style="45"/>
    <col min="2823" max="2824" width="0" style="45" hidden="1" customWidth="1"/>
    <col min="2825" max="2825" width="14.28515625" style="45" customWidth="1"/>
    <col min="2826" max="2826" width="14.85546875" style="45" customWidth="1"/>
    <col min="2827" max="2827" width="15.7109375" style="45" customWidth="1"/>
    <col min="2828" max="2828" width="16" style="45" customWidth="1"/>
    <col min="2829" max="2829" width="15.42578125" style="45" customWidth="1"/>
    <col min="2830" max="2830" width="28.5703125" style="45" customWidth="1"/>
    <col min="2831" max="3070" width="10.85546875" style="45"/>
    <col min="3071" max="3071" width="8.28515625" style="45" customWidth="1"/>
    <col min="3072" max="3072" width="10.85546875" style="45"/>
    <col min="3073" max="3073" width="23.42578125" style="45" customWidth="1"/>
    <col min="3074" max="3074" width="25.140625" style="45" customWidth="1"/>
    <col min="3075" max="3075" width="12.85546875" style="45" customWidth="1"/>
    <col min="3076" max="3076" width="9.5703125" style="45" customWidth="1"/>
    <col min="3077" max="3077" width="8.7109375" style="45" customWidth="1"/>
    <col min="3078" max="3078" width="10.85546875" style="45"/>
    <col min="3079" max="3080" width="0" style="45" hidden="1" customWidth="1"/>
    <col min="3081" max="3081" width="14.28515625" style="45" customWidth="1"/>
    <col min="3082" max="3082" width="14.85546875" style="45" customWidth="1"/>
    <col min="3083" max="3083" width="15.7109375" style="45" customWidth="1"/>
    <col min="3084" max="3084" width="16" style="45" customWidth="1"/>
    <col min="3085" max="3085" width="15.42578125" style="45" customWidth="1"/>
    <col min="3086" max="3086" width="28.5703125" style="45" customWidth="1"/>
    <col min="3087" max="3326" width="10.85546875" style="45"/>
    <col min="3327" max="3327" width="8.28515625" style="45" customWidth="1"/>
    <col min="3328" max="3328" width="10.85546875" style="45"/>
    <col min="3329" max="3329" width="23.42578125" style="45" customWidth="1"/>
    <col min="3330" max="3330" width="25.140625" style="45" customWidth="1"/>
    <col min="3331" max="3331" width="12.85546875" style="45" customWidth="1"/>
    <col min="3332" max="3332" width="9.5703125" style="45" customWidth="1"/>
    <col min="3333" max="3333" width="8.7109375" style="45" customWidth="1"/>
    <col min="3334" max="3334" width="10.85546875" style="45"/>
    <col min="3335" max="3336" width="0" style="45" hidden="1" customWidth="1"/>
    <col min="3337" max="3337" width="14.28515625" style="45" customWidth="1"/>
    <col min="3338" max="3338" width="14.85546875" style="45" customWidth="1"/>
    <col min="3339" max="3339" width="15.7109375" style="45" customWidth="1"/>
    <col min="3340" max="3340" width="16" style="45" customWidth="1"/>
    <col min="3341" max="3341" width="15.42578125" style="45" customWidth="1"/>
    <col min="3342" max="3342" width="28.5703125" style="45" customWidth="1"/>
    <col min="3343" max="3582" width="10.85546875" style="45"/>
    <col min="3583" max="3583" width="8.28515625" style="45" customWidth="1"/>
    <col min="3584" max="3584" width="10.85546875" style="45"/>
    <col min="3585" max="3585" width="23.42578125" style="45" customWidth="1"/>
    <col min="3586" max="3586" width="25.140625" style="45" customWidth="1"/>
    <col min="3587" max="3587" width="12.85546875" style="45" customWidth="1"/>
    <col min="3588" max="3588" width="9.5703125" style="45" customWidth="1"/>
    <col min="3589" max="3589" width="8.7109375" style="45" customWidth="1"/>
    <col min="3590" max="3590" width="10.85546875" style="45"/>
    <col min="3591" max="3592" width="0" style="45" hidden="1" customWidth="1"/>
    <col min="3593" max="3593" width="14.28515625" style="45" customWidth="1"/>
    <col min="3594" max="3594" width="14.85546875" style="45" customWidth="1"/>
    <col min="3595" max="3595" width="15.7109375" style="45" customWidth="1"/>
    <col min="3596" max="3596" width="16" style="45" customWidth="1"/>
    <col min="3597" max="3597" width="15.42578125" style="45" customWidth="1"/>
    <col min="3598" max="3598" width="28.5703125" style="45" customWidth="1"/>
    <col min="3599" max="3838" width="10.85546875" style="45"/>
    <col min="3839" max="3839" width="8.28515625" style="45" customWidth="1"/>
    <col min="3840" max="3840" width="10.85546875" style="45"/>
    <col min="3841" max="3841" width="23.42578125" style="45" customWidth="1"/>
    <col min="3842" max="3842" width="25.140625" style="45" customWidth="1"/>
    <col min="3843" max="3843" width="12.85546875" style="45" customWidth="1"/>
    <col min="3844" max="3844" width="9.5703125" style="45" customWidth="1"/>
    <col min="3845" max="3845" width="8.7109375" style="45" customWidth="1"/>
    <col min="3846" max="3846" width="10.85546875" style="45"/>
    <col min="3847" max="3848" width="0" style="45" hidden="1" customWidth="1"/>
    <col min="3849" max="3849" width="14.28515625" style="45" customWidth="1"/>
    <col min="3850" max="3850" width="14.85546875" style="45" customWidth="1"/>
    <col min="3851" max="3851" width="15.7109375" style="45" customWidth="1"/>
    <col min="3852" max="3852" width="16" style="45" customWidth="1"/>
    <col min="3853" max="3853" width="15.42578125" style="45" customWidth="1"/>
    <col min="3854" max="3854" width="28.5703125" style="45" customWidth="1"/>
    <col min="3855" max="4094" width="10.85546875" style="45"/>
    <col min="4095" max="4095" width="8.28515625" style="45" customWidth="1"/>
    <col min="4096" max="4096" width="10.85546875" style="45"/>
    <col min="4097" max="4097" width="23.42578125" style="45" customWidth="1"/>
    <col min="4098" max="4098" width="25.140625" style="45" customWidth="1"/>
    <col min="4099" max="4099" width="12.85546875" style="45" customWidth="1"/>
    <col min="4100" max="4100" width="9.5703125" style="45" customWidth="1"/>
    <col min="4101" max="4101" width="8.7109375" style="45" customWidth="1"/>
    <col min="4102" max="4102" width="10.85546875" style="45"/>
    <col min="4103" max="4104" width="0" style="45" hidden="1" customWidth="1"/>
    <col min="4105" max="4105" width="14.28515625" style="45" customWidth="1"/>
    <col min="4106" max="4106" width="14.85546875" style="45" customWidth="1"/>
    <col min="4107" max="4107" width="15.7109375" style="45" customWidth="1"/>
    <col min="4108" max="4108" width="16" style="45" customWidth="1"/>
    <col min="4109" max="4109" width="15.42578125" style="45" customWidth="1"/>
    <col min="4110" max="4110" width="28.5703125" style="45" customWidth="1"/>
    <col min="4111" max="4350" width="10.85546875" style="45"/>
    <col min="4351" max="4351" width="8.28515625" style="45" customWidth="1"/>
    <col min="4352" max="4352" width="10.85546875" style="45"/>
    <col min="4353" max="4353" width="23.42578125" style="45" customWidth="1"/>
    <col min="4354" max="4354" width="25.140625" style="45" customWidth="1"/>
    <col min="4355" max="4355" width="12.85546875" style="45" customWidth="1"/>
    <col min="4356" max="4356" width="9.5703125" style="45" customWidth="1"/>
    <col min="4357" max="4357" width="8.7109375" style="45" customWidth="1"/>
    <col min="4358" max="4358" width="10.85546875" style="45"/>
    <col min="4359" max="4360" width="0" style="45" hidden="1" customWidth="1"/>
    <col min="4361" max="4361" width="14.28515625" style="45" customWidth="1"/>
    <col min="4362" max="4362" width="14.85546875" style="45" customWidth="1"/>
    <col min="4363" max="4363" width="15.7109375" style="45" customWidth="1"/>
    <col min="4364" max="4364" width="16" style="45" customWidth="1"/>
    <col min="4365" max="4365" width="15.42578125" style="45" customWidth="1"/>
    <col min="4366" max="4366" width="28.5703125" style="45" customWidth="1"/>
    <col min="4367" max="4606" width="10.85546875" style="45"/>
    <col min="4607" max="4607" width="8.28515625" style="45" customWidth="1"/>
    <col min="4608" max="4608" width="10.85546875" style="45"/>
    <col min="4609" max="4609" width="23.42578125" style="45" customWidth="1"/>
    <col min="4610" max="4610" width="25.140625" style="45" customWidth="1"/>
    <col min="4611" max="4611" width="12.85546875" style="45" customWidth="1"/>
    <col min="4612" max="4612" width="9.5703125" style="45" customWidth="1"/>
    <col min="4613" max="4613" width="8.7109375" style="45" customWidth="1"/>
    <col min="4614" max="4614" width="10.85546875" style="45"/>
    <col min="4615" max="4616" width="0" style="45" hidden="1" customWidth="1"/>
    <col min="4617" max="4617" width="14.28515625" style="45" customWidth="1"/>
    <col min="4618" max="4618" width="14.85546875" style="45" customWidth="1"/>
    <col min="4619" max="4619" width="15.7109375" style="45" customWidth="1"/>
    <col min="4620" max="4620" width="16" style="45" customWidth="1"/>
    <col min="4621" max="4621" width="15.42578125" style="45" customWidth="1"/>
    <col min="4622" max="4622" width="28.5703125" style="45" customWidth="1"/>
    <col min="4623" max="4862" width="10.85546875" style="45"/>
    <col min="4863" max="4863" width="8.28515625" style="45" customWidth="1"/>
    <col min="4864" max="4864" width="10.85546875" style="45"/>
    <col min="4865" max="4865" width="23.42578125" style="45" customWidth="1"/>
    <col min="4866" max="4866" width="25.140625" style="45" customWidth="1"/>
    <col min="4867" max="4867" width="12.85546875" style="45" customWidth="1"/>
    <col min="4868" max="4868" width="9.5703125" style="45" customWidth="1"/>
    <col min="4869" max="4869" width="8.7109375" style="45" customWidth="1"/>
    <col min="4870" max="4870" width="10.85546875" style="45"/>
    <col min="4871" max="4872" width="0" style="45" hidden="1" customWidth="1"/>
    <col min="4873" max="4873" width="14.28515625" style="45" customWidth="1"/>
    <col min="4874" max="4874" width="14.85546875" style="45" customWidth="1"/>
    <col min="4875" max="4875" width="15.7109375" style="45" customWidth="1"/>
    <col min="4876" max="4876" width="16" style="45" customWidth="1"/>
    <col min="4877" max="4877" width="15.42578125" style="45" customWidth="1"/>
    <col min="4878" max="4878" width="28.5703125" style="45" customWidth="1"/>
    <col min="4879" max="5118" width="10.85546875" style="45"/>
    <col min="5119" max="5119" width="8.28515625" style="45" customWidth="1"/>
    <col min="5120" max="5120" width="10.85546875" style="45"/>
    <col min="5121" max="5121" width="23.42578125" style="45" customWidth="1"/>
    <col min="5122" max="5122" width="25.140625" style="45" customWidth="1"/>
    <col min="5123" max="5123" width="12.85546875" style="45" customWidth="1"/>
    <col min="5124" max="5124" width="9.5703125" style="45" customWidth="1"/>
    <col min="5125" max="5125" width="8.7109375" style="45" customWidth="1"/>
    <col min="5126" max="5126" width="10.85546875" style="45"/>
    <col min="5127" max="5128" width="0" style="45" hidden="1" customWidth="1"/>
    <col min="5129" max="5129" width="14.28515625" style="45" customWidth="1"/>
    <col min="5130" max="5130" width="14.85546875" style="45" customWidth="1"/>
    <col min="5131" max="5131" width="15.7109375" style="45" customWidth="1"/>
    <col min="5132" max="5132" width="16" style="45" customWidth="1"/>
    <col min="5133" max="5133" width="15.42578125" style="45" customWidth="1"/>
    <col min="5134" max="5134" width="28.5703125" style="45" customWidth="1"/>
    <col min="5135" max="5374" width="10.85546875" style="45"/>
    <col min="5375" max="5375" width="8.28515625" style="45" customWidth="1"/>
    <col min="5376" max="5376" width="10.85546875" style="45"/>
    <col min="5377" max="5377" width="23.42578125" style="45" customWidth="1"/>
    <col min="5378" max="5378" width="25.140625" style="45" customWidth="1"/>
    <col min="5379" max="5379" width="12.85546875" style="45" customWidth="1"/>
    <col min="5380" max="5380" width="9.5703125" style="45" customWidth="1"/>
    <col min="5381" max="5381" width="8.7109375" style="45" customWidth="1"/>
    <col min="5382" max="5382" width="10.85546875" style="45"/>
    <col min="5383" max="5384" width="0" style="45" hidden="1" customWidth="1"/>
    <col min="5385" max="5385" width="14.28515625" style="45" customWidth="1"/>
    <col min="5386" max="5386" width="14.85546875" style="45" customWidth="1"/>
    <col min="5387" max="5387" width="15.7109375" style="45" customWidth="1"/>
    <col min="5388" max="5388" width="16" style="45" customWidth="1"/>
    <col min="5389" max="5389" width="15.42578125" style="45" customWidth="1"/>
    <col min="5390" max="5390" width="28.5703125" style="45" customWidth="1"/>
    <col min="5391" max="5630" width="10.85546875" style="45"/>
    <col min="5631" max="5631" width="8.28515625" style="45" customWidth="1"/>
    <col min="5632" max="5632" width="10.85546875" style="45"/>
    <col min="5633" max="5633" width="23.42578125" style="45" customWidth="1"/>
    <col min="5634" max="5634" width="25.140625" style="45" customWidth="1"/>
    <col min="5635" max="5635" width="12.85546875" style="45" customWidth="1"/>
    <col min="5636" max="5636" width="9.5703125" style="45" customWidth="1"/>
    <col min="5637" max="5637" width="8.7109375" style="45" customWidth="1"/>
    <col min="5638" max="5638" width="10.85546875" style="45"/>
    <col min="5639" max="5640" width="0" style="45" hidden="1" customWidth="1"/>
    <col min="5641" max="5641" width="14.28515625" style="45" customWidth="1"/>
    <col min="5642" max="5642" width="14.85546875" style="45" customWidth="1"/>
    <col min="5643" max="5643" width="15.7109375" style="45" customWidth="1"/>
    <col min="5644" max="5644" width="16" style="45" customWidth="1"/>
    <col min="5645" max="5645" width="15.42578125" style="45" customWidth="1"/>
    <col min="5646" max="5646" width="28.5703125" style="45" customWidth="1"/>
    <col min="5647" max="5886" width="10.85546875" style="45"/>
    <col min="5887" max="5887" width="8.28515625" style="45" customWidth="1"/>
    <col min="5888" max="5888" width="10.85546875" style="45"/>
    <col min="5889" max="5889" width="23.42578125" style="45" customWidth="1"/>
    <col min="5890" max="5890" width="25.140625" style="45" customWidth="1"/>
    <col min="5891" max="5891" width="12.85546875" style="45" customWidth="1"/>
    <col min="5892" max="5892" width="9.5703125" style="45" customWidth="1"/>
    <col min="5893" max="5893" width="8.7109375" style="45" customWidth="1"/>
    <col min="5894" max="5894" width="10.85546875" style="45"/>
    <col min="5895" max="5896" width="0" style="45" hidden="1" customWidth="1"/>
    <col min="5897" max="5897" width="14.28515625" style="45" customWidth="1"/>
    <col min="5898" max="5898" width="14.85546875" style="45" customWidth="1"/>
    <col min="5899" max="5899" width="15.7109375" style="45" customWidth="1"/>
    <col min="5900" max="5900" width="16" style="45" customWidth="1"/>
    <col min="5901" max="5901" width="15.42578125" style="45" customWidth="1"/>
    <col min="5902" max="5902" width="28.5703125" style="45" customWidth="1"/>
    <col min="5903" max="6142" width="10.85546875" style="45"/>
    <col min="6143" max="6143" width="8.28515625" style="45" customWidth="1"/>
    <col min="6144" max="6144" width="10.85546875" style="45"/>
    <col min="6145" max="6145" width="23.42578125" style="45" customWidth="1"/>
    <col min="6146" max="6146" width="25.140625" style="45" customWidth="1"/>
    <col min="6147" max="6147" width="12.85546875" style="45" customWidth="1"/>
    <col min="6148" max="6148" width="9.5703125" style="45" customWidth="1"/>
    <col min="6149" max="6149" width="8.7109375" style="45" customWidth="1"/>
    <col min="6150" max="6150" width="10.85546875" style="45"/>
    <col min="6151" max="6152" width="0" style="45" hidden="1" customWidth="1"/>
    <col min="6153" max="6153" width="14.28515625" style="45" customWidth="1"/>
    <col min="6154" max="6154" width="14.85546875" style="45" customWidth="1"/>
    <col min="6155" max="6155" width="15.7109375" style="45" customWidth="1"/>
    <col min="6156" max="6156" width="16" style="45" customWidth="1"/>
    <col min="6157" max="6157" width="15.42578125" style="45" customWidth="1"/>
    <col min="6158" max="6158" width="28.5703125" style="45" customWidth="1"/>
    <col min="6159" max="6398" width="10.85546875" style="45"/>
    <col min="6399" max="6399" width="8.28515625" style="45" customWidth="1"/>
    <col min="6400" max="6400" width="10.85546875" style="45"/>
    <col min="6401" max="6401" width="23.42578125" style="45" customWidth="1"/>
    <col min="6402" max="6402" width="25.140625" style="45" customWidth="1"/>
    <col min="6403" max="6403" width="12.85546875" style="45" customWidth="1"/>
    <col min="6404" max="6404" width="9.5703125" style="45" customWidth="1"/>
    <col min="6405" max="6405" width="8.7109375" style="45" customWidth="1"/>
    <col min="6406" max="6406" width="10.85546875" style="45"/>
    <col min="6407" max="6408" width="0" style="45" hidden="1" customWidth="1"/>
    <col min="6409" max="6409" width="14.28515625" style="45" customWidth="1"/>
    <col min="6410" max="6410" width="14.85546875" style="45" customWidth="1"/>
    <col min="6411" max="6411" width="15.7109375" style="45" customWidth="1"/>
    <col min="6412" max="6412" width="16" style="45" customWidth="1"/>
    <col min="6413" max="6413" width="15.42578125" style="45" customWidth="1"/>
    <col min="6414" max="6414" width="28.5703125" style="45" customWidth="1"/>
    <col min="6415" max="6654" width="10.85546875" style="45"/>
    <col min="6655" max="6655" width="8.28515625" style="45" customWidth="1"/>
    <col min="6656" max="6656" width="10.85546875" style="45"/>
    <col min="6657" max="6657" width="23.42578125" style="45" customWidth="1"/>
    <col min="6658" max="6658" width="25.140625" style="45" customWidth="1"/>
    <col min="6659" max="6659" width="12.85546875" style="45" customWidth="1"/>
    <col min="6660" max="6660" width="9.5703125" style="45" customWidth="1"/>
    <col min="6661" max="6661" width="8.7109375" style="45" customWidth="1"/>
    <col min="6662" max="6662" width="10.85546875" style="45"/>
    <col min="6663" max="6664" width="0" style="45" hidden="1" customWidth="1"/>
    <col min="6665" max="6665" width="14.28515625" style="45" customWidth="1"/>
    <col min="6666" max="6666" width="14.85546875" style="45" customWidth="1"/>
    <col min="6667" max="6667" width="15.7109375" style="45" customWidth="1"/>
    <col min="6668" max="6668" width="16" style="45" customWidth="1"/>
    <col min="6669" max="6669" width="15.42578125" style="45" customWidth="1"/>
    <col min="6670" max="6670" width="28.5703125" style="45" customWidth="1"/>
    <col min="6671" max="6910" width="10.85546875" style="45"/>
    <col min="6911" max="6911" width="8.28515625" style="45" customWidth="1"/>
    <col min="6912" max="6912" width="10.85546875" style="45"/>
    <col min="6913" max="6913" width="23.42578125" style="45" customWidth="1"/>
    <col min="6914" max="6914" width="25.140625" style="45" customWidth="1"/>
    <col min="6915" max="6915" width="12.85546875" style="45" customWidth="1"/>
    <col min="6916" max="6916" width="9.5703125" style="45" customWidth="1"/>
    <col min="6917" max="6917" width="8.7109375" style="45" customWidth="1"/>
    <col min="6918" max="6918" width="10.85546875" style="45"/>
    <col min="6919" max="6920" width="0" style="45" hidden="1" customWidth="1"/>
    <col min="6921" max="6921" width="14.28515625" style="45" customWidth="1"/>
    <col min="6922" max="6922" width="14.85546875" style="45" customWidth="1"/>
    <col min="6923" max="6923" width="15.7109375" style="45" customWidth="1"/>
    <col min="6924" max="6924" width="16" style="45" customWidth="1"/>
    <col min="6925" max="6925" width="15.42578125" style="45" customWidth="1"/>
    <col min="6926" max="6926" width="28.5703125" style="45" customWidth="1"/>
    <col min="6927" max="7166" width="10.85546875" style="45"/>
    <col min="7167" max="7167" width="8.28515625" style="45" customWidth="1"/>
    <col min="7168" max="7168" width="10.85546875" style="45"/>
    <col min="7169" max="7169" width="23.42578125" style="45" customWidth="1"/>
    <col min="7170" max="7170" width="25.140625" style="45" customWidth="1"/>
    <col min="7171" max="7171" width="12.85546875" style="45" customWidth="1"/>
    <col min="7172" max="7172" width="9.5703125" style="45" customWidth="1"/>
    <col min="7173" max="7173" width="8.7109375" style="45" customWidth="1"/>
    <col min="7174" max="7174" width="10.85546875" style="45"/>
    <col min="7175" max="7176" width="0" style="45" hidden="1" customWidth="1"/>
    <col min="7177" max="7177" width="14.28515625" style="45" customWidth="1"/>
    <col min="7178" max="7178" width="14.85546875" style="45" customWidth="1"/>
    <col min="7179" max="7179" width="15.7109375" style="45" customWidth="1"/>
    <col min="7180" max="7180" width="16" style="45" customWidth="1"/>
    <col min="7181" max="7181" width="15.42578125" style="45" customWidth="1"/>
    <col min="7182" max="7182" width="28.5703125" style="45" customWidth="1"/>
    <col min="7183" max="7422" width="10.85546875" style="45"/>
    <col min="7423" max="7423" width="8.28515625" style="45" customWidth="1"/>
    <col min="7424" max="7424" width="10.85546875" style="45"/>
    <col min="7425" max="7425" width="23.42578125" style="45" customWidth="1"/>
    <col min="7426" max="7426" width="25.140625" style="45" customWidth="1"/>
    <col min="7427" max="7427" width="12.85546875" style="45" customWidth="1"/>
    <col min="7428" max="7428" width="9.5703125" style="45" customWidth="1"/>
    <col min="7429" max="7429" width="8.7109375" style="45" customWidth="1"/>
    <col min="7430" max="7430" width="10.85546875" style="45"/>
    <col min="7431" max="7432" width="0" style="45" hidden="1" customWidth="1"/>
    <col min="7433" max="7433" width="14.28515625" style="45" customWidth="1"/>
    <col min="7434" max="7434" width="14.85546875" style="45" customWidth="1"/>
    <col min="7435" max="7435" width="15.7109375" style="45" customWidth="1"/>
    <col min="7436" max="7436" width="16" style="45" customWidth="1"/>
    <col min="7437" max="7437" width="15.42578125" style="45" customWidth="1"/>
    <col min="7438" max="7438" width="28.5703125" style="45" customWidth="1"/>
    <col min="7439" max="7678" width="10.85546875" style="45"/>
    <col min="7679" max="7679" width="8.28515625" style="45" customWidth="1"/>
    <col min="7680" max="7680" width="10.85546875" style="45"/>
    <col min="7681" max="7681" width="23.42578125" style="45" customWidth="1"/>
    <col min="7682" max="7682" width="25.140625" style="45" customWidth="1"/>
    <col min="7683" max="7683" width="12.85546875" style="45" customWidth="1"/>
    <col min="7684" max="7684" width="9.5703125" style="45" customWidth="1"/>
    <col min="7685" max="7685" width="8.7109375" style="45" customWidth="1"/>
    <col min="7686" max="7686" width="10.85546875" style="45"/>
    <col min="7687" max="7688" width="0" style="45" hidden="1" customWidth="1"/>
    <col min="7689" max="7689" width="14.28515625" style="45" customWidth="1"/>
    <col min="7690" max="7690" width="14.85546875" style="45" customWidth="1"/>
    <col min="7691" max="7691" width="15.7109375" style="45" customWidth="1"/>
    <col min="7692" max="7692" width="16" style="45" customWidth="1"/>
    <col min="7693" max="7693" width="15.42578125" style="45" customWidth="1"/>
    <col min="7694" max="7694" width="28.5703125" style="45" customWidth="1"/>
    <col min="7695" max="7934" width="10.85546875" style="45"/>
    <col min="7935" max="7935" width="8.28515625" style="45" customWidth="1"/>
    <col min="7936" max="7936" width="10.85546875" style="45"/>
    <col min="7937" max="7937" width="23.42578125" style="45" customWidth="1"/>
    <col min="7938" max="7938" width="25.140625" style="45" customWidth="1"/>
    <col min="7939" max="7939" width="12.85546875" style="45" customWidth="1"/>
    <col min="7940" max="7940" width="9.5703125" style="45" customWidth="1"/>
    <col min="7941" max="7941" width="8.7109375" style="45" customWidth="1"/>
    <col min="7942" max="7942" width="10.85546875" style="45"/>
    <col min="7943" max="7944" width="0" style="45" hidden="1" customWidth="1"/>
    <col min="7945" max="7945" width="14.28515625" style="45" customWidth="1"/>
    <col min="7946" max="7946" width="14.85546875" style="45" customWidth="1"/>
    <col min="7947" max="7947" width="15.7109375" style="45" customWidth="1"/>
    <col min="7948" max="7948" width="16" style="45" customWidth="1"/>
    <col min="7949" max="7949" width="15.42578125" style="45" customWidth="1"/>
    <col min="7950" max="7950" width="28.5703125" style="45" customWidth="1"/>
    <col min="7951" max="8190" width="10.85546875" style="45"/>
    <col min="8191" max="8191" width="8.28515625" style="45" customWidth="1"/>
    <col min="8192" max="8192" width="10.85546875" style="45"/>
    <col min="8193" max="8193" width="23.42578125" style="45" customWidth="1"/>
    <col min="8194" max="8194" width="25.140625" style="45" customWidth="1"/>
    <col min="8195" max="8195" width="12.85546875" style="45" customWidth="1"/>
    <col min="8196" max="8196" width="9.5703125" style="45" customWidth="1"/>
    <col min="8197" max="8197" width="8.7109375" style="45" customWidth="1"/>
    <col min="8198" max="8198" width="10.85546875" style="45"/>
    <col min="8199" max="8200" width="0" style="45" hidden="1" customWidth="1"/>
    <col min="8201" max="8201" width="14.28515625" style="45" customWidth="1"/>
    <col min="8202" max="8202" width="14.85546875" style="45" customWidth="1"/>
    <col min="8203" max="8203" width="15.7109375" style="45" customWidth="1"/>
    <col min="8204" max="8204" width="16" style="45" customWidth="1"/>
    <col min="8205" max="8205" width="15.42578125" style="45" customWidth="1"/>
    <col min="8206" max="8206" width="28.5703125" style="45" customWidth="1"/>
    <col min="8207" max="8446" width="10.85546875" style="45"/>
    <col min="8447" max="8447" width="8.28515625" style="45" customWidth="1"/>
    <col min="8448" max="8448" width="10.85546875" style="45"/>
    <col min="8449" max="8449" width="23.42578125" style="45" customWidth="1"/>
    <col min="8450" max="8450" width="25.140625" style="45" customWidth="1"/>
    <col min="8451" max="8451" width="12.85546875" style="45" customWidth="1"/>
    <col min="8452" max="8452" width="9.5703125" style="45" customWidth="1"/>
    <col min="8453" max="8453" width="8.7109375" style="45" customWidth="1"/>
    <col min="8454" max="8454" width="10.85546875" style="45"/>
    <col min="8455" max="8456" width="0" style="45" hidden="1" customWidth="1"/>
    <col min="8457" max="8457" width="14.28515625" style="45" customWidth="1"/>
    <col min="8458" max="8458" width="14.85546875" style="45" customWidth="1"/>
    <col min="8459" max="8459" width="15.7109375" style="45" customWidth="1"/>
    <col min="8460" max="8460" width="16" style="45" customWidth="1"/>
    <col min="8461" max="8461" width="15.42578125" style="45" customWidth="1"/>
    <col min="8462" max="8462" width="28.5703125" style="45" customWidth="1"/>
    <col min="8463" max="8702" width="10.85546875" style="45"/>
    <col min="8703" max="8703" width="8.28515625" style="45" customWidth="1"/>
    <col min="8704" max="8704" width="10.85546875" style="45"/>
    <col min="8705" max="8705" width="23.42578125" style="45" customWidth="1"/>
    <col min="8706" max="8706" width="25.140625" style="45" customWidth="1"/>
    <col min="8707" max="8707" width="12.85546875" style="45" customWidth="1"/>
    <col min="8708" max="8708" width="9.5703125" style="45" customWidth="1"/>
    <col min="8709" max="8709" width="8.7109375" style="45" customWidth="1"/>
    <col min="8710" max="8710" width="10.85546875" style="45"/>
    <col min="8711" max="8712" width="0" style="45" hidden="1" customWidth="1"/>
    <col min="8713" max="8713" width="14.28515625" style="45" customWidth="1"/>
    <col min="8714" max="8714" width="14.85546875" style="45" customWidth="1"/>
    <col min="8715" max="8715" width="15.7109375" style="45" customWidth="1"/>
    <col min="8716" max="8716" width="16" style="45" customWidth="1"/>
    <col min="8717" max="8717" width="15.42578125" style="45" customWidth="1"/>
    <col min="8718" max="8718" width="28.5703125" style="45" customWidth="1"/>
    <col min="8719" max="8958" width="10.85546875" style="45"/>
    <col min="8959" max="8959" width="8.28515625" style="45" customWidth="1"/>
    <col min="8960" max="8960" width="10.85546875" style="45"/>
    <col min="8961" max="8961" width="23.42578125" style="45" customWidth="1"/>
    <col min="8962" max="8962" width="25.140625" style="45" customWidth="1"/>
    <col min="8963" max="8963" width="12.85546875" style="45" customWidth="1"/>
    <col min="8964" max="8964" width="9.5703125" style="45" customWidth="1"/>
    <col min="8965" max="8965" width="8.7109375" style="45" customWidth="1"/>
    <col min="8966" max="8966" width="10.85546875" style="45"/>
    <col min="8967" max="8968" width="0" style="45" hidden="1" customWidth="1"/>
    <col min="8969" max="8969" width="14.28515625" style="45" customWidth="1"/>
    <col min="8970" max="8970" width="14.85546875" style="45" customWidth="1"/>
    <col min="8971" max="8971" width="15.7109375" style="45" customWidth="1"/>
    <col min="8972" max="8972" width="16" style="45" customWidth="1"/>
    <col min="8973" max="8973" width="15.42578125" style="45" customWidth="1"/>
    <col min="8974" max="8974" width="28.5703125" style="45" customWidth="1"/>
    <col min="8975" max="9214" width="10.85546875" style="45"/>
    <col min="9215" max="9215" width="8.28515625" style="45" customWidth="1"/>
    <col min="9216" max="9216" width="10.85546875" style="45"/>
    <col min="9217" max="9217" width="23.42578125" style="45" customWidth="1"/>
    <col min="9218" max="9218" width="25.140625" style="45" customWidth="1"/>
    <col min="9219" max="9219" width="12.85546875" style="45" customWidth="1"/>
    <col min="9220" max="9220" width="9.5703125" style="45" customWidth="1"/>
    <col min="9221" max="9221" width="8.7109375" style="45" customWidth="1"/>
    <col min="9222" max="9222" width="10.85546875" style="45"/>
    <col min="9223" max="9224" width="0" style="45" hidden="1" customWidth="1"/>
    <col min="9225" max="9225" width="14.28515625" style="45" customWidth="1"/>
    <col min="9226" max="9226" width="14.85546875" style="45" customWidth="1"/>
    <col min="9227" max="9227" width="15.7109375" style="45" customWidth="1"/>
    <col min="9228" max="9228" width="16" style="45" customWidth="1"/>
    <col min="9229" max="9229" width="15.42578125" style="45" customWidth="1"/>
    <col min="9230" max="9230" width="28.5703125" style="45" customWidth="1"/>
    <col min="9231" max="9470" width="10.85546875" style="45"/>
    <col min="9471" max="9471" width="8.28515625" style="45" customWidth="1"/>
    <col min="9472" max="9472" width="10.85546875" style="45"/>
    <col min="9473" max="9473" width="23.42578125" style="45" customWidth="1"/>
    <col min="9474" max="9474" width="25.140625" style="45" customWidth="1"/>
    <col min="9475" max="9475" width="12.85546875" style="45" customWidth="1"/>
    <col min="9476" max="9476" width="9.5703125" style="45" customWidth="1"/>
    <col min="9477" max="9477" width="8.7109375" style="45" customWidth="1"/>
    <col min="9478" max="9478" width="10.85546875" style="45"/>
    <col min="9479" max="9480" width="0" style="45" hidden="1" customWidth="1"/>
    <col min="9481" max="9481" width="14.28515625" style="45" customWidth="1"/>
    <col min="9482" max="9482" width="14.85546875" style="45" customWidth="1"/>
    <col min="9483" max="9483" width="15.7109375" style="45" customWidth="1"/>
    <col min="9484" max="9484" width="16" style="45" customWidth="1"/>
    <col min="9485" max="9485" width="15.42578125" style="45" customWidth="1"/>
    <col min="9486" max="9486" width="28.5703125" style="45" customWidth="1"/>
    <col min="9487" max="9726" width="10.85546875" style="45"/>
    <col min="9727" max="9727" width="8.28515625" style="45" customWidth="1"/>
    <col min="9728" max="9728" width="10.85546875" style="45"/>
    <col min="9729" max="9729" width="23.42578125" style="45" customWidth="1"/>
    <col min="9730" max="9730" width="25.140625" style="45" customWidth="1"/>
    <col min="9731" max="9731" width="12.85546875" style="45" customWidth="1"/>
    <col min="9732" max="9732" width="9.5703125" style="45" customWidth="1"/>
    <col min="9733" max="9733" width="8.7109375" style="45" customWidth="1"/>
    <col min="9734" max="9734" width="10.85546875" style="45"/>
    <col min="9735" max="9736" width="0" style="45" hidden="1" customWidth="1"/>
    <col min="9737" max="9737" width="14.28515625" style="45" customWidth="1"/>
    <col min="9738" max="9738" width="14.85546875" style="45" customWidth="1"/>
    <col min="9739" max="9739" width="15.7109375" style="45" customWidth="1"/>
    <col min="9740" max="9740" width="16" style="45" customWidth="1"/>
    <col min="9741" max="9741" width="15.42578125" style="45" customWidth="1"/>
    <col min="9742" max="9742" width="28.5703125" style="45" customWidth="1"/>
    <col min="9743" max="9982" width="10.85546875" style="45"/>
    <col min="9983" max="9983" width="8.28515625" style="45" customWidth="1"/>
    <col min="9984" max="9984" width="10.85546875" style="45"/>
    <col min="9985" max="9985" width="23.42578125" style="45" customWidth="1"/>
    <col min="9986" max="9986" width="25.140625" style="45" customWidth="1"/>
    <col min="9987" max="9987" width="12.85546875" style="45" customWidth="1"/>
    <col min="9988" max="9988" width="9.5703125" style="45" customWidth="1"/>
    <col min="9989" max="9989" width="8.7109375" style="45" customWidth="1"/>
    <col min="9990" max="9990" width="10.85546875" style="45"/>
    <col min="9991" max="9992" width="0" style="45" hidden="1" customWidth="1"/>
    <col min="9993" max="9993" width="14.28515625" style="45" customWidth="1"/>
    <col min="9994" max="9994" width="14.85546875" style="45" customWidth="1"/>
    <col min="9995" max="9995" width="15.7109375" style="45" customWidth="1"/>
    <col min="9996" max="9996" width="16" style="45" customWidth="1"/>
    <col min="9997" max="9997" width="15.42578125" style="45" customWidth="1"/>
    <col min="9998" max="9998" width="28.5703125" style="45" customWidth="1"/>
    <col min="9999" max="10238" width="10.85546875" style="45"/>
    <col min="10239" max="10239" width="8.28515625" style="45" customWidth="1"/>
    <col min="10240" max="10240" width="10.85546875" style="45"/>
    <col min="10241" max="10241" width="23.42578125" style="45" customWidth="1"/>
    <col min="10242" max="10242" width="25.140625" style="45" customWidth="1"/>
    <col min="10243" max="10243" width="12.85546875" style="45" customWidth="1"/>
    <col min="10244" max="10244" width="9.5703125" style="45" customWidth="1"/>
    <col min="10245" max="10245" width="8.7109375" style="45" customWidth="1"/>
    <col min="10246" max="10246" width="10.85546875" style="45"/>
    <col min="10247" max="10248" width="0" style="45" hidden="1" customWidth="1"/>
    <col min="10249" max="10249" width="14.28515625" style="45" customWidth="1"/>
    <col min="10250" max="10250" width="14.85546875" style="45" customWidth="1"/>
    <col min="10251" max="10251" width="15.7109375" style="45" customWidth="1"/>
    <col min="10252" max="10252" width="16" style="45" customWidth="1"/>
    <col min="10253" max="10253" width="15.42578125" style="45" customWidth="1"/>
    <col min="10254" max="10254" width="28.5703125" style="45" customWidth="1"/>
    <col min="10255" max="10494" width="10.85546875" style="45"/>
    <col min="10495" max="10495" width="8.28515625" style="45" customWidth="1"/>
    <col min="10496" max="10496" width="10.85546875" style="45"/>
    <col min="10497" max="10497" width="23.42578125" style="45" customWidth="1"/>
    <col min="10498" max="10498" width="25.140625" style="45" customWidth="1"/>
    <col min="10499" max="10499" width="12.85546875" style="45" customWidth="1"/>
    <col min="10500" max="10500" width="9.5703125" style="45" customWidth="1"/>
    <col min="10501" max="10501" width="8.7109375" style="45" customWidth="1"/>
    <col min="10502" max="10502" width="10.85546875" style="45"/>
    <col min="10503" max="10504" width="0" style="45" hidden="1" customWidth="1"/>
    <col min="10505" max="10505" width="14.28515625" style="45" customWidth="1"/>
    <col min="10506" max="10506" width="14.85546875" style="45" customWidth="1"/>
    <col min="10507" max="10507" width="15.7109375" style="45" customWidth="1"/>
    <col min="10508" max="10508" width="16" style="45" customWidth="1"/>
    <col min="10509" max="10509" width="15.42578125" style="45" customWidth="1"/>
    <col min="10510" max="10510" width="28.5703125" style="45" customWidth="1"/>
    <col min="10511" max="10750" width="10.85546875" style="45"/>
    <col min="10751" max="10751" width="8.28515625" style="45" customWidth="1"/>
    <col min="10752" max="10752" width="10.85546875" style="45"/>
    <col min="10753" max="10753" width="23.42578125" style="45" customWidth="1"/>
    <col min="10754" max="10754" width="25.140625" style="45" customWidth="1"/>
    <col min="10755" max="10755" width="12.85546875" style="45" customWidth="1"/>
    <col min="10756" max="10756" width="9.5703125" style="45" customWidth="1"/>
    <col min="10757" max="10757" width="8.7109375" style="45" customWidth="1"/>
    <col min="10758" max="10758" width="10.85546875" style="45"/>
    <col min="10759" max="10760" width="0" style="45" hidden="1" customWidth="1"/>
    <col min="10761" max="10761" width="14.28515625" style="45" customWidth="1"/>
    <col min="10762" max="10762" width="14.85546875" style="45" customWidth="1"/>
    <col min="10763" max="10763" width="15.7109375" style="45" customWidth="1"/>
    <col min="10764" max="10764" width="16" style="45" customWidth="1"/>
    <col min="10765" max="10765" width="15.42578125" style="45" customWidth="1"/>
    <col min="10766" max="10766" width="28.5703125" style="45" customWidth="1"/>
    <col min="10767" max="11006" width="10.85546875" style="45"/>
    <col min="11007" max="11007" width="8.28515625" style="45" customWidth="1"/>
    <col min="11008" max="11008" width="10.85546875" style="45"/>
    <col min="11009" max="11009" width="23.42578125" style="45" customWidth="1"/>
    <col min="11010" max="11010" width="25.140625" style="45" customWidth="1"/>
    <col min="11011" max="11011" width="12.85546875" style="45" customWidth="1"/>
    <col min="11012" max="11012" width="9.5703125" style="45" customWidth="1"/>
    <col min="11013" max="11013" width="8.7109375" style="45" customWidth="1"/>
    <col min="11014" max="11014" width="10.85546875" style="45"/>
    <col min="11015" max="11016" width="0" style="45" hidden="1" customWidth="1"/>
    <col min="11017" max="11017" width="14.28515625" style="45" customWidth="1"/>
    <col min="11018" max="11018" width="14.85546875" style="45" customWidth="1"/>
    <col min="11019" max="11019" width="15.7109375" style="45" customWidth="1"/>
    <col min="11020" max="11020" width="16" style="45" customWidth="1"/>
    <col min="11021" max="11021" width="15.42578125" style="45" customWidth="1"/>
    <col min="11022" max="11022" width="28.5703125" style="45" customWidth="1"/>
    <col min="11023" max="11262" width="10.85546875" style="45"/>
    <col min="11263" max="11263" width="8.28515625" style="45" customWidth="1"/>
    <col min="11264" max="11264" width="10.85546875" style="45"/>
    <col min="11265" max="11265" width="23.42578125" style="45" customWidth="1"/>
    <col min="11266" max="11266" width="25.140625" style="45" customWidth="1"/>
    <col min="11267" max="11267" width="12.85546875" style="45" customWidth="1"/>
    <col min="11268" max="11268" width="9.5703125" style="45" customWidth="1"/>
    <col min="11269" max="11269" width="8.7109375" style="45" customWidth="1"/>
    <col min="11270" max="11270" width="10.85546875" style="45"/>
    <col min="11271" max="11272" width="0" style="45" hidden="1" customWidth="1"/>
    <col min="11273" max="11273" width="14.28515625" style="45" customWidth="1"/>
    <col min="11274" max="11274" width="14.85546875" style="45" customWidth="1"/>
    <col min="11275" max="11275" width="15.7109375" style="45" customWidth="1"/>
    <col min="11276" max="11276" width="16" style="45" customWidth="1"/>
    <col min="11277" max="11277" width="15.42578125" style="45" customWidth="1"/>
    <col min="11278" max="11278" width="28.5703125" style="45" customWidth="1"/>
    <col min="11279" max="11518" width="10.85546875" style="45"/>
    <col min="11519" max="11519" width="8.28515625" style="45" customWidth="1"/>
    <col min="11520" max="11520" width="10.85546875" style="45"/>
    <col min="11521" max="11521" width="23.42578125" style="45" customWidth="1"/>
    <col min="11522" max="11522" width="25.140625" style="45" customWidth="1"/>
    <col min="11523" max="11523" width="12.85546875" style="45" customWidth="1"/>
    <col min="11524" max="11524" width="9.5703125" style="45" customWidth="1"/>
    <col min="11525" max="11525" width="8.7109375" style="45" customWidth="1"/>
    <col min="11526" max="11526" width="10.85546875" style="45"/>
    <col min="11527" max="11528" width="0" style="45" hidden="1" customWidth="1"/>
    <col min="11529" max="11529" width="14.28515625" style="45" customWidth="1"/>
    <col min="11530" max="11530" width="14.85546875" style="45" customWidth="1"/>
    <col min="11531" max="11531" width="15.7109375" style="45" customWidth="1"/>
    <col min="11532" max="11532" width="16" style="45" customWidth="1"/>
    <col min="11533" max="11533" width="15.42578125" style="45" customWidth="1"/>
    <col min="11534" max="11534" width="28.5703125" style="45" customWidth="1"/>
    <col min="11535" max="11774" width="10.85546875" style="45"/>
    <col min="11775" max="11775" width="8.28515625" style="45" customWidth="1"/>
    <col min="11776" max="11776" width="10.85546875" style="45"/>
    <col min="11777" max="11777" width="23.42578125" style="45" customWidth="1"/>
    <col min="11778" max="11778" width="25.140625" style="45" customWidth="1"/>
    <col min="11779" max="11779" width="12.85546875" style="45" customWidth="1"/>
    <col min="11780" max="11780" width="9.5703125" style="45" customWidth="1"/>
    <col min="11781" max="11781" width="8.7109375" style="45" customWidth="1"/>
    <col min="11782" max="11782" width="10.85546875" style="45"/>
    <col min="11783" max="11784" width="0" style="45" hidden="1" customWidth="1"/>
    <col min="11785" max="11785" width="14.28515625" style="45" customWidth="1"/>
    <col min="11786" max="11786" width="14.85546875" style="45" customWidth="1"/>
    <col min="11787" max="11787" width="15.7109375" style="45" customWidth="1"/>
    <col min="11788" max="11788" width="16" style="45" customWidth="1"/>
    <col min="11789" max="11789" width="15.42578125" style="45" customWidth="1"/>
    <col min="11790" max="11790" width="28.5703125" style="45" customWidth="1"/>
    <col min="11791" max="12030" width="10.85546875" style="45"/>
    <col min="12031" max="12031" width="8.28515625" style="45" customWidth="1"/>
    <col min="12032" max="12032" width="10.85546875" style="45"/>
    <col min="12033" max="12033" width="23.42578125" style="45" customWidth="1"/>
    <col min="12034" max="12034" width="25.140625" style="45" customWidth="1"/>
    <col min="12035" max="12035" width="12.85546875" style="45" customWidth="1"/>
    <col min="12036" max="12036" width="9.5703125" style="45" customWidth="1"/>
    <col min="12037" max="12037" width="8.7109375" style="45" customWidth="1"/>
    <col min="12038" max="12038" width="10.85546875" style="45"/>
    <col min="12039" max="12040" width="0" style="45" hidden="1" customWidth="1"/>
    <col min="12041" max="12041" width="14.28515625" style="45" customWidth="1"/>
    <col min="12042" max="12042" width="14.85546875" style="45" customWidth="1"/>
    <col min="12043" max="12043" width="15.7109375" style="45" customWidth="1"/>
    <col min="12044" max="12044" width="16" style="45" customWidth="1"/>
    <col min="12045" max="12045" width="15.42578125" style="45" customWidth="1"/>
    <col min="12046" max="12046" width="28.5703125" style="45" customWidth="1"/>
    <col min="12047" max="12286" width="10.85546875" style="45"/>
    <col min="12287" max="12287" width="8.28515625" style="45" customWidth="1"/>
    <col min="12288" max="12288" width="10.85546875" style="45"/>
    <col min="12289" max="12289" width="23.42578125" style="45" customWidth="1"/>
    <col min="12290" max="12290" width="25.140625" style="45" customWidth="1"/>
    <col min="12291" max="12291" width="12.85546875" style="45" customWidth="1"/>
    <col min="12292" max="12292" width="9.5703125" style="45" customWidth="1"/>
    <col min="12293" max="12293" width="8.7109375" style="45" customWidth="1"/>
    <col min="12294" max="12294" width="10.85546875" style="45"/>
    <col min="12295" max="12296" width="0" style="45" hidden="1" customWidth="1"/>
    <col min="12297" max="12297" width="14.28515625" style="45" customWidth="1"/>
    <col min="12298" max="12298" width="14.85546875" style="45" customWidth="1"/>
    <col min="12299" max="12299" width="15.7109375" style="45" customWidth="1"/>
    <col min="12300" max="12300" width="16" style="45" customWidth="1"/>
    <col min="12301" max="12301" width="15.42578125" style="45" customWidth="1"/>
    <col min="12302" max="12302" width="28.5703125" style="45" customWidth="1"/>
    <col min="12303" max="12542" width="10.85546875" style="45"/>
    <col min="12543" max="12543" width="8.28515625" style="45" customWidth="1"/>
    <col min="12544" max="12544" width="10.85546875" style="45"/>
    <col min="12545" max="12545" width="23.42578125" style="45" customWidth="1"/>
    <col min="12546" max="12546" width="25.140625" style="45" customWidth="1"/>
    <col min="12547" max="12547" width="12.85546875" style="45" customWidth="1"/>
    <col min="12548" max="12548" width="9.5703125" style="45" customWidth="1"/>
    <col min="12549" max="12549" width="8.7109375" style="45" customWidth="1"/>
    <col min="12550" max="12550" width="10.85546875" style="45"/>
    <col min="12551" max="12552" width="0" style="45" hidden="1" customWidth="1"/>
    <col min="12553" max="12553" width="14.28515625" style="45" customWidth="1"/>
    <col min="12554" max="12554" width="14.85546875" style="45" customWidth="1"/>
    <col min="12555" max="12555" width="15.7109375" style="45" customWidth="1"/>
    <col min="12556" max="12556" width="16" style="45" customWidth="1"/>
    <col min="12557" max="12557" width="15.42578125" style="45" customWidth="1"/>
    <col min="12558" max="12558" width="28.5703125" style="45" customWidth="1"/>
    <col min="12559" max="12798" width="10.85546875" style="45"/>
    <col min="12799" max="12799" width="8.28515625" style="45" customWidth="1"/>
    <col min="12800" max="12800" width="10.85546875" style="45"/>
    <col min="12801" max="12801" width="23.42578125" style="45" customWidth="1"/>
    <col min="12802" max="12802" width="25.140625" style="45" customWidth="1"/>
    <col min="12803" max="12803" width="12.85546875" style="45" customWidth="1"/>
    <col min="12804" max="12804" width="9.5703125" style="45" customWidth="1"/>
    <col min="12805" max="12805" width="8.7109375" style="45" customWidth="1"/>
    <col min="12806" max="12806" width="10.85546875" style="45"/>
    <col min="12807" max="12808" width="0" style="45" hidden="1" customWidth="1"/>
    <col min="12809" max="12809" width="14.28515625" style="45" customWidth="1"/>
    <col min="12810" max="12810" width="14.85546875" style="45" customWidth="1"/>
    <col min="12811" max="12811" width="15.7109375" style="45" customWidth="1"/>
    <col min="12812" max="12812" width="16" style="45" customWidth="1"/>
    <col min="12813" max="12813" width="15.42578125" style="45" customWidth="1"/>
    <col min="12814" max="12814" width="28.5703125" style="45" customWidth="1"/>
    <col min="12815" max="13054" width="10.85546875" style="45"/>
    <col min="13055" max="13055" width="8.28515625" style="45" customWidth="1"/>
    <col min="13056" max="13056" width="10.85546875" style="45"/>
    <col min="13057" max="13057" width="23.42578125" style="45" customWidth="1"/>
    <col min="13058" max="13058" width="25.140625" style="45" customWidth="1"/>
    <col min="13059" max="13059" width="12.85546875" style="45" customWidth="1"/>
    <col min="13060" max="13060" width="9.5703125" style="45" customWidth="1"/>
    <col min="13061" max="13061" width="8.7109375" style="45" customWidth="1"/>
    <col min="13062" max="13062" width="10.85546875" style="45"/>
    <col min="13063" max="13064" width="0" style="45" hidden="1" customWidth="1"/>
    <col min="13065" max="13065" width="14.28515625" style="45" customWidth="1"/>
    <col min="13066" max="13066" width="14.85546875" style="45" customWidth="1"/>
    <col min="13067" max="13067" width="15.7109375" style="45" customWidth="1"/>
    <col min="13068" max="13068" width="16" style="45" customWidth="1"/>
    <col min="13069" max="13069" width="15.42578125" style="45" customWidth="1"/>
    <col min="13070" max="13070" width="28.5703125" style="45" customWidth="1"/>
    <col min="13071" max="13310" width="10.85546875" style="45"/>
    <col min="13311" max="13311" width="8.28515625" style="45" customWidth="1"/>
    <col min="13312" max="13312" width="10.85546875" style="45"/>
    <col min="13313" max="13313" width="23.42578125" style="45" customWidth="1"/>
    <col min="13314" max="13314" width="25.140625" style="45" customWidth="1"/>
    <col min="13315" max="13315" width="12.85546875" style="45" customWidth="1"/>
    <col min="13316" max="13316" width="9.5703125" style="45" customWidth="1"/>
    <col min="13317" max="13317" width="8.7109375" style="45" customWidth="1"/>
    <col min="13318" max="13318" width="10.85546875" style="45"/>
    <col min="13319" max="13320" width="0" style="45" hidden="1" customWidth="1"/>
    <col min="13321" max="13321" width="14.28515625" style="45" customWidth="1"/>
    <col min="13322" max="13322" width="14.85546875" style="45" customWidth="1"/>
    <col min="13323" max="13323" width="15.7109375" style="45" customWidth="1"/>
    <col min="13324" max="13324" width="16" style="45" customWidth="1"/>
    <col min="13325" max="13325" width="15.42578125" style="45" customWidth="1"/>
    <col min="13326" max="13326" width="28.5703125" style="45" customWidth="1"/>
    <col min="13327" max="13566" width="10.85546875" style="45"/>
    <col min="13567" max="13567" width="8.28515625" style="45" customWidth="1"/>
    <col min="13568" max="13568" width="10.85546875" style="45"/>
    <col min="13569" max="13569" width="23.42578125" style="45" customWidth="1"/>
    <col min="13570" max="13570" width="25.140625" style="45" customWidth="1"/>
    <col min="13571" max="13571" width="12.85546875" style="45" customWidth="1"/>
    <col min="13572" max="13572" width="9.5703125" style="45" customWidth="1"/>
    <col min="13573" max="13573" width="8.7109375" style="45" customWidth="1"/>
    <col min="13574" max="13574" width="10.85546875" style="45"/>
    <col min="13575" max="13576" width="0" style="45" hidden="1" customWidth="1"/>
    <col min="13577" max="13577" width="14.28515625" style="45" customWidth="1"/>
    <col min="13578" max="13578" width="14.85546875" style="45" customWidth="1"/>
    <col min="13579" max="13579" width="15.7109375" style="45" customWidth="1"/>
    <col min="13580" max="13580" width="16" style="45" customWidth="1"/>
    <col min="13581" max="13581" width="15.42578125" style="45" customWidth="1"/>
    <col min="13582" max="13582" width="28.5703125" style="45" customWidth="1"/>
    <col min="13583" max="13822" width="10.85546875" style="45"/>
    <col min="13823" max="13823" width="8.28515625" style="45" customWidth="1"/>
    <col min="13824" max="13824" width="10.85546875" style="45"/>
    <col min="13825" max="13825" width="23.42578125" style="45" customWidth="1"/>
    <col min="13826" max="13826" width="25.140625" style="45" customWidth="1"/>
    <col min="13827" max="13827" width="12.85546875" style="45" customWidth="1"/>
    <col min="13828" max="13828" width="9.5703125" style="45" customWidth="1"/>
    <col min="13829" max="13829" width="8.7109375" style="45" customWidth="1"/>
    <col min="13830" max="13830" width="10.85546875" style="45"/>
    <col min="13831" max="13832" width="0" style="45" hidden="1" customWidth="1"/>
    <col min="13833" max="13833" width="14.28515625" style="45" customWidth="1"/>
    <col min="13834" max="13834" width="14.85546875" style="45" customWidth="1"/>
    <col min="13835" max="13835" width="15.7109375" style="45" customWidth="1"/>
    <col min="13836" max="13836" width="16" style="45" customWidth="1"/>
    <col min="13837" max="13837" width="15.42578125" style="45" customWidth="1"/>
    <col min="13838" max="13838" width="28.5703125" style="45" customWidth="1"/>
    <col min="13839" max="14078" width="10.85546875" style="45"/>
    <col min="14079" max="14079" width="8.28515625" style="45" customWidth="1"/>
    <col min="14080" max="14080" width="10.85546875" style="45"/>
    <col min="14081" max="14081" width="23.42578125" style="45" customWidth="1"/>
    <col min="14082" max="14082" width="25.140625" style="45" customWidth="1"/>
    <col min="14083" max="14083" width="12.85546875" style="45" customWidth="1"/>
    <col min="14084" max="14084" width="9.5703125" style="45" customWidth="1"/>
    <col min="14085" max="14085" width="8.7109375" style="45" customWidth="1"/>
    <col min="14086" max="14086" width="10.85546875" style="45"/>
    <col min="14087" max="14088" width="0" style="45" hidden="1" customWidth="1"/>
    <col min="14089" max="14089" width="14.28515625" style="45" customWidth="1"/>
    <col min="14090" max="14090" width="14.85546875" style="45" customWidth="1"/>
    <col min="14091" max="14091" width="15.7109375" style="45" customWidth="1"/>
    <col min="14092" max="14092" width="16" style="45" customWidth="1"/>
    <col min="14093" max="14093" width="15.42578125" style="45" customWidth="1"/>
    <col min="14094" max="14094" width="28.5703125" style="45" customWidth="1"/>
    <col min="14095" max="14334" width="10.85546875" style="45"/>
    <col min="14335" max="14335" width="8.28515625" style="45" customWidth="1"/>
    <col min="14336" max="14336" width="10.85546875" style="45"/>
    <col min="14337" max="14337" width="23.42578125" style="45" customWidth="1"/>
    <col min="14338" max="14338" width="25.140625" style="45" customWidth="1"/>
    <col min="14339" max="14339" width="12.85546875" style="45" customWidth="1"/>
    <col min="14340" max="14340" width="9.5703125" style="45" customWidth="1"/>
    <col min="14341" max="14341" width="8.7109375" style="45" customWidth="1"/>
    <col min="14342" max="14342" width="10.85546875" style="45"/>
    <col min="14343" max="14344" width="0" style="45" hidden="1" customWidth="1"/>
    <col min="14345" max="14345" width="14.28515625" style="45" customWidth="1"/>
    <col min="14346" max="14346" width="14.85546875" style="45" customWidth="1"/>
    <col min="14347" max="14347" width="15.7109375" style="45" customWidth="1"/>
    <col min="14348" max="14348" width="16" style="45" customWidth="1"/>
    <col min="14349" max="14349" width="15.42578125" style="45" customWidth="1"/>
    <col min="14350" max="14350" width="28.5703125" style="45" customWidth="1"/>
    <col min="14351" max="14590" width="10.85546875" style="45"/>
    <col min="14591" max="14591" width="8.28515625" style="45" customWidth="1"/>
    <col min="14592" max="14592" width="10.85546875" style="45"/>
    <col min="14593" max="14593" width="23.42578125" style="45" customWidth="1"/>
    <col min="14594" max="14594" width="25.140625" style="45" customWidth="1"/>
    <col min="14595" max="14595" width="12.85546875" style="45" customWidth="1"/>
    <col min="14596" max="14596" width="9.5703125" style="45" customWidth="1"/>
    <col min="14597" max="14597" width="8.7109375" style="45" customWidth="1"/>
    <col min="14598" max="14598" width="10.85546875" style="45"/>
    <col min="14599" max="14600" width="0" style="45" hidden="1" customWidth="1"/>
    <col min="14601" max="14601" width="14.28515625" style="45" customWidth="1"/>
    <col min="14602" max="14602" width="14.85546875" style="45" customWidth="1"/>
    <col min="14603" max="14603" width="15.7109375" style="45" customWidth="1"/>
    <col min="14604" max="14604" width="16" style="45" customWidth="1"/>
    <col min="14605" max="14605" width="15.42578125" style="45" customWidth="1"/>
    <col min="14606" max="14606" width="28.5703125" style="45" customWidth="1"/>
    <col min="14607" max="14846" width="10.85546875" style="45"/>
    <col min="14847" max="14847" width="8.28515625" style="45" customWidth="1"/>
    <col min="14848" max="14848" width="10.85546875" style="45"/>
    <col min="14849" max="14849" width="23.42578125" style="45" customWidth="1"/>
    <col min="14850" max="14850" width="25.140625" style="45" customWidth="1"/>
    <col min="14851" max="14851" width="12.85546875" style="45" customWidth="1"/>
    <col min="14852" max="14852" width="9.5703125" style="45" customWidth="1"/>
    <col min="14853" max="14853" width="8.7109375" style="45" customWidth="1"/>
    <col min="14854" max="14854" width="10.85546875" style="45"/>
    <col min="14855" max="14856" width="0" style="45" hidden="1" customWidth="1"/>
    <col min="14857" max="14857" width="14.28515625" style="45" customWidth="1"/>
    <col min="14858" max="14858" width="14.85546875" style="45" customWidth="1"/>
    <col min="14859" max="14859" width="15.7109375" style="45" customWidth="1"/>
    <col min="14860" max="14860" width="16" style="45" customWidth="1"/>
    <col min="14861" max="14861" width="15.42578125" style="45" customWidth="1"/>
    <col min="14862" max="14862" width="28.5703125" style="45" customWidth="1"/>
    <col min="14863" max="15102" width="10.85546875" style="45"/>
    <col min="15103" max="15103" width="8.28515625" style="45" customWidth="1"/>
    <col min="15104" max="15104" width="10.85546875" style="45"/>
    <col min="15105" max="15105" width="23.42578125" style="45" customWidth="1"/>
    <col min="15106" max="15106" width="25.140625" style="45" customWidth="1"/>
    <col min="15107" max="15107" width="12.85546875" style="45" customWidth="1"/>
    <col min="15108" max="15108" width="9.5703125" style="45" customWidth="1"/>
    <col min="15109" max="15109" width="8.7109375" style="45" customWidth="1"/>
    <col min="15110" max="15110" width="10.85546875" style="45"/>
    <col min="15111" max="15112" width="0" style="45" hidden="1" customWidth="1"/>
    <col min="15113" max="15113" width="14.28515625" style="45" customWidth="1"/>
    <col min="15114" max="15114" width="14.85546875" style="45" customWidth="1"/>
    <col min="15115" max="15115" width="15.7109375" style="45" customWidth="1"/>
    <col min="15116" max="15116" width="16" style="45" customWidth="1"/>
    <col min="15117" max="15117" width="15.42578125" style="45" customWidth="1"/>
    <col min="15118" max="15118" width="28.5703125" style="45" customWidth="1"/>
    <col min="15119" max="15358" width="10.85546875" style="45"/>
    <col min="15359" max="15359" width="8.28515625" style="45" customWidth="1"/>
    <col min="15360" max="15360" width="10.85546875" style="45"/>
    <col min="15361" max="15361" width="23.42578125" style="45" customWidth="1"/>
    <col min="15362" max="15362" width="25.140625" style="45" customWidth="1"/>
    <col min="15363" max="15363" width="12.85546875" style="45" customWidth="1"/>
    <col min="15364" max="15364" width="9.5703125" style="45" customWidth="1"/>
    <col min="15365" max="15365" width="8.7109375" style="45" customWidth="1"/>
    <col min="15366" max="15366" width="10.85546875" style="45"/>
    <col min="15367" max="15368" width="0" style="45" hidden="1" customWidth="1"/>
    <col min="15369" max="15369" width="14.28515625" style="45" customWidth="1"/>
    <col min="15370" max="15370" width="14.85546875" style="45" customWidth="1"/>
    <col min="15371" max="15371" width="15.7109375" style="45" customWidth="1"/>
    <col min="15372" max="15372" width="16" style="45" customWidth="1"/>
    <col min="15373" max="15373" width="15.42578125" style="45" customWidth="1"/>
    <col min="15374" max="15374" width="28.5703125" style="45" customWidth="1"/>
    <col min="15375" max="15614" width="10.85546875" style="45"/>
    <col min="15615" max="15615" width="8.28515625" style="45" customWidth="1"/>
    <col min="15616" max="15616" width="10.85546875" style="45"/>
    <col min="15617" max="15617" width="23.42578125" style="45" customWidth="1"/>
    <col min="15618" max="15618" width="25.140625" style="45" customWidth="1"/>
    <col min="15619" max="15619" width="12.85546875" style="45" customWidth="1"/>
    <col min="15620" max="15620" width="9.5703125" style="45" customWidth="1"/>
    <col min="15621" max="15621" width="8.7109375" style="45" customWidth="1"/>
    <col min="15622" max="15622" width="10.85546875" style="45"/>
    <col min="15623" max="15624" width="0" style="45" hidden="1" customWidth="1"/>
    <col min="15625" max="15625" width="14.28515625" style="45" customWidth="1"/>
    <col min="15626" max="15626" width="14.85546875" style="45" customWidth="1"/>
    <col min="15627" max="15627" width="15.7109375" style="45" customWidth="1"/>
    <col min="15628" max="15628" width="16" style="45" customWidth="1"/>
    <col min="15629" max="15629" width="15.42578125" style="45" customWidth="1"/>
    <col min="15630" max="15630" width="28.5703125" style="45" customWidth="1"/>
    <col min="15631" max="15870" width="10.85546875" style="45"/>
    <col min="15871" max="15871" width="8.28515625" style="45" customWidth="1"/>
    <col min="15872" max="15872" width="10.85546875" style="45"/>
    <col min="15873" max="15873" width="23.42578125" style="45" customWidth="1"/>
    <col min="15874" max="15874" width="25.140625" style="45" customWidth="1"/>
    <col min="15875" max="15875" width="12.85546875" style="45" customWidth="1"/>
    <col min="15876" max="15876" width="9.5703125" style="45" customWidth="1"/>
    <col min="15877" max="15877" width="8.7109375" style="45" customWidth="1"/>
    <col min="15878" max="15878" width="10.85546875" style="45"/>
    <col min="15879" max="15880" width="0" style="45" hidden="1" customWidth="1"/>
    <col min="15881" max="15881" width="14.28515625" style="45" customWidth="1"/>
    <col min="15882" max="15882" width="14.85546875" style="45" customWidth="1"/>
    <col min="15883" max="15883" width="15.7109375" style="45" customWidth="1"/>
    <col min="15884" max="15884" width="16" style="45" customWidth="1"/>
    <col min="15885" max="15885" width="15.42578125" style="45" customWidth="1"/>
    <col min="15886" max="15886" width="28.5703125" style="45" customWidth="1"/>
    <col min="15887" max="16126" width="10.85546875" style="45"/>
    <col min="16127" max="16127" width="8.28515625" style="45" customWidth="1"/>
    <col min="16128" max="16128" width="10.85546875" style="45"/>
    <col min="16129" max="16129" width="23.42578125" style="45" customWidth="1"/>
    <col min="16130" max="16130" width="25.140625" style="45" customWidth="1"/>
    <col min="16131" max="16131" width="12.85546875" style="45" customWidth="1"/>
    <col min="16132" max="16132" width="9.5703125" style="45" customWidth="1"/>
    <col min="16133" max="16133" width="8.7109375" style="45" customWidth="1"/>
    <col min="16134" max="16134" width="10.85546875" style="45"/>
    <col min="16135" max="16136" width="0" style="45" hidden="1" customWidth="1"/>
    <col min="16137" max="16137" width="14.28515625" style="45" customWidth="1"/>
    <col min="16138" max="16138" width="14.85546875" style="45" customWidth="1"/>
    <col min="16139" max="16139" width="15.7109375" style="45" customWidth="1"/>
    <col min="16140" max="16140" width="16" style="45" customWidth="1"/>
    <col min="16141" max="16141" width="15.42578125" style="45" customWidth="1"/>
    <col min="16142" max="16142" width="28.5703125" style="45" customWidth="1"/>
    <col min="16143" max="16384" width="10.85546875" style="45"/>
  </cols>
  <sheetData>
    <row r="2" spans="1:14" ht="23.25" customHeight="1" x14ac:dyDescent="0.2">
      <c r="A2" s="39" t="s">
        <v>168</v>
      </c>
      <c r="B2" s="40"/>
      <c r="C2" s="455" t="s">
        <v>226</v>
      </c>
      <c r="D2" s="456"/>
      <c r="E2" s="456"/>
      <c r="F2" s="456"/>
      <c r="G2" s="456"/>
      <c r="H2" s="456"/>
      <c r="I2" s="456"/>
      <c r="J2" s="457"/>
      <c r="K2" s="44"/>
      <c r="L2" s="44"/>
      <c r="M2" s="44"/>
      <c r="N2" s="44"/>
    </row>
    <row r="3" spans="1:14" ht="15.75" x14ac:dyDescent="0.25">
      <c r="A3" s="44"/>
      <c r="B3" s="44"/>
      <c r="C3" s="44"/>
      <c r="D3" s="46"/>
      <c r="E3" s="44"/>
      <c r="F3" s="44"/>
      <c r="G3" s="44"/>
      <c r="H3" s="44"/>
      <c r="I3" s="44"/>
      <c r="J3" s="44"/>
      <c r="K3" s="44"/>
      <c r="L3" s="44"/>
      <c r="M3" s="44"/>
      <c r="N3" s="44"/>
    </row>
    <row r="4" spans="1:14" x14ac:dyDescent="0.2">
      <c r="A4" s="458" t="s">
        <v>169</v>
      </c>
      <c r="B4" s="458"/>
      <c r="C4" s="458"/>
      <c r="D4" s="458"/>
      <c r="E4" s="458"/>
      <c r="F4" s="459"/>
      <c r="G4" s="76"/>
      <c r="H4" s="460">
        <v>9</v>
      </c>
      <c r="I4" s="458"/>
      <c r="J4" s="458"/>
      <c r="K4" s="458"/>
      <c r="L4" s="458"/>
      <c r="M4" s="458"/>
      <c r="N4" s="458"/>
    </row>
    <row r="5" spans="1:14" ht="36" x14ac:dyDescent="0.2">
      <c r="A5" s="29" t="s">
        <v>170</v>
      </c>
      <c r="B5" s="29" t="s">
        <v>171</v>
      </c>
      <c r="C5" s="29" t="s">
        <v>172</v>
      </c>
      <c r="D5" s="29" t="s">
        <v>173</v>
      </c>
      <c r="E5" s="29" t="s">
        <v>174</v>
      </c>
      <c r="F5" s="29" t="s">
        <v>175</v>
      </c>
      <c r="G5" s="29" t="s">
        <v>229</v>
      </c>
      <c r="H5" s="29" t="s">
        <v>194</v>
      </c>
      <c r="I5" s="29" t="s">
        <v>45</v>
      </c>
      <c r="J5" s="29" t="s">
        <v>176</v>
      </c>
      <c r="K5" s="29" t="s">
        <v>193</v>
      </c>
      <c r="L5" s="29" t="s">
        <v>195</v>
      </c>
      <c r="M5" s="29" t="s">
        <v>196</v>
      </c>
      <c r="N5" s="29" t="s">
        <v>197</v>
      </c>
    </row>
    <row r="6" spans="1:14" ht="26.45" customHeight="1" x14ac:dyDescent="0.3">
      <c r="A6" s="9">
        <v>1</v>
      </c>
      <c r="B6" s="9" t="s">
        <v>177</v>
      </c>
      <c r="C6" s="9" t="s">
        <v>178</v>
      </c>
      <c r="D6" s="9" t="s">
        <v>178</v>
      </c>
      <c r="E6" s="9" t="s">
        <v>179</v>
      </c>
      <c r="F6" s="47">
        <v>30</v>
      </c>
      <c r="G6" s="264">
        <v>28</v>
      </c>
      <c r="H6" s="1">
        <f t="shared" ref="H6" si="0">J6/30</f>
        <v>116146.88649936666</v>
      </c>
      <c r="I6" s="1">
        <v>3484406.5949809998</v>
      </c>
      <c r="J6" s="1">
        <v>3484406.5949809998</v>
      </c>
      <c r="K6" s="48">
        <f t="shared" ref="K6" si="1">+J6*F6</f>
        <v>104532197.84942999</v>
      </c>
      <c r="L6" s="32"/>
      <c r="M6" s="32"/>
      <c r="N6" s="240">
        <f t="shared" ref="N6" si="2">+H6*F6*G6</f>
        <v>97563384.659467995</v>
      </c>
    </row>
    <row r="7" spans="1:14" ht="26.45" customHeight="1" x14ac:dyDescent="0.3">
      <c r="A7" s="9">
        <v>2</v>
      </c>
      <c r="B7" s="9" t="s">
        <v>177</v>
      </c>
      <c r="C7" s="9" t="s">
        <v>178</v>
      </c>
      <c r="D7" s="9" t="s">
        <v>178</v>
      </c>
      <c r="E7" s="9" t="s">
        <v>179</v>
      </c>
      <c r="F7" s="47">
        <v>29</v>
      </c>
      <c r="G7" s="264">
        <v>27</v>
      </c>
      <c r="H7" s="1">
        <f t="shared" ref="H7:H29" si="3">J7/30</f>
        <v>116146.88649936666</v>
      </c>
      <c r="I7" s="1">
        <v>3484406.5949809998</v>
      </c>
      <c r="J7" s="1">
        <v>3484406.5949809998</v>
      </c>
      <c r="K7" s="48">
        <f t="shared" ref="K7:K29" si="4">+J7*F7</f>
        <v>101047791.25444899</v>
      </c>
      <c r="L7" s="32"/>
      <c r="M7" s="32"/>
      <c r="N7" s="240">
        <f t="shared" ref="N7:N29" si="5">+H7*F7*G7</f>
        <v>90943012.129004091</v>
      </c>
    </row>
    <row r="8" spans="1:14" ht="26.45" customHeight="1" x14ac:dyDescent="0.3">
      <c r="A8" s="9">
        <v>3</v>
      </c>
      <c r="B8" s="9" t="s">
        <v>177</v>
      </c>
      <c r="C8" s="9" t="s">
        <v>178</v>
      </c>
      <c r="D8" s="9" t="s">
        <v>178</v>
      </c>
      <c r="E8" s="9" t="s">
        <v>179</v>
      </c>
      <c r="F8" s="47">
        <v>28</v>
      </c>
      <c r="G8" s="264">
        <v>26</v>
      </c>
      <c r="H8" s="1">
        <f t="shared" si="3"/>
        <v>116146.88649936666</v>
      </c>
      <c r="I8" s="1">
        <v>3484406.5949809998</v>
      </c>
      <c r="J8" s="1">
        <v>3484406.5949809998</v>
      </c>
      <c r="K8" s="48">
        <f t="shared" si="4"/>
        <v>97563384.659467995</v>
      </c>
      <c r="L8" s="32"/>
      <c r="M8" s="32"/>
      <c r="N8" s="240">
        <f t="shared" si="5"/>
        <v>84554933.371538922</v>
      </c>
    </row>
    <row r="9" spans="1:14" ht="26.45" customHeight="1" x14ac:dyDescent="0.3">
      <c r="A9" s="9">
        <v>4</v>
      </c>
      <c r="B9" s="9" t="s">
        <v>177</v>
      </c>
      <c r="C9" s="9" t="s">
        <v>178</v>
      </c>
      <c r="D9" s="9" t="s">
        <v>178</v>
      </c>
      <c r="E9" s="9" t="s">
        <v>179</v>
      </c>
      <c r="F9" s="47">
        <v>27</v>
      </c>
      <c r="G9" s="264">
        <v>25</v>
      </c>
      <c r="H9" s="1">
        <f t="shared" si="3"/>
        <v>116146.88649936666</v>
      </c>
      <c r="I9" s="1">
        <v>3484406.5949809998</v>
      </c>
      <c r="J9" s="1">
        <v>3484406.5949809998</v>
      </c>
      <c r="K9" s="48">
        <f t="shared" si="4"/>
        <v>94078978.064486995</v>
      </c>
      <c r="L9" s="32"/>
      <c r="M9" s="32"/>
      <c r="N9" s="240">
        <f t="shared" si="5"/>
        <v>78399148.387072504</v>
      </c>
    </row>
    <row r="10" spans="1:14" ht="26.45" customHeight="1" x14ac:dyDescent="0.3">
      <c r="A10" s="9">
        <v>5</v>
      </c>
      <c r="B10" s="9" t="s">
        <v>177</v>
      </c>
      <c r="C10" s="9" t="s">
        <v>178</v>
      </c>
      <c r="D10" s="9" t="s">
        <v>178</v>
      </c>
      <c r="E10" s="9" t="s">
        <v>179</v>
      </c>
      <c r="F10" s="47">
        <v>26</v>
      </c>
      <c r="G10" s="264">
        <v>24</v>
      </c>
      <c r="H10" s="1">
        <f t="shared" si="3"/>
        <v>116146.88649936666</v>
      </c>
      <c r="I10" s="1">
        <v>3484406.5949809998</v>
      </c>
      <c r="J10" s="1">
        <v>3484406.5949809998</v>
      </c>
      <c r="K10" s="48">
        <f t="shared" si="4"/>
        <v>90594571.469505996</v>
      </c>
      <c r="L10" s="32"/>
      <c r="M10" s="32"/>
      <c r="N10" s="240">
        <f t="shared" si="5"/>
        <v>72475657.175604805</v>
      </c>
    </row>
    <row r="11" spans="1:14" ht="26.45" customHeight="1" x14ac:dyDescent="0.3">
      <c r="A11" s="9">
        <v>6</v>
      </c>
      <c r="B11" s="9" t="s">
        <v>177</v>
      </c>
      <c r="C11" s="9" t="s">
        <v>178</v>
      </c>
      <c r="D11" s="9" t="s">
        <v>178</v>
      </c>
      <c r="E11" s="9" t="s">
        <v>179</v>
      </c>
      <c r="F11" s="47">
        <v>25</v>
      </c>
      <c r="G11" s="264">
        <v>23</v>
      </c>
      <c r="H11" s="1">
        <f t="shared" si="3"/>
        <v>116146.88649936666</v>
      </c>
      <c r="I11" s="1">
        <v>3484406.5949809998</v>
      </c>
      <c r="J11" s="1">
        <v>3484406.5949809998</v>
      </c>
      <c r="K11" s="48">
        <f t="shared" si="4"/>
        <v>87110164.874524996</v>
      </c>
      <c r="L11" s="32"/>
      <c r="M11" s="32"/>
      <c r="N11" s="240">
        <f t="shared" si="5"/>
        <v>66784459.737135835</v>
      </c>
    </row>
    <row r="12" spans="1:14" ht="26.45" customHeight="1" x14ac:dyDescent="0.3">
      <c r="A12" s="9">
        <v>7</v>
      </c>
      <c r="B12" s="9" t="s">
        <v>177</v>
      </c>
      <c r="C12" s="9" t="s">
        <v>178</v>
      </c>
      <c r="D12" s="9" t="s">
        <v>178</v>
      </c>
      <c r="E12" s="9" t="s">
        <v>179</v>
      </c>
      <c r="F12" s="47">
        <v>23</v>
      </c>
      <c r="G12" s="264">
        <v>21</v>
      </c>
      <c r="H12" s="1">
        <f t="shared" si="3"/>
        <v>116146.88649936666</v>
      </c>
      <c r="I12" s="1">
        <v>3484406.5949809998</v>
      </c>
      <c r="J12" s="1">
        <v>3484406.5949809998</v>
      </c>
      <c r="K12" s="48">
        <f t="shared" si="4"/>
        <v>80141351.684562996</v>
      </c>
      <c r="L12" s="32"/>
      <c r="M12" s="32"/>
      <c r="N12" s="240">
        <f t="shared" si="5"/>
        <v>56098946.1791941</v>
      </c>
    </row>
    <row r="13" spans="1:14" ht="26.45" customHeight="1" x14ac:dyDescent="0.3">
      <c r="A13" s="9">
        <v>8</v>
      </c>
      <c r="B13" s="9" t="s">
        <v>177</v>
      </c>
      <c r="C13" s="9" t="s">
        <v>178</v>
      </c>
      <c r="D13" s="9" t="s">
        <v>178</v>
      </c>
      <c r="E13" s="9" t="s">
        <v>179</v>
      </c>
      <c r="F13" s="47">
        <v>20</v>
      </c>
      <c r="G13" s="264">
        <v>19</v>
      </c>
      <c r="H13" s="1">
        <f t="shared" si="3"/>
        <v>116146.88649936666</v>
      </c>
      <c r="I13" s="1">
        <v>3484406.5949809998</v>
      </c>
      <c r="J13" s="1">
        <v>3484406.5949809998</v>
      </c>
      <c r="K13" s="48">
        <f t="shared" si="4"/>
        <v>69688131.899619997</v>
      </c>
      <c r="L13" s="32"/>
      <c r="M13" s="32"/>
      <c r="N13" s="240">
        <f t="shared" si="5"/>
        <v>44135816.869759336</v>
      </c>
    </row>
    <row r="14" spans="1:14" ht="26.45" customHeight="1" x14ac:dyDescent="0.3">
      <c r="A14" s="9">
        <v>9</v>
      </c>
      <c r="B14" s="9" t="s">
        <v>177</v>
      </c>
      <c r="C14" s="9" t="s">
        <v>178</v>
      </c>
      <c r="D14" s="9" t="s">
        <v>178</v>
      </c>
      <c r="E14" s="9" t="s">
        <v>179</v>
      </c>
      <c r="F14" s="47">
        <v>17</v>
      </c>
      <c r="G14" s="264">
        <v>18</v>
      </c>
      <c r="H14" s="1">
        <f t="shared" si="3"/>
        <v>116146.88649936666</v>
      </c>
      <c r="I14" s="1">
        <v>3484406.5949809998</v>
      </c>
      <c r="J14" s="1">
        <v>3484406.5949809998</v>
      </c>
      <c r="K14" s="48">
        <f t="shared" si="4"/>
        <v>59234912.114676997</v>
      </c>
      <c r="L14" s="32"/>
      <c r="M14" s="32"/>
      <c r="N14" s="240">
        <f t="shared" si="5"/>
        <v>35540947.268806204</v>
      </c>
    </row>
    <row r="15" spans="1:14" ht="26.45" customHeight="1" x14ac:dyDescent="0.3">
      <c r="A15" s="9">
        <v>10</v>
      </c>
      <c r="B15" s="9" t="s">
        <v>177</v>
      </c>
      <c r="C15" s="9" t="s">
        <v>178</v>
      </c>
      <c r="D15" s="9" t="s">
        <v>178</v>
      </c>
      <c r="E15" s="9" t="s">
        <v>179</v>
      </c>
      <c r="F15" s="47">
        <v>15</v>
      </c>
      <c r="G15" s="264">
        <v>17</v>
      </c>
      <c r="H15" s="1">
        <f t="shared" si="3"/>
        <v>116146.88649936666</v>
      </c>
      <c r="I15" s="1">
        <v>3484406.5949809998</v>
      </c>
      <c r="J15" s="1">
        <v>3484406.5949809998</v>
      </c>
      <c r="K15" s="48">
        <f t="shared" si="4"/>
        <v>52266098.924714997</v>
      </c>
      <c r="L15" s="32"/>
      <c r="M15" s="32"/>
      <c r="N15" s="240">
        <f t="shared" si="5"/>
        <v>29617456.057338499</v>
      </c>
    </row>
    <row r="16" spans="1:14" ht="26.45" customHeight="1" x14ac:dyDescent="0.3">
      <c r="A16" s="9">
        <v>11</v>
      </c>
      <c r="B16" s="9" t="s">
        <v>177</v>
      </c>
      <c r="C16" s="9" t="s">
        <v>178</v>
      </c>
      <c r="D16" s="9" t="s">
        <v>178</v>
      </c>
      <c r="E16" s="9" t="s">
        <v>179</v>
      </c>
      <c r="F16" s="47">
        <v>12</v>
      </c>
      <c r="G16" s="264">
        <v>16</v>
      </c>
      <c r="H16" s="1">
        <f t="shared" si="3"/>
        <v>116146.88649936666</v>
      </c>
      <c r="I16" s="1">
        <v>3484406.5949809998</v>
      </c>
      <c r="J16" s="1">
        <v>3484406.5949809998</v>
      </c>
      <c r="K16" s="48">
        <f t="shared" si="4"/>
        <v>41812879.139771998</v>
      </c>
      <c r="L16" s="32"/>
      <c r="M16" s="32"/>
      <c r="N16" s="240">
        <f t="shared" si="5"/>
        <v>22300202.2078784</v>
      </c>
    </row>
    <row r="17" spans="1:16" ht="26.45" customHeight="1" x14ac:dyDescent="0.3">
      <c r="A17" s="9">
        <v>12</v>
      </c>
      <c r="B17" s="9" t="s">
        <v>177</v>
      </c>
      <c r="C17" s="9" t="s">
        <v>178</v>
      </c>
      <c r="D17" s="9" t="s">
        <v>178</v>
      </c>
      <c r="E17" s="9" t="s">
        <v>179</v>
      </c>
      <c r="F17" s="47">
        <v>9</v>
      </c>
      <c r="G17" s="264">
        <v>10</v>
      </c>
      <c r="H17" s="1">
        <f t="shared" si="3"/>
        <v>116146.88649936666</v>
      </c>
      <c r="I17" s="1">
        <v>3484406.5949809998</v>
      </c>
      <c r="J17" s="1">
        <v>3484406.5949809998</v>
      </c>
      <c r="K17" s="48">
        <f t="shared" si="4"/>
        <v>31359659.354828998</v>
      </c>
      <c r="L17" s="32"/>
      <c r="M17" s="32"/>
      <c r="N17" s="240">
        <f t="shared" si="5"/>
        <v>10453219.784942999</v>
      </c>
    </row>
    <row r="18" spans="1:16" ht="26.45" customHeight="1" x14ac:dyDescent="0.3">
      <c r="A18" s="9">
        <v>13</v>
      </c>
      <c r="B18" s="9" t="s">
        <v>177</v>
      </c>
      <c r="C18" s="9" t="s">
        <v>178</v>
      </c>
      <c r="D18" s="9" t="s">
        <v>178</v>
      </c>
      <c r="E18" s="9" t="s">
        <v>179</v>
      </c>
      <c r="F18" s="47">
        <v>7</v>
      </c>
      <c r="G18" s="264">
        <v>8</v>
      </c>
      <c r="H18" s="1">
        <f t="shared" si="3"/>
        <v>116146.88649936666</v>
      </c>
      <c r="I18" s="1">
        <v>3484406.5949809998</v>
      </c>
      <c r="J18" s="1">
        <v>3484406.5949809998</v>
      </c>
      <c r="K18" s="48">
        <f t="shared" si="4"/>
        <v>24390846.164866999</v>
      </c>
      <c r="L18" s="32"/>
      <c r="M18" s="32"/>
      <c r="N18" s="240">
        <f t="shared" si="5"/>
        <v>6504225.6439645328</v>
      </c>
    </row>
    <row r="19" spans="1:16" ht="26.45" customHeight="1" x14ac:dyDescent="0.3">
      <c r="A19" s="9">
        <v>14</v>
      </c>
      <c r="B19" s="9" t="s">
        <v>177</v>
      </c>
      <c r="C19" s="9" t="s">
        <v>178</v>
      </c>
      <c r="D19" s="9" t="s">
        <v>178</v>
      </c>
      <c r="E19" s="9" t="s">
        <v>179</v>
      </c>
      <c r="F19" s="47">
        <v>5</v>
      </c>
      <c r="G19" s="264">
        <v>4</v>
      </c>
      <c r="H19" s="1">
        <f t="shared" si="3"/>
        <v>116146.88649936666</v>
      </c>
      <c r="I19" s="1">
        <v>3484406.5949809998</v>
      </c>
      <c r="J19" s="1">
        <v>3484406.5949809998</v>
      </c>
      <c r="K19" s="48">
        <f t="shared" si="4"/>
        <v>17422032.974904999</v>
      </c>
      <c r="L19" s="32"/>
      <c r="M19" s="32"/>
      <c r="N19" s="240">
        <f t="shared" si="5"/>
        <v>2322937.7299873335</v>
      </c>
      <c r="O19" s="135"/>
    </row>
    <row r="20" spans="1:16" ht="26.45" customHeight="1" x14ac:dyDescent="0.2">
      <c r="A20" s="9">
        <v>15</v>
      </c>
      <c r="B20" s="9" t="s">
        <v>177</v>
      </c>
      <c r="C20" s="9" t="s">
        <v>982</v>
      </c>
      <c r="D20" s="9" t="s">
        <v>982</v>
      </c>
      <c r="E20" s="9" t="s">
        <v>179</v>
      </c>
      <c r="F20" s="47">
        <v>30</v>
      </c>
      <c r="G20" s="9">
        <v>33</v>
      </c>
      <c r="H20" s="1">
        <f t="shared" si="3"/>
        <v>116146.88649936666</v>
      </c>
      <c r="I20" s="1">
        <v>3484406.5949809998</v>
      </c>
      <c r="J20" s="1">
        <v>3484406.5949809998</v>
      </c>
      <c r="K20" s="48">
        <f t="shared" si="4"/>
        <v>104532197.84942999</v>
      </c>
      <c r="L20" s="32"/>
      <c r="M20" s="32"/>
      <c r="N20" s="240">
        <f t="shared" si="5"/>
        <v>114985417.63437299</v>
      </c>
    </row>
    <row r="21" spans="1:16" ht="26.45" customHeight="1" x14ac:dyDescent="0.2">
      <c r="A21" s="9">
        <v>16</v>
      </c>
      <c r="B21" s="9" t="s">
        <v>177</v>
      </c>
      <c r="C21" s="9" t="s">
        <v>982</v>
      </c>
      <c r="D21" s="9" t="s">
        <v>982</v>
      </c>
      <c r="E21" s="9" t="s">
        <v>179</v>
      </c>
      <c r="F21" s="47">
        <v>29</v>
      </c>
      <c r="G21" s="9">
        <v>1</v>
      </c>
      <c r="H21" s="1">
        <f t="shared" si="3"/>
        <v>116146.88649936666</v>
      </c>
      <c r="I21" s="1">
        <v>3484406.5949809998</v>
      </c>
      <c r="J21" s="1">
        <v>3484406.5949809998</v>
      </c>
      <c r="K21" s="48">
        <f t="shared" si="4"/>
        <v>101047791.25444899</v>
      </c>
      <c r="L21" s="32"/>
      <c r="M21" s="32"/>
      <c r="N21" s="240">
        <f t="shared" si="5"/>
        <v>3368259.7084816331</v>
      </c>
    </row>
    <row r="22" spans="1:16" ht="26.45" customHeight="1" x14ac:dyDescent="0.2">
      <c r="A22" s="9">
        <v>17</v>
      </c>
      <c r="B22" s="9" t="s">
        <v>177</v>
      </c>
      <c r="C22" s="9" t="s">
        <v>982</v>
      </c>
      <c r="D22" s="9" t="s">
        <v>982</v>
      </c>
      <c r="E22" s="9" t="s">
        <v>179</v>
      </c>
      <c r="F22" s="47">
        <v>28</v>
      </c>
      <c r="G22" s="9">
        <v>5</v>
      </c>
      <c r="H22" s="1">
        <f t="shared" si="3"/>
        <v>116146.88649936666</v>
      </c>
      <c r="I22" s="1">
        <v>3484406.5949809998</v>
      </c>
      <c r="J22" s="1">
        <v>3484406.5949809998</v>
      </c>
      <c r="K22" s="48">
        <f t="shared" si="4"/>
        <v>97563384.659467995</v>
      </c>
      <c r="L22" s="32"/>
      <c r="M22" s="32"/>
      <c r="N22" s="240">
        <f t="shared" si="5"/>
        <v>16260564.109911332</v>
      </c>
    </row>
    <row r="23" spans="1:16" ht="26.45" customHeight="1" x14ac:dyDescent="0.2">
      <c r="A23" s="9">
        <v>18</v>
      </c>
      <c r="B23" s="9" t="s">
        <v>177</v>
      </c>
      <c r="C23" s="9" t="s">
        <v>982</v>
      </c>
      <c r="D23" s="9" t="s">
        <v>982</v>
      </c>
      <c r="E23" s="9" t="s">
        <v>179</v>
      </c>
      <c r="F23" s="47">
        <v>25</v>
      </c>
      <c r="G23" s="9">
        <v>2</v>
      </c>
      <c r="H23" s="1">
        <f t="shared" si="3"/>
        <v>116146.88649936666</v>
      </c>
      <c r="I23" s="1">
        <v>3484406.5949809998</v>
      </c>
      <c r="J23" s="1">
        <v>3484406.5949809998</v>
      </c>
      <c r="K23" s="48">
        <f t="shared" si="4"/>
        <v>87110164.874524996</v>
      </c>
      <c r="L23" s="32"/>
      <c r="M23" s="32"/>
      <c r="N23" s="240">
        <f t="shared" si="5"/>
        <v>5807344.3249683334</v>
      </c>
      <c r="O23" s="135"/>
    </row>
    <row r="24" spans="1:16" ht="26.45" customHeight="1" x14ac:dyDescent="0.2">
      <c r="A24" s="9">
        <v>19</v>
      </c>
      <c r="B24" s="9" t="s">
        <v>177</v>
      </c>
      <c r="C24" s="9" t="s">
        <v>983</v>
      </c>
      <c r="D24" s="9" t="s">
        <v>983</v>
      </c>
      <c r="E24" s="9" t="s">
        <v>179</v>
      </c>
      <c r="F24" s="47">
        <v>30</v>
      </c>
      <c r="G24" s="9">
        <v>4</v>
      </c>
      <c r="H24" s="1">
        <f t="shared" si="3"/>
        <v>116146.88649936666</v>
      </c>
      <c r="I24" s="1">
        <v>3484406.5949809998</v>
      </c>
      <c r="J24" s="1">
        <v>3484406.5949809998</v>
      </c>
      <c r="K24" s="48">
        <f t="shared" si="4"/>
        <v>104532197.84942999</v>
      </c>
      <c r="L24" s="32"/>
      <c r="M24" s="32"/>
      <c r="N24" s="240">
        <f t="shared" si="5"/>
        <v>13937626.379923999</v>
      </c>
    </row>
    <row r="25" spans="1:16" ht="26.45" customHeight="1" x14ac:dyDescent="0.2">
      <c r="A25" s="9">
        <v>20</v>
      </c>
      <c r="B25" s="9" t="s">
        <v>177</v>
      </c>
      <c r="C25" s="9" t="s">
        <v>983</v>
      </c>
      <c r="D25" s="9" t="s">
        <v>983</v>
      </c>
      <c r="E25" s="9" t="s">
        <v>179</v>
      </c>
      <c r="F25" s="47">
        <v>17</v>
      </c>
      <c r="G25" s="9">
        <v>1</v>
      </c>
      <c r="H25" s="1">
        <f t="shared" si="3"/>
        <v>116146.88649936666</v>
      </c>
      <c r="I25" s="1">
        <v>3484406.5949809998</v>
      </c>
      <c r="J25" s="1">
        <v>3484406.5949809998</v>
      </c>
      <c r="K25" s="48">
        <f t="shared" si="4"/>
        <v>59234912.114676997</v>
      </c>
      <c r="L25" s="32"/>
      <c r="M25" s="32"/>
      <c r="N25" s="240">
        <f t="shared" si="5"/>
        <v>1974497.0704892334</v>
      </c>
    </row>
    <row r="26" spans="1:16" ht="26.45" customHeight="1" x14ac:dyDescent="0.2">
      <c r="A26" s="9">
        <v>21</v>
      </c>
      <c r="B26" s="9" t="s">
        <v>177</v>
      </c>
      <c r="C26" s="9" t="s">
        <v>983</v>
      </c>
      <c r="D26" s="9" t="s">
        <v>983</v>
      </c>
      <c r="E26" s="9" t="s">
        <v>179</v>
      </c>
      <c r="F26" s="47">
        <v>9</v>
      </c>
      <c r="G26" s="9">
        <v>1</v>
      </c>
      <c r="H26" s="1">
        <f t="shared" si="3"/>
        <v>116146.88649936666</v>
      </c>
      <c r="I26" s="1">
        <v>3484406.5949809998</v>
      </c>
      <c r="J26" s="1">
        <v>3484406.5949809998</v>
      </c>
      <c r="K26" s="48">
        <f t="shared" si="4"/>
        <v>31359659.354828998</v>
      </c>
      <c r="L26" s="32"/>
      <c r="M26" s="32"/>
      <c r="N26" s="240">
        <f t="shared" si="5"/>
        <v>1045321.9784943</v>
      </c>
      <c r="O26" s="135"/>
    </row>
    <row r="27" spans="1:16" ht="26.45" customHeight="1" x14ac:dyDescent="0.2">
      <c r="A27" s="9">
        <v>22</v>
      </c>
      <c r="B27" s="9" t="s">
        <v>177</v>
      </c>
      <c r="C27" s="9" t="s">
        <v>180</v>
      </c>
      <c r="D27" s="9" t="s">
        <v>180</v>
      </c>
      <c r="E27" s="9" t="s">
        <v>179</v>
      </c>
      <c r="F27" s="47">
        <v>30</v>
      </c>
      <c r="G27" s="9">
        <v>4</v>
      </c>
      <c r="H27" s="1">
        <f t="shared" si="3"/>
        <v>116146.88649936666</v>
      </c>
      <c r="I27" s="1">
        <v>3484406.5949809998</v>
      </c>
      <c r="J27" s="1">
        <v>3484406.5949809998</v>
      </c>
      <c r="K27" s="48">
        <f t="shared" si="4"/>
        <v>104532197.84942999</v>
      </c>
      <c r="L27" s="32"/>
      <c r="M27" s="32"/>
      <c r="N27" s="240">
        <f t="shared" si="5"/>
        <v>13937626.379923999</v>
      </c>
    </row>
    <row r="28" spans="1:16" ht="26.45" customHeight="1" x14ac:dyDescent="0.2">
      <c r="A28" s="9">
        <v>23</v>
      </c>
      <c r="B28" s="9" t="s">
        <v>177</v>
      </c>
      <c r="C28" s="9" t="s">
        <v>180</v>
      </c>
      <c r="D28" s="9" t="s">
        <v>180</v>
      </c>
      <c r="E28" s="9" t="s">
        <v>179</v>
      </c>
      <c r="F28" s="47">
        <v>28</v>
      </c>
      <c r="G28" s="9">
        <v>1</v>
      </c>
      <c r="H28" s="1">
        <f t="shared" si="3"/>
        <v>116146.88649936666</v>
      </c>
      <c r="I28" s="1">
        <v>3484406.5949809998</v>
      </c>
      <c r="J28" s="1">
        <v>3484406.5949809998</v>
      </c>
      <c r="K28" s="48">
        <f t="shared" si="4"/>
        <v>97563384.659467995</v>
      </c>
      <c r="L28" s="32"/>
      <c r="M28" s="32"/>
      <c r="N28" s="240">
        <f t="shared" si="5"/>
        <v>3252112.8219822664</v>
      </c>
      <c r="O28" s="50"/>
      <c r="P28" s="51"/>
    </row>
    <row r="29" spans="1:16" ht="26.45" customHeight="1" x14ac:dyDescent="0.2">
      <c r="A29" s="9">
        <v>24</v>
      </c>
      <c r="B29" s="9" t="s">
        <v>177</v>
      </c>
      <c r="C29" s="9" t="s">
        <v>180</v>
      </c>
      <c r="D29" s="9" t="s">
        <v>180</v>
      </c>
      <c r="E29" s="9" t="s">
        <v>179</v>
      </c>
      <c r="F29" s="47">
        <v>17</v>
      </c>
      <c r="G29" s="9">
        <v>1</v>
      </c>
      <c r="H29" s="1">
        <f t="shared" si="3"/>
        <v>116146.88649936666</v>
      </c>
      <c r="I29" s="1">
        <v>3484406.5949809998</v>
      </c>
      <c r="J29" s="1">
        <v>3484406.5949809998</v>
      </c>
      <c r="K29" s="48">
        <f t="shared" si="4"/>
        <v>59234912.114676997</v>
      </c>
      <c r="L29" s="32"/>
      <c r="M29" s="32"/>
      <c r="N29" s="240">
        <f t="shared" si="5"/>
        <v>1974497.0704892334</v>
      </c>
      <c r="O29" s="51" t="s">
        <v>228</v>
      </c>
      <c r="P29" s="50">
        <f>SUM(N6:N29)</f>
        <v>874237614.68073297</v>
      </c>
    </row>
    <row r="30" spans="1:16" ht="26.45" customHeight="1" x14ac:dyDescent="0.2">
      <c r="A30" s="9">
        <v>27</v>
      </c>
      <c r="B30" s="9" t="s">
        <v>230</v>
      </c>
      <c r="C30" s="9" t="s">
        <v>231</v>
      </c>
      <c r="D30" s="146" t="s">
        <v>201</v>
      </c>
      <c r="E30" s="9" t="s">
        <v>179</v>
      </c>
      <c r="F30" s="47"/>
      <c r="G30" s="9"/>
      <c r="H30" s="1">
        <f>IFERROR(VLOOKUP(D30,'MAQ POR SEDES FEBRERO'!$B$3:$AA$27,26,0),"")</f>
        <v>3422617.2340000002</v>
      </c>
      <c r="I30" s="1">
        <f>H30</f>
        <v>3422617.2340000002</v>
      </c>
      <c r="J30" s="1">
        <f>H30</f>
        <v>3422617.2340000002</v>
      </c>
      <c r="K30" s="48">
        <f>H30</f>
        <v>3422617.2340000002</v>
      </c>
      <c r="L30" s="32"/>
      <c r="M30" s="32"/>
      <c r="N30" s="49">
        <f>H30</f>
        <v>3422617.2340000002</v>
      </c>
    </row>
    <row r="31" spans="1:16" ht="26.45" customHeight="1" x14ac:dyDescent="0.2">
      <c r="A31" s="9">
        <v>27</v>
      </c>
      <c r="B31" s="9" t="s">
        <v>230</v>
      </c>
      <c r="C31" s="9" t="s">
        <v>231</v>
      </c>
      <c r="D31" s="146" t="s">
        <v>202</v>
      </c>
      <c r="E31" s="9" t="s">
        <v>179</v>
      </c>
      <c r="F31" s="139"/>
      <c r="G31" s="138"/>
      <c r="H31" s="1">
        <f>IFERROR(VLOOKUP(D31,'MAQ POR SEDES FEBRERO'!$B$3:$AA$27,26,0),"")</f>
        <v>990875.44299999997</v>
      </c>
      <c r="I31" s="1">
        <f t="shared" ref="I31:I54" si="6">H31</f>
        <v>990875.44299999997</v>
      </c>
      <c r="J31" s="1">
        <f t="shared" ref="J31:J54" si="7">H31</f>
        <v>990875.44299999997</v>
      </c>
      <c r="K31" s="48">
        <f t="shared" ref="K31:K54" si="8">H31</f>
        <v>990875.44299999997</v>
      </c>
      <c r="L31" s="32"/>
      <c r="M31" s="32"/>
      <c r="N31" s="49">
        <f t="shared" ref="N31:N54" si="9">H31</f>
        <v>990875.44299999997</v>
      </c>
    </row>
    <row r="32" spans="1:16" ht="26.45" customHeight="1" x14ac:dyDescent="0.2">
      <c r="A32" s="9">
        <v>27</v>
      </c>
      <c r="B32" s="9" t="s">
        <v>230</v>
      </c>
      <c r="C32" s="9" t="s">
        <v>231</v>
      </c>
      <c r="D32" s="146" t="s">
        <v>203</v>
      </c>
      <c r="E32" s="9" t="s">
        <v>179</v>
      </c>
      <c r="F32" s="139"/>
      <c r="G32" s="138"/>
      <c r="H32" s="1">
        <f>IFERROR(VLOOKUP(D32,'MAQ POR SEDES FEBRERO'!$B$3:$AA$27,26,0),"")</f>
        <v>601086.86899999995</v>
      </c>
      <c r="I32" s="1">
        <f t="shared" si="6"/>
        <v>601086.86899999995</v>
      </c>
      <c r="J32" s="1">
        <f t="shared" si="7"/>
        <v>601086.86899999995</v>
      </c>
      <c r="K32" s="48">
        <f t="shared" si="8"/>
        <v>601086.86899999995</v>
      </c>
      <c r="L32" s="32"/>
      <c r="M32" s="32"/>
      <c r="N32" s="49">
        <f t="shared" si="9"/>
        <v>601086.86899999995</v>
      </c>
    </row>
    <row r="33" spans="1:14" ht="26.45" customHeight="1" x14ac:dyDescent="0.2">
      <c r="A33" s="9">
        <v>27</v>
      </c>
      <c r="B33" s="9" t="s">
        <v>230</v>
      </c>
      <c r="C33" s="9" t="s">
        <v>231</v>
      </c>
      <c r="D33" s="146" t="s">
        <v>204</v>
      </c>
      <c r="E33" s="9" t="s">
        <v>179</v>
      </c>
      <c r="F33" s="139"/>
      <c r="G33" s="138"/>
      <c r="H33" s="1">
        <f>IFERROR(VLOOKUP(D33,'MAQ POR SEDES FEBRERO'!$B$3:$AA$27,26,0),"")</f>
        <v>0</v>
      </c>
      <c r="I33" s="1">
        <f t="shared" si="6"/>
        <v>0</v>
      </c>
      <c r="J33" s="1">
        <f t="shared" si="7"/>
        <v>0</v>
      </c>
      <c r="K33" s="48">
        <f t="shared" si="8"/>
        <v>0</v>
      </c>
      <c r="L33" s="32"/>
      <c r="M33" s="32"/>
      <c r="N33" s="49">
        <f t="shared" si="9"/>
        <v>0</v>
      </c>
    </row>
    <row r="34" spans="1:14" ht="26.45" customHeight="1" x14ac:dyDescent="0.2">
      <c r="A34" s="9">
        <v>27</v>
      </c>
      <c r="B34" s="9" t="s">
        <v>230</v>
      </c>
      <c r="C34" s="9" t="s">
        <v>231</v>
      </c>
      <c r="D34" s="146" t="s">
        <v>205</v>
      </c>
      <c r="E34" s="9" t="s">
        <v>179</v>
      </c>
      <c r="F34" s="139"/>
      <c r="G34" s="138"/>
      <c r="H34" s="1">
        <f>IFERROR(VLOOKUP(D34,'MAQ POR SEDES FEBRERO'!$B$3:$AA$27,26,0),"")</f>
        <v>817363.75100000005</v>
      </c>
      <c r="I34" s="1">
        <f t="shared" si="6"/>
        <v>817363.75100000005</v>
      </c>
      <c r="J34" s="1">
        <f t="shared" si="7"/>
        <v>817363.75100000005</v>
      </c>
      <c r="K34" s="48">
        <f t="shared" si="8"/>
        <v>817363.75100000005</v>
      </c>
      <c r="L34" s="32"/>
      <c r="M34" s="32"/>
      <c r="N34" s="49">
        <f t="shared" si="9"/>
        <v>817363.75100000005</v>
      </c>
    </row>
    <row r="35" spans="1:14" ht="26.45" customHeight="1" x14ac:dyDescent="0.2">
      <c r="A35" s="9">
        <v>27</v>
      </c>
      <c r="B35" s="9" t="s">
        <v>230</v>
      </c>
      <c r="C35" s="9" t="s">
        <v>231</v>
      </c>
      <c r="D35" s="146" t="s">
        <v>206</v>
      </c>
      <c r="E35" s="9" t="s">
        <v>179</v>
      </c>
      <c r="F35" s="139"/>
      <c r="G35" s="138"/>
      <c r="H35" s="1">
        <f>IFERROR(VLOOKUP(D35,'MAQ POR SEDES FEBRERO'!$B$3:$AA$27,26,0),"")</f>
        <v>508649.31699999998</v>
      </c>
      <c r="I35" s="1">
        <f t="shared" si="6"/>
        <v>508649.31699999998</v>
      </c>
      <c r="J35" s="1">
        <f t="shared" si="7"/>
        <v>508649.31699999998</v>
      </c>
      <c r="K35" s="48">
        <f t="shared" si="8"/>
        <v>508649.31699999998</v>
      </c>
      <c r="L35" s="32"/>
      <c r="M35" s="32"/>
      <c r="N35" s="49">
        <f t="shared" si="9"/>
        <v>508649.31699999998</v>
      </c>
    </row>
    <row r="36" spans="1:14" ht="26.45" customHeight="1" x14ac:dyDescent="0.2">
      <c r="A36" s="9">
        <v>27</v>
      </c>
      <c r="B36" s="9" t="s">
        <v>230</v>
      </c>
      <c r="C36" s="9" t="s">
        <v>231</v>
      </c>
      <c r="D36" s="146" t="s">
        <v>207</v>
      </c>
      <c r="E36" s="9" t="s">
        <v>179</v>
      </c>
      <c r="F36" s="139"/>
      <c r="G36" s="138"/>
      <c r="H36" s="1">
        <f>IFERROR(VLOOKUP(D36,'MAQ POR SEDES FEBRERO'!$B$3:$AA$27,26,0),"")</f>
        <v>508649.31699999998</v>
      </c>
      <c r="I36" s="1">
        <f t="shared" si="6"/>
        <v>508649.31699999998</v>
      </c>
      <c r="J36" s="1">
        <f t="shared" si="7"/>
        <v>508649.31699999998</v>
      </c>
      <c r="K36" s="48">
        <f t="shared" si="8"/>
        <v>508649.31699999998</v>
      </c>
      <c r="L36" s="32"/>
      <c r="M36" s="32"/>
      <c r="N36" s="49">
        <f t="shared" si="9"/>
        <v>508649.31699999998</v>
      </c>
    </row>
    <row r="37" spans="1:14" ht="26.45" customHeight="1" x14ac:dyDescent="0.2">
      <c r="A37" s="9">
        <v>27</v>
      </c>
      <c r="B37" s="9" t="s">
        <v>230</v>
      </c>
      <c r="C37" s="9" t="s">
        <v>231</v>
      </c>
      <c r="D37" s="146" t="s">
        <v>208</v>
      </c>
      <c r="E37" s="9" t="s">
        <v>179</v>
      </c>
      <c r="F37" s="139"/>
      <c r="G37" s="138"/>
      <c r="H37" s="1">
        <f>IFERROR(VLOOKUP(D37,'MAQ POR SEDES FEBRERO'!$B$3:$AA$27,26,0),"")</f>
        <v>508649.31699999998</v>
      </c>
      <c r="I37" s="1">
        <f t="shared" si="6"/>
        <v>508649.31699999998</v>
      </c>
      <c r="J37" s="1">
        <f t="shared" si="7"/>
        <v>508649.31699999998</v>
      </c>
      <c r="K37" s="48">
        <f t="shared" si="8"/>
        <v>508649.31699999998</v>
      </c>
      <c r="L37" s="32"/>
      <c r="M37" s="32"/>
      <c r="N37" s="49">
        <f t="shared" si="9"/>
        <v>508649.31699999998</v>
      </c>
    </row>
    <row r="38" spans="1:14" ht="26.45" customHeight="1" x14ac:dyDescent="0.2">
      <c r="A38" s="9">
        <v>27</v>
      </c>
      <c r="B38" s="9" t="s">
        <v>230</v>
      </c>
      <c r="C38" s="9" t="s">
        <v>231</v>
      </c>
      <c r="D38" s="146" t="s">
        <v>209</v>
      </c>
      <c r="E38" s="9" t="s">
        <v>179</v>
      </c>
      <c r="F38" s="139"/>
      <c r="G38" s="138"/>
      <c r="H38" s="1">
        <f>IFERROR(VLOOKUP(D38,'MAQ POR SEDES FEBRERO'!$B$3:$AA$27,26,0),"")</f>
        <v>508649.31699999998</v>
      </c>
      <c r="I38" s="1">
        <f t="shared" si="6"/>
        <v>508649.31699999998</v>
      </c>
      <c r="J38" s="1">
        <f t="shared" si="7"/>
        <v>508649.31699999998</v>
      </c>
      <c r="K38" s="48">
        <f t="shared" si="8"/>
        <v>508649.31699999998</v>
      </c>
      <c r="L38" s="32"/>
      <c r="M38" s="32"/>
      <c r="N38" s="49">
        <f t="shared" si="9"/>
        <v>508649.31699999998</v>
      </c>
    </row>
    <row r="39" spans="1:14" ht="26.45" customHeight="1" x14ac:dyDescent="0.2">
      <c r="A39" s="9">
        <v>27</v>
      </c>
      <c r="B39" s="9" t="s">
        <v>230</v>
      </c>
      <c r="C39" s="9" t="s">
        <v>231</v>
      </c>
      <c r="D39" s="146" t="s">
        <v>210</v>
      </c>
      <c r="E39" s="9" t="s">
        <v>179</v>
      </c>
      <c r="F39" s="139"/>
      <c r="G39" s="138"/>
      <c r="H39" s="1">
        <f>IFERROR(VLOOKUP(D39,'MAQ POR SEDES FEBRERO'!$B$3:$AA$27,26,0),"")</f>
        <v>627552.1</v>
      </c>
      <c r="I39" s="1">
        <f t="shared" si="6"/>
        <v>627552.1</v>
      </c>
      <c r="J39" s="1">
        <f t="shared" si="7"/>
        <v>627552.1</v>
      </c>
      <c r="K39" s="48">
        <f t="shared" si="8"/>
        <v>627552.1</v>
      </c>
      <c r="L39" s="32"/>
      <c r="M39" s="32"/>
      <c r="N39" s="49">
        <f t="shared" si="9"/>
        <v>627552.1</v>
      </c>
    </row>
    <row r="40" spans="1:14" ht="26.45" customHeight="1" x14ac:dyDescent="0.2">
      <c r="A40" s="9">
        <v>27</v>
      </c>
      <c r="B40" s="9" t="s">
        <v>230</v>
      </c>
      <c r="C40" s="9" t="s">
        <v>231</v>
      </c>
      <c r="D40" s="146" t="s">
        <v>211</v>
      </c>
      <c r="E40" s="9" t="s">
        <v>179</v>
      </c>
      <c r="F40" s="139"/>
      <c r="G40" s="138"/>
      <c r="H40" s="1">
        <f>IFERROR(VLOOKUP(D40,'MAQ POR SEDES FEBRERO'!$B$3:$AA$27,26,0),"")</f>
        <v>508649.31699999998</v>
      </c>
      <c r="I40" s="1">
        <f t="shared" si="6"/>
        <v>508649.31699999998</v>
      </c>
      <c r="J40" s="1">
        <f t="shared" si="7"/>
        <v>508649.31699999998</v>
      </c>
      <c r="K40" s="48">
        <f t="shared" si="8"/>
        <v>508649.31699999998</v>
      </c>
      <c r="L40" s="32"/>
      <c r="M40" s="32"/>
      <c r="N40" s="49">
        <f t="shared" si="9"/>
        <v>508649.31699999998</v>
      </c>
    </row>
    <row r="41" spans="1:14" ht="26.45" customHeight="1" x14ac:dyDescent="0.2">
      <c r="A41" s="9">
        <v>27</v>
      </c>
      <c r="B41" s="9" t="s">
        <v>230</v>
      </c>
      <c r="C41" s="9" t="s">
        <v>231</v>
      </c>
      <c r="D41" s="146" t="s">
        <v>212</v>
      </c>
      <c r="E41" s="9" t="s">
        <v>179</v>
      </c>
      <c r="F41" s="139"/>
      <c r="G41" s="138"/>
      <c r="H41" s="1">
        <f>IFERROR(VLOOKUP(D41,'MAQ POR SEDES FEBRERO'!$B$3:$AA$27,26,0),"")</f>
        <v>346299.245</v>
      </c>
      <c r="I41" s="1">
        <f t="shared" si="6"/>
        <v>346299.245</v>
      </c>
      <c r="J41" s="1">
        <f t="shared" si="7"/>
        <v>346299.245</v>
      </c>
      <c r="K41" s="48">
        <f t="shared" si="8"/>
        <v>346299.245</v>
      </c>
      <c r="L41" s="32"/>
      <c r="M41" s="32"/>
      <c r="N41" s="49">
        <f t="shared" si="9"/>
        <v>346299.245</v>
      </c>
    </row>
    <row r="42" spans="1:14" ht="26.45" customHeight="1" x14ac:dyDescent="0.2">
      <c r="A42" s="9">
        <v>27</v>
      </c>
      <c r="B42" s="9" t="s">
        <v>230</v>
      </c>
      <c r="C42" s="9" t="s">
        <v>231</v>
      </c>
      <c r="D42" s="146" t="s">
        <v>213</v>
      </c>
      <c r="E42" s="9" t="s">
        <v>179</v>
      </c>
      <c r="F42" s="139"/>
      <c r="G42" s="138"/>
      <c r="H42" s="1">
        <f>IFERROR(VLOOKUP(D42,'MAQ POR SEDES FEBRERO'!$B$3:$AA$27,26,0),"")</f>
        <v>239068.86799999999</v>
      </c>
      <c r="I42" s="1">
        <f t="shared" si="6"/>
        <v>239068.86799999999</v>
      </c>
      <c r="J42" s="1">
        <f t="shared" si="7"/>
        <v>239068.86799999999</v>
      </c>
      <c r="K42" s="48">
        <f t="shared" si="8"/>
        <v>239068.86799999999</v>
      </c>
      <c r="L42" s="32"/>
      <c r="M42" s="32"/>
      <c r="N42" s="49">
        <f t="shared" si="9"/>
        <v>239068.86799999999</v>
      </c>
    </row>
    <row r="43" spans="1:14" ht="26.45" customHeight="1" x14ac:dyDescent="0.2">
      <c r="A43" s="9">
        <v>27</v>
      </c>
      <c r="B43" s="9" t="s">
        <v>230</v>
      </c>
      <c r="C43" s="9" t="s">
        <v>231</v>
      </c>
      <c r="D43" s="146" t="s">
        <v>214</v>
      </c>
      <c r="E43" s="9" t="s">
        <v>179</v>
      </c>
      <c r="F43" s="139"/>
      <c r="G43" s="138"/>
      <c r="H43" s="1">
        <f>IFERROR(VLOOKUP(D43,'MAQ POR SEDES FEBRERO'!$B$3:$AA$27,26,0),"")</f>
        <v>228134.264</v>
      </c>
      <c r="I43" s="1">
        <f t="shared" si="6"/>
        <v>228134.264</v>
      </c>
      <c r="J43" s="1">
        <f t="shared" si="7"/>
        <v>228134.264</v>
      </c>
      <c r="K43" s="48">
        <f t="shared" si="8"/>
        <v>228134.264</v>
      </c>
      <c r="L43" s="32"/>
      <c r="M43" s="32"/>
      <c r="N43" s="49">
        <f t="shared" si="9"/>
        <v>228134.264</v>
      </c>
    </row>
    <row r="44" spans="1:14" ht="26.45" customHeight="1" x14ac:dyDescent="0.2">
      <c r="A44" s="9">
        <v>27</v>
      </c>
      <c r="B44" s="9" t="s">
        <v>230</v>
      </c>
      <c r="C44" s="9" t="s">
        <v>231</v>
      </c>
      <c r="D44" s="146" t="s">
        <v>215</v>
      </c>
      <c r="E44" s="9" t="s">
        <v>179</v>
      </c>
      <c r="F44" s="139"/>
      <c r="G44" s="138"/>
      <c r="H44" s="1">
        <f>IFERROR(VLOOKUP(D44,'MAQ POR SEDES FEBRERO'!$B$3:$AA$27,26,0),"")</f>
        <v>183786.26800000001</v>
      </c>
      <c r="I44" s="1">
        <f t="shared" si="6"/>
        <v>183786.26800000001</v>
      </c>
      <c r="J44" s="1">
        <f t="shared" si="7"/>
        <v>183786.26800000001</v>
      </c>
      <c r="K44" s="48">
        <f t="shared" si="8"/>
        <v>183786.26800000001</v>
      </c>
      <c r="L44" s="32"/>
      <c r="M44" s="32"/>
      <c r="N44" s="49">
        <f t="shared" si="9"/>
        <v>183786.26800000001</v>
      </c>
    </row>
    <row r="45" spans="1:14" ht="26.45" customHeight="1" x14ac:dyDescent="0.2">
      <c r="A45" s="9">
        <v>27</v>
      </c>
      <c r="B45" s="9" t="s">
        <v>230</v>
      </c>
      <c r="C45" s="9" t="s">
        <v>231</v>
      </c>
      <c r="D45" s="146" t="s">
        <v>216</v>
      </c>
      <c r="E45" s="9" t="s">
        <v>179</v>
      </c>
      <c r="F45" s="139"/>
      <c r="G45" s="138"/>
      <c r="H45" s="1">
        <f>IFERROR(VLOOKUP(D45,'MAQ POR SEDES FEBRERO'!$B$3:$AA$27,26,0),"")</f>
        <v>493573.77299999999</v>
      </c>
      <c r="I45" s="1">
        <f t="shared" si="6"/>
        <v>493573.77299999999</v>
      </c>
      <c r="J45" s="1">
        <f t="shared" si="7"/>
        <v>493573.77299999999</v>
      </c>
      <c r="K45" s="48">
        <f t="shared" si="8"/>
        <v>493573.77299999999</v>
      </c>
      <c r="L45" s="32"/>
      <c r="M45" s="32"/>
      <c r="N45" s="49">
        <f t="shared" si="9"/>
        <v>493573.77299999999</v>
      </c>
    </row>
    <row r="46" spans="1:14" ht="26.45" customHeight="1" x14ac:dyDescent="0.2">
      <c r="A46" s="9">
        <v>27</v>
      </c>
      <c r="B46" s="9" t="s">
        <v>230</v>
      </c>
      <c r="C46" s="9" t="s">
        <v>231</v>
      </c>
      <c r="D46" s="146" t="s">
        <v>217</v>
      </c>
      <c r="E46" s="9" t="s">
        <v>179</v>
      </c>
      <c r="F46" s="139"/>
      <c r="G46" s="138"/>
      <c r="H46" s="1">
        <f>IFERROR(VLOOKUP(D46,'MAQ POR SEDES FEBRERO'!$B$3:$AA$27,26,0),"")</f>
        <v>259005.28700000001</v>
      </c>
      <c r="I46" s="1">
        <f t="shared" si="6"/>
        <v>259005.28700000001</v>
      </c>
      <c r="J46" s="1">
        <f t="shared" si="7"/>
        <v>259005.28700000001</v>
      </c>
      <c r="K46" s="48">
        <f t="shared" si="8"/>
        <v>259005.28700000001</v>
      </c>
      <c r="L46" s="32"/>
      <c r="M46" s="32"/>
      <c r="N46" s="49">
        <f t="shared" si="9"/>
        <v>259005.28700000001</v>
      </c>
    </row>
    <row r="47" spans="1:14" ht="26.45" customHeight="1" x14ac:dyDescent="0.2">
      <c r="A47" s="9">
        <v>27</v>
      </c>
      <c r="B47" s="9" t="s">
        <v>230</v>
      </c>
      <c r="C47" s="9" t="s">
        <v>231</v>
      </c>
      <c r="D47" s="146" t="s">
        <v>218</v>
      </c>
      <c r="E47" s="9" t="s">
        <v>179</v>
      </c>
      <c r="F47" s="139"/>
      <c r="G47" s="138"/>
      <c r="H47" s="1">
        <f>IFERROR(VLOOKUP(D47,'MAQ POR SEDES FEBRERO'!$B$3:$AA$27,26,0),"")</f>
        <v>493573.77299999999</v>
      </c>
      <c r="I47" s="1">
        <f t="shared" si="6"/>
        <v>493573.77299999999</v>
      </c>
      <c r="J47" s="1">
        <f t="shared" si="7"/>
        <v>493573.77299999999</v>
      </c>
      <c r="K47" s="48">
        <f t="shared" si="8"/>
        <v>493573.77299999999</v>
      </c>
      <c r="L47" s="32"/>
      <c r="M47" s="32"/>
      <c r="N47" s="49">
        <f t="shared" si="9"/>
        <v>493573.77299999999</v>
      </c>
    </row>
    <row r="48" spans="1:14" ht="26.45" customHeight="1" x14ac:dyDescent="0.2">
      <c r="A48" s="9">
        <v>27</v>
      </c>
      <c r="B48" s="9" t="s">
        <v>230</v>
      </c>
      <c r="C48" s="9" t="s">
        <v>231</v>
      </c>
      <c r="D48" s="146" t="s">
        <v>219</v>
      </c>
      <c r="E48" s="9" t="s">
        <v>179</v>
      </c>
      <c r="F48" s="139"/>
      <c r="G48" s="138"/>
      <c r="H48" s="1">
        <f>IFERROR(VLOOKUP(D48,'MAQ POR SEDES FEBRERO'!$B$3:$AA$27,26,0),"")</f>
        <v>286646.587</v>
      </c>
      <c r="I48" s="1">
        <f t="shared" si="6"/>
        <v>286646.587</v>
      </c>
      <c r="J48" s="1">
        <f t="shared" si="7"/>
        <v>286646.587</v>
      </c>
      <c r="K48" s="48">
        <f t="shared" si="8"/>
        <v>286646.587</v>
      </c>
      <c r="L48" s="32"/>
      <c r="M48" s="32"/>
      <c r="N48" s="49">
        <f t="shared" si="9"/>
        <v>286646.587</v>
      </c>
    </row>
    <row r="49" spans="1:16" ht="26.45" customHeight="1" x14ac:dyDescent="0.2">
      <c r="A49" s="9">
        <v>27</v>
      </c>
      <c r="B49" s="9" t="s">
        <v>230</v>
      </c>
      <c r="C49" s="9" t="s">
        <v>231</v>
      </c>
      <c r="D49" s="146" t="s">
        <v>220</v>
      </c>
      <c r="E49" s="9" t="s">
        <v>179</v>
      </c>
      <c r="F49" s="139"/>
      <c r="G49" s="138"/>
      <c r="H49" s="1">
        <f>IFERROR(VLOOKUP(D49,'MAQ POR SEDES FEBRERO'!$B$3:$AA$27,26,0),"")</f>
        <v>286646.587</v>
      </c>
      <c r="I49" s="1">
        <f t="shared" si="6"/>
        <v>286646.587</v>
      </c>
      <c r="J49" s="1">
        <f t="shared" si="7"/>
        <v>286646.587</v>
      </c>
      <c r="K49" s="48">
        <f t="shared" si="8"/>
        <v>286646.587</v>
      </c>
      <c r="L49" s="32"/>
      <c r="M49" s="32"/>
      <c r="N49" s="49">
        <f t="shared" si="9"/>
        <v>286646.587</v>
      </c>
    </row>
    <row r="50" spans="1:16" ht="26.45" customHeight="1" x14ac:dyDescent="0.2">
      <c r="A50" s="9">
        <v>27</v>
      </c>
      <c r="B50" s="9" t="s">
        <v>230</v>
      </c>
      <c r="C50" s="9" t="s">
        <v>231</v>
      </c>
      <c r="D50" s="146" t="s">
        <v>221</v>
      </c>
      <c r="E50" s="9" t="s">
        <v>179</v>
      </c>
      <c r="F50" s="139"/>
      <c r="G50" s="138"/>
      <c r="H50" s="1">
        <f>IFERROR(VLOOKUP(D50,'MAQ POR SEDES FEBRERO'!$B$3:$AA$27,26,0),"")</f>
        <v>286646.587</v>
      </c>
      <c r="I50" s="1">
        <f t="shared" si="6"/>
        <v>286646.587</v>
      </c>
      <c r="J50" s="1">
        <f t="shared" si="7"/>
        <v>286646.587</v>
      </c>
      <c r="K50" s="48">
        <f t="shared" si="8"/>
        <v>286646.587</v>
      </c>
      <c r="L50" s="32"/>
      <c r="M50" s="32"/>
      <c r="N50" s="49">
        <f t="shared" si="9"/>
        <v>286646.587</v>
      </c>
    </row>
    <row r="51" spans="1:16" ht="26.45" customHeight="1" x14ac:dyDescent="0.2">
      <c r="A51" s="9">
        <v>27</v>
      </c>
      <c r="B51" s="9" t="s">
        <v>230</v>
      </c>
      <c r="C51" s="9" t="s">
        <v>231</v>
      </c>
      <c r="D51" s="146" t="s">
        <v>222</v>
      </c>
      <c r="E51" s="9" t="s">
        <v>179</v>
      </c>
      <c r="F51" s="139"/>
      <c r="G51" s="138"/>
      <c r="H51" s="1">
        <f>IFERROR(VLOOKUP(D51,'MAQ POR SEDES FEBRERO'!$B$3:$AA$27,26,0),"")</f>
        <v>286646.587</v>
      </c>
      <c r="I51" s="1">
        <f t="shared" si="6"/>
        <v>286646.587</v>
      </c>
      <c r="J51" s="1">
        <f t="shared" si="7"/>
        <v>286646.587</v>
      </c>
      <c r="K51" s="48">
        <f t="shared" si="8"/>
        <v>286646.587</v>
      </c>
      <c r="L51" s="32"/>
      <c r="M51" s="32"/>
      <c r="N51" s="49">
        <f t="shared" si="9"/>
        <v>286646.587</v>
      </c>
    </row>
    <row r="52" spans="1:16" ht="26.45" customHeight="1" x14ac:dyDescent="0.2">
      <c r="A52" s="9">
        <v>27</v>
      </c>
      <c r="B52" s="9" t="s">
        <v>230</v>
      </c>
      <c r="C52" s="9" t="s">
        <v>231</v>
      </c>
      <c r="D52" s="146" t="s">
        <v>223</v>
      </c>
      <c r="E52" s="9" t="s">
        <v>179</v>
      </c>
      <c r="F52" s="139"/>
      <c r="G52" s="138"/>
      <c r="H52" s="1">
        <f>IFERROR(VLOOKUP(D52,'MAQ POR SEDES FEBRERO'!$B$3:$AA$27,26,0),"")</f>
        <v>286646.587</v>
      </c>
      <c r="I52" s="1">
        <f t="shared" si="6"/>
        <v>286646.587</v>
      </c>
      <c r="J52" s="1">
        <f t="shared" si="7"/>
        <v>286646.587</v>
      </c>
      <c r="K52" s="48">
        <f t="shared" si="8"/>
        <v>286646.587</v>
      </c>
      <c r="L52" s="32"/>
      <c r="M52" s="32"/>
      <c r="N52" s="49">
        <f t="shared" si="9"/>
        <v>286646.587</v>
      </c>
    </row>
    <row r="53" spans="1:16" ht="26.45" customHeight="1" x14ac:dyDescent="0.2">
      <c r="A53" s="9">
        <v>27</v>
      </c>
      <c r="B53" s="9" t="s">
        <v>230</v>
      </c>
      <c r="C53" s="9" t="s">
        <v>231</v>
      </c>
      <c r="D53" s="146" t="s">
        <v>224</v>
      </c>
      <c r="E53" s="9" t="s">
        <v>179</v>
      </c>
      <c r="F53" s="139"/>
      <c r="G53" s="138"/>
      <c r="H53" s="1">
        <f>IFERROR(VLOOKUP(D53,'MAQ POR SEDES FEBRERO'!$B$3:$AA$27,26,0),"")</f>
        <v>286646.587</v>
      </c>
      <c r="I53" s="1">
        <f t="shared" si="6"/>
        <v>286646.587</v>
      </c>
      <c r="J53" s="1">
        <f t="shared" si="7"/>
        <v>286646.587</v>
      </c>
      <c r="K53" s="48">
        <f t="shared" si="8"/>
        <v>286646.587</v>
      </c>
      <c r="L53" s="32"/>
      <c r="M53" s="32"/>
      <c r="N53" s="49">
        <f t="shared" si="9"/>
        <v>286646.587</v>
      </c>
    </row>
    <row r="54" spans="1:16" ht="26.45" customHeight="1" x14ac:dyDescent="0.2">
      <c r="A54" s="9">
        <v>27</v>
      </c>
      <c r="B54" s="9" t="s">
        <v>230</v>
      </c>
      <c r="C54" s="9" t="s">
        <v>231</v>
      </c>
      <c r="D54" s="146" t="s">
        <v>225</v>
      </c>
      <c r="E54" s="9" t="s">
        <v>179</v>
      </c>
      <c r="F54" s="139"/>
      <c r="G54" s="138"/>
      <c r="H54" s="1">
        <f>IFERROR(VLOOKUP(D54,'MAQ POR SEDES FEBRERO'!$B$3:$AA$27,26,0),"")</f>
        <v>341929.18699999998</v>
      </c>
      <c r="I54" s="1">
        <f t="shared" si="6"/>
        <v>341929.18699999998</v>
      </c>
      <c r="J54" s="1">
        <f t="shared" si="7"/>
        <v>341929.18699999998</v>
      </c>
      <c r="K54" s="48">
        <f t="shared" si="8"/>
        <v>341929.18699999998</v>
      </c>
      <c r="L54" s="32"/>
      <c r="M54" s="32"/>
      <c r="N54" s="49">
        <f t="shared" si="9"/>
        <v>341929.18699999998</v>
      </c>
      <c r="O54" s="51" t="s">
        <v>1435</v>
      </c>
      <c r="P54" s="50">
        <f>SUM(N30:N54)</f>
        <v>13307992.168999996</v>
      </c>
    </row>
    <row r="55" spans="1:16" ht="26.45" customHeight="1" x14ac:dyDescent="0.2">
      <c r="A55" s="138"/>
      <c r="B55" s="138"/>
      <c r="C55" s="138"/>
      <c r="D55" s="146" t="s">
        <v>1396</v>
      </c>
      <c r="E55" s="9" t="s">
        <v>179</v>
      </c>
      <c r="F55" s="139"/>
      <c r="G55" s="138"/>
      <c r="H55" s="140">
        <f>IFERROR(HLOOKUP(D55,'INSUMOS DISCRIMINADOS'!$J$5:$CK$111,107,0),"")</f>
        <v>81692907.421600014</v>
      </c>
      <c r="I55" s="1">
        <f t="shared" ref="I55" si="10">H55</f>
        <v>81692907.421600014</v>
      </c>
      <c r="J55" s="1">
        <f t="shared" ref="J55" si="11">H55</f>
        <v>81692907.421600014</v>
      </c>
      <c r="K55" s="48">
        <f t="shared" ref="K55" si="12">H55</f>
        <v>81692907.421600014</v>
      </c>
      <c r="L55" s="32"/>
      <c r="M55" s="32"/>
      <c r="N55" s="239">
        <f t="shared" ref="N55:N79" si="13">H55</f>
        <v>81692907.421600014</v>
      </c>
    </row>
    <row r="56" spans="1:16" ht="26.45" customHeight="1" x14ac:dyDescent="0.2">
      <c r="A56" s="138"/>
      <c r="B56" s="138"/>
      <c r="C56" s="138"/>
      <c r="D56" s="146" t="s">
        <v>1397</v>
      </c>
      <c r="E56" s="9" t="s">
        <v>179</v>
      </c>
      <c r="F56" s="139"/>
      <c r="G56" s="138"/>
      <c r="H56" s="140">
        <f>IFERROR(HLOOKUP(D56,'INSUMOS DISCRIMINADOS'!$J$5:$CK$111,107,0),"")</f>
        <v>13644063.817699999</v>
      </c>
      <c r="I56" s="1">
        <f t="shared" ref="I56:I79" si="14">H56</f>
        <v>13644063.817699999</v>
      </c>
      <c r="J56" s="1">
        <f t="shared" ref="J56:J79" si="15">H56</f>
        <v>13644063.817699999</v>
      </c>
      <c r="K56" s="48">
        <f t="shared" ref="K56:K79" si="16">H56</f>
        <v>13644063.817699999</v>
      </c>
      <c r="L56" s="32"/>
      <c r="M56" s="32"/>
      <c r="N56" s="239">
        <f t="shared" si="13"/>
        <v>13644063.817699999</v>
      </c>
    </row>
    <row r="57" spans="1:16" ht="26.45" customHeight="1" x14ac:dyDescent="0.2">
      <c r="A57" s="138"/>
      <c r="B57" s="138"/>
      <c r="C57" s="138"/>
      <c r="D57" s="146" t="s">
        <v>1398</v>
      </c>
      <c r="E57" s="9" t="s">
        <v>179</v>
      </c>
      <c r="F57" s="139"/>
      <c r="G57" s="138"/>
      <c r="H57" s="140">
        <f>IFERROR(HLOOKUP(D57,'INSUMOS DISCRIMINADOS'!$J$5:$CK$111,107,0),"")</f>
        <v>3874567.8336000005</v>
      </c>
      <c r="I57" s="1">
        <f t="shared" si="14"/>
        <v>3874567.8336000005</v>
      </c>
      <c r="J57" s="1">
        <f t="shared" si="15"/>
        <v>3874567.8336000005</v>
      </c>
      <c r="K57" s="48">
        <f t="shared" si="16"/>
        <v>3874567.8336000005</v>
      </c>
      <c r="L57" s="32"/>
      <c r="M57" s="32"/>
      <c r="N57" s="239">
        <f t="shared" si="13"/>
        <v>3874567.8336000005</v>
      </c>
    </row>
    <row r="58" spans="1:16" ht="26.45" customHeight="1" x14ac:dyDescent="0.2">
      <c r="A58" s="138"/>
      <c r="B58" s="138"/>
      <c r="C58" s="138"/>
      <c r="D58" s="146" t="s">
        <v>1399</v>
      </c>
      <c r="E58" s="9" t="s">
        <v>179</v>
      </c>
      <c r="F58" s="139"/>
      <c r="G58" s="138"/>
      <c r="H58" s="140">
        <f>IFERROR(HLOOKUP(D58,'INSUMOS DISCRIMINADOS'!$J$5:$CK$111,107,0),"")</f>
        <v>0</v>
      </c>
      <c r="I58" s="1">
        <f t="shared" si="14"/>
        <v>0</v>
      </c>
      <c r="J58" s="1">
        <f t="shared" si="15"/>
        <v>0</v>
      </c>
      <c r="K58" s="48">
        <f t="shared" si="16"/>
        <v>0</v>
      </c>
      <c r="L58" s="32"/>
      <c r="M58" s="32"/>
      <c r="N58" s="239">
        <f t="shared" si="13"/>
        <v>0</v>
      </c>
    </row>
    <row r="59" spans="1:16" ht="26.45" customHeight="1" x14ac:dyDescent="0.2">
      <c r="A59" s="138"/>
      <c r="B59" s="138"/>
      <c r="C59" s="138"/>
      <c r="D59" s="146" t="s">
        <v>1400</v>
      </c>
      <c r="E59" s="9" t="s">
        <v>179</v>
      </c>
      <c r="F59" s="139"/>
      <c r="G59" s="138"/>
      <c r="H59" s="140">
        <f>IFERROR(HLOOKUP(D59,'INSUMOS DISCRIMINADOS'!$J$5:$CK$111,107,0),"")</f>
        <v>7338699.5675999997</v>
      </c>
      <c r="I59" s="1">
        <f t="shared" si="14"/>
        <v>7338699.5675999997</v>
      </c>
      <c r="J59" s="1">
        <f t="shared" si="15"/>
        <v>7338699.5675999997</v>
      </c>
      <c r="K59" s="48">
        <f t="shared" si="16"/>
        <v>7338699.5675999997</v>
      </c>
      <c r="L59" s="32"/>
      <c r="M59" s="32"/>
      <c r="N59" s="239">
        <f t="shared" si="13"/>
        <v>7338699.5675999997</v>
      </c>
    </row>
    <row r="60" spans="1:16" ht="26.45" customHeight="1" x14ac:dyDescent="0.2">
      <c r="A60" s="138"/>
      <c r="B60" s="138"/>
      <c r="C60" s="138"/>
      <c r="D60" s="146" t="s">
        <v>1401</v>
      </c>
      <c r="E60" s="9" t="s">
        <v>179</v>
      </c>
      <c r="F60" s="139"/>
      <c r="G60" s="138"/>
      <c r="H60" s="140">
        <f>IFERROR(HLOOKUP(D60,'INSUMOS DISCRIMINADOS'!$J$5:$CK$111,107,0),"")</f>
        <v>3073794.3278000001</v>
      </c>
      <c r="I60" s="1">
        <f t="shared" si="14"/>
        <v>3073794.3278000001</v>
      </c>
      <c r="J60" s="1">
        <f t="shared" si="15"/>
        <v>3073794.3278000001</v>
      </c>
      <c r="K60" s="48">
        <f t="shared" si="16"/>
        <v>3073794.3278000001</v>
      </c>
      <c r="L60" s="32"/>
      <c r="M60" s="32"/>
      <c r="N60" s="239">
        <f t="shared" si="13"/>
        <v>3073794.3278000001</v>
      </c>
    </row>
    <row r="61" spans="1:16" ht="26.45" customHeight="1" x14ac:dyDescent="0.2">
      <c r="A61" s="138"/>
      <c r="B61" s="138"/>
      <c r="C61" s="138"/>
      <c r="D61" s="146" t="s">
        <v>1402</v>
      </c>
      <c r="E61" s="9" t="s">
        <v>179</v>
      </c>
      <c r="F61" s="139"/>
      <c r="G61" s="138"/>
      <c r="H61" s="140">
        <f>IFERROR(HLOOKUP(D61,'INSUMOS DISCRIMINADOS'!$J$5:$CK$111,107,0),"")</f>
        <v>3461372.4386</v>
      </c>
      <c r="I61" s="1">
        <f t="shared" si="14"/>
        <v>3461372.4386</v>
      </c>
      <c r="J61" s="1">
        <f t="shared" si="15"/>
        <v>3461372.4386</v>
      </c>
      <c r="K61" s="48">
        <f t="shared" si="16"/>
        <v>3461372.4386</v>
      </c>
      <c r="L61" s="32"/>
      <c r="M61" s="32"/>
      <c r="N61" s="239">
        <f t="shared" si="13"/>
        <v>3461372.4386</v>
      </c>
    </row>
    <row r="62" spans="1:16" ht="26.45" customHeight="1" x14ac:dyDescent="0.2">
      <c r="A62" s="138"/>
      <c r="B62" s="138"/>
      <c r="C62" s="138"/>
      <c r="D62" s="146" t="s">
        <v>1403</v>
      </c>
      <c r="E62" s="9" t="s">
        <v>179</v>
      </c>
      <c r="F62" s="139"/>
      <c r="G62" s="138"/>
      <c r="H62" s="140">
        <f>IFERROR(HLOOKUP(D62,'INSUMOS DISCRIMINADOS'!$J$5:$CK$111,107,0),"")</f>
        <v>147602.44</v>
      </c>
      <c r="I62" s="1">
        <f t="shared" si="14"/>
        <v>147602.44</v>
      </c>
      <c r="J62" s="1">
        <f t="shared" si="15"/>
        <v>147602.44</v>
      </c>
      <c r="K62" s="48">
        <f t="shared" si="16"/>
        <v>147602.44</v>
      </c>
      <c r="L62" s="32"/>
      <c r="M62" s="32"/>
      <c r="N62" s="239">
        <f t="shared" si="13"/>
        <v>147602.44</v>
      </c>
    </row>
    <row r="63" spans="1:16" ht="26.45" customHeight="1" x14ac:dyDescent="0.2">
      <c r="A63" s="138"/>
      <c r="B63" s="138"/>
      <c r="C63" s="138"/>
      <c r="D63" s="146" t="s">
        <v>1404</v>
      </c>
      <c r="E63" s="9" t="s">
        <v>179</v>
      </c>
      <c r="F63" s="139"/>
      <c r="G63" s="138"/>
      <c r="H63" s="140">
        <f>IFERROR(HLOOKUP(D63,'INSUMOS DISCRIMINADOS'!$J$5:$CK$111,107,0),"")</f>
        <v>1207950.8747999999</v>
      </c>
      <c r="I63" s="1">
        <f t="shared" si="14"/>
        <v>1207950.8747999999</v>
      </c>
      <c r="J63" s="1">
        <f t="shared" si="15"/>
        <v>1207950.8747999999</v>
      </c>
      <c r="K63" s="48">
        <f t="shared" si="16"/>
        <v>1207950.8747999999</v>
      </c>
      <c r="L63" s="32"/>
      <c r="M63" s="32"/>
      <c r="N63" s="239">
        <f t="shared" si="13"/>
        <v>1207950.8747999999</v>
      </c>
    </row>
    <row r="64" spans="1:16" ht="26.45" customHeight="1" x14ac:dyDescent="0.2">
      <c r="A64" s="138"/>
      <c r="B64" s="138"/>
      <c r="C64" s="138"/>
      <c r="D64" s="146" t="s">
        <v>1405</v>
      </c>
      <c r="E64" s="9" t="s">
        <v>179</v>
      </c>
      <c r="F64" s="139"/>
      <c r="G64" s="138"/>
      <c r="H64" s="140">
        <f>IFERROR(HLOOKUP(D64,'INSUMOS DISCRIMINADOS'!$J$5:$CK$111,107,0),"")</f>
        <v>6574736.1807000004</v>
      </c>
      <c r="I64" s="1">
        <f t="shared" si="14"/>
        <v>6574736.1807000004</v>
      </c>
      <c r="J64" s="1">
        <f t="shared" si="15"/>
        <v>6574736.1807000004</v>
      </c>
      <c r="K64" s="48">
        <f t="shared" si="16"/>
        <v>6574736.1807000004</v>
      </c>
      <c r="L64" s="32"/>
      <c r="M64" s="32"/>
      <c r="N64" s="239">
        <f t="shared" si="13"/>
        <v>6574736.1807000004</v>
      </c>
    </row>
    <row r="65" spans="1:16" ht="26.45" customHeight="1" x14ac:dyDescent="0.2">
      <c r="A65" s="138"/>
      <c r="B65" s="138"/>
      <c r="C65" s="138"/>
      <c r="D65" s="146" t="s">
        <v>1406</v>
      </c>
      <c r="E65" s="9" t="s">
        <v>179</v>
      </c>
      <c r="F65" s="139"/>
      <c r="G65" s="138"/>
      <c r="H65" s="140">
        <f>IFERROR(HLOOKUP(D65,'INSUMOS DISCRIMINADOS'!$J$5:$CK$111,107,0),"")</f>
        <v>4312108.9079</v>
      </c>
      <c r="I65" s="1">
        <f t="shared" si="14"/>
        <v>4312108.9079</v>
      </c>
      <c r="J65" s="1">
        <f t="shared" si="15"/>
        <v>4312108.9079</v>
      </c>
      <c r="K65" s="48">
        <f t="shared" si="16"/>
        <v>4312108.9079</v>
      </c>
      <c r="L65" s="32"/>
      <c r="M65" s="32"/>
      <c r="N65" s="239">
        <f t="shared" si="13"/>
        <v>4312108.9079</v>
      </c>
    </row>
    <row r="66" spans="1:16" ht="26.45" customHeight="1" x14ac:dyDescent="0.2">
      <c r="A66" s="138"/>
      <c r="B66" s="138"/>
      <c r="C66" s="138"/>
      <c r="D66" s="146" t="s">
        <v>1407</v>
      </c>
      <c r="E66" s="9" t="s">
        <v>179</v>
      </c>
      <c r="F66" s="139"/>
      <c r="G66" s="138"/>
      <c r="H66" s="140">
        <f>IFERROR(HLOOKUP(D66,'INSUMOS DISCRIMINADOS'!$J$5:$CK$111,107,0),"")</f>
        <v>2586255.6069999998</v>
      </c>
      <c r="I66" s="1">
        <f t="shared" si="14"/>
        <v>2586255.6069999998</v>
      </c>
      <c r="J66" s="1">
        <f t="shared" si="15"/>
        <v>2586255.6069999998</v>
      </c>
      <c r="K66" s="48">
        <f t="shared" si="16"/>
        <v>2586255.6069999998</v>
      </c>
      <c r="L66" s="32"/>
      <c r="M66" s="32"/>
      <c r="N66" s="239">
        <f t="shared" si="13"/>
        <v>2586255.6069999998</v>
      </c>
    </row>
    <row r="67" spans="1:16" ht="26.45" customHeight="1" x14ac:dyDescent="0.2">
      <c r="A67" s="138"/>
      <c r="B67" s="138"/>
      <c r="C67" s="138"/>
      <c r="D67" s="146" t="s">
        <v>1408</v>
      </c>
      <c r="E67" s="9" t="s">
        <v>179</v>
      </c>
      <c r="F67" s="139"/>
      <c r="G67" s="138"/>
      <c r="H67" s="140">
        <f>IFERROR(HLOOKUP(D67,'INSUMOS DISCRIMINADOS'!$J$5:$CK$111,107,0),"")</f>
        <v>1393497.7779999999</v>
      </c>
      <c r="I67" s="1">
        <f t="shared" si="14"/>
        <v>1393497.7779999999</v>
      </c>
      <c r="J67" s="1">
        <f t="shared" si="15"/>
        <v>1393497.7779999999</v>
      </c>
      <c r="K67" s="48">
        <f t="shared" si="16"/>
        <v>1393497.7779999999</v>
      </c>
      <c r="L67" s="32"/>
      <c r="M67" s="32"/>
      <c r="N67" s="239">
        <f t="shared" si="13"/>
        <v>1393497.7779999999</v>
      </c>
    </row>
    <row r="68" spans="1:16" ht="26.45" customHeight="1" x14ac:dyDescent="0.2">
      <c r="A68" s="138"/>
      <c r="B68" s="138"/>
      <c r="C68" s="138"/>
      <c r="D68" s="146" t="s">
        <v>1409</v>
      </c>
      <c r="E68" s="9" t="s">
        <v>179</v>
      </c>
      <c r="F68" s="139"/>
      <c r="G68" s="138"/>
      <c r="H68" s="140">
        <f>IFERROR(HLOOKUP(D68,'INSUMOS DISCRIMINADOS'!$J$5:$CK$111,107,0),"")</f>
        <v>1987381.6185000003</v>
      </c>
      <c r="I68" s="1">
        <f t="shared" si="14"/>
        <v>1987381.6185000003</v>
      </c>
      <c r="J68" s="1">
        <f t="shared" si="15"/>
        <v>1987381.6185000003</v>
      </c>
      <c r="K68" s="48">
        <f t="shared" si="16"/>
        <v>1987381.6185000003</v>
      </c>
      <c r="L68" s="32"/>
      <c r="M68" s="32"/>
      <c r="N68" s="239">
        <f t="shared" si="13"/>
        <v>1987381.6185000003</v>
      </c>
    </row>
    <row r="69" spans="1:16" ht="26.45" customHeight="1" x14ac:dyDescent="0.2">
      <c r="A69" s="138"/>
      <c r="B69" s="138"/>
      <c r="C69" s="138"/>
      <c r="D69" s="146" t="s">
        <v>1410</v>
      </c>
      <c r="E69" s="9" t="s">
        <v>179</v>
      </c>
      <c r="F69" s="139"/>
      <c r="G69" s="138"/>
      <c r="H69" s="140">
        <f>IFERROR(HLOOKUP(D69,'INSUMOS DISCRIMINADOS'!$J$5:$CK$111,107,0),"")</f>
        <v>3685646.1694</v>
      </c>
      <c r="I69" s="1">
        <f t="shared" si="14"/>
        <v>3685646.1694</v>
      </c>
      <c r="J69" s="1">
        <f t="shared" si="15"/>
        <v>3685646.1694</v>
      </c>
      <c r="K69" s="48">
        <f t="shared" si="16"/>
        <v>3685646.1694</v>
      </c>
      <c r="L69" s="32"/>
      <c r="M69" s="32"/>
      <c r="N69" s="239">
        <f t="shared" si="13"/>
        <v>3685646.1694</v>
      </c>
    </row>
    <row r="70" spans="1:16" ht="26.45" customHeight="1" x14ac:dyDescent="0.2">
      <c r="A70" s="138"/>
      <c r="B70" s="138"/>
      <c r="C70" s="138"/>
      <c r="D70" s="146" t="s">
        <v>1411</v>
      </c>
      <c r="E70" s="9" t="s">
        <v>179</v>
      </c>
      <c r="F70" s="139"/>
      <c r="G70" s="138"/>
      <c r="H70" s="140">
        <f>IFERROR(HLOOKUP(D70,'INSUMOS DISCRIMINADOS'!$J$5:$CK$111,107,0),"")</f>
        <v>442382.71600000001</v>
      </c>
      <c r="I70" s="1">
        <f t="shared" si="14"/>
        <v>442382.71600000001</v>
      </c>
      <c r="J70" s="1">
        <f t="shared" si="15"/>
        <v>442382.71600000001</v>
      </c>
      <c r="K70" s="48">
        <f t="shared" si="16"/>
        <v>442382.71600000001</v>
      </c>
      <c r="L70" s="32"/>
      <c r="M70" s="32"/>
      <c r="N70" s="239">
        <f t="shared" si="13"/>
        <v>442382.71600000001</v>
      </c>
    </row>
    <row r="71" spans="1:16" ht="26.45" customHeight="1" x14ac:dyDescent="0.2">
      <c r="A71" s="138"/>
      <c r="B71" s="138"/>
      <c r="C71" s="138"/>
      <c r="D71" s="146" t="s">
        <v>1412</v>
      </c>
      <c r="E71" s="9" t="s">
        <v>179</v>
      </c>
      <c r="F71" s="139"/>
      <c r="G71" s="138"/>
      <c r="H71" s="140">
        <f>IFERROR(HLOOKUP(D71,'INSUMOS DISCRIMINADOS'!$J$5:$CK$111,107,0),"")</f>
        <v>1434427.1862999999</v>
      </c>
      <c r="I71" s="1">
        <f t="shared" si="14"/>
        <v>1434427.1862999999</v>
      </c>
      <c r="J71" s="1">
        <f t="shared" si="15"/>
        <v>1434427.1862999999</v>
      </c>
      <c r="K71" s="48">
        <f t="shared" si="16"/>
        <v>1434427.1862999999</v>
      </c>
      <c r="L71" s="32"/>
      <c r="M71" s="32"/>
      <c r="N71" s="239">
        <f t="shared" si="13"/>
        <v>1434427.1862999999</v>
      </c>
    </row>
    <row r="72" spans="1:16" ht="26.45" customHeight="1" x14ac:dyDescent="0.2">
      <c r="A72" s="138"/>
      <c r="B72" s="138"/>
      <c r="C72" s="138"/>
      <c r="D72" s="146" t="s">
        <v>1413</v>
      </c>
      <c r="E72" s="9" t="s">
        <v>179</v>
      </c>
      <c r="F72" s="139"/>
      <c r="G72" s="138"/>
      <c r="H72" s="140">
        <f>IFERROR(HLOOKUP(D72,'INSUMOS DISCRIMINADOS'!$J$5:$CK$111,107,0),"")</f>
        <v>12912059.448999999</v>
      </c>
      <c r="I72" s="1">
        <f t="shared" si="14"/>
        <v>12912059.448999999</v>
      </c>
      <c r="J72" s="1">
        <f t="shared" si="15"/>
        <v>12912059.448999999</v>
      </c>
      <c r="K72" s="48">
        <f t="shared" si="16"/>
        <v>12912059.448999999</v>
      </c>
      <c r="L72" s="32"/>
      <c r="M72" s="32"/>
      <c r="N72" s="239">
        <f t="shared" si="13"/>
        <v>12912059.448999999</v>
      </c>
    </row>
    <row r="73" spans="1:16" ht="26.45" customHeight="1" x14ac:dyDescent="0.2">
      <c r="A73" s="138"/>
      <c r="B73" s="138"/>
      <c r="C73" s="138"/>
      <c r="D73" s="146" t="s">
        <v>1414</v>
      </c>
      <c r="E73" s="9" t="s">
        <v>179</v>
      </c>
      <c r="F73" s="139"/>
      <c r="G73" s="138"/>
      <c r="H73" s="140">
        <f>IFERROR(HLOOKUP(D73,'INSUMOS DISCRIMINADOS'!$J$5:$CK$111,107,0),"")</f>
        <v>4898722.6661</v>
      </c>
      <c r="I73" s="1">
        <f t="shared" si="14"/>
        <v>4898722.6661</v>
      </c>
      <c r="J73" s="1">
        <f t="shared" si="15"/>
        <v>4898722.6661</v>
      </c>
      <c r="K73" s="48">
        <f t="shared" si="16"/>
        <v>4898722.6661</v>
      </c>
      <c r="L73" s="32"/>
      <c r="M73" s="32"/>
      <c r="N73" s="239">
        <f t="shared" si="13"/>
        <v>4898722.6661</v>
      </c>
    </row>
    <row r="74" spans="1:16" ht="26.45" customHeight="1" x14ac:dyDescent="0.2">
      <c r="A74" s="138"/>
      <c r="B74" s="138"/>
      <c r="C74" s="138"/>
      <c r="D74" s="146" t="s">
        <v>1415</v>
      </c>
      <c r="E74" s="9" t="s">
        <v>179</v>
      </c>
      <c r="F74" s="139"/>
      <c r="G74" s="138"/>
      <c r="H74" s="140">
        <f>IFERROR(HLOOKUP(D74,'INSUMOS DISCRIMINADOS'!$J$5:$CK$111,107,0),"")</f>
        <v>8427192.2059000023</v>
      </c>
      <c r="I74" s="1">
        <f t="shared" si="14"/>
        <v>8427192.2059000023</v>
      </c>
      <c r="J74" s="1">
        <f t="shared" si="15"/>
        <v>8427192.2059000023</v>
      </c>
      <c r="K74" s="48">
        <f t="shared" si="16"/>
        <v>8427192.2059000023</v>
      </c>
      <c r="L74" s="32"/>
      <c r="M74" s="32"/>
      <c r="N74" s="239">
        <f t="shared" si="13"/>
        <v>8427192.2059000023</v>
      </c>
    </row>
    <row r="75" spans="1:16" ht="26.45" customHeight="1" x14ac:dyDescent="0.2">
      <c r="A75" s="138"/>
      <c r="B75" s="138"/>
      <c r="C75" s="138"/>
      <c r="D75" s="146" t="s">
        <v>1416</v>
      </c>
      <c r="E75" s="9" t="s">
        <v>179</v>
      </c>
      <c r="F75" s="139"/>
      <c r="G75" s="138"/>
      <c r="H75" s="140">
        <f>IFERROR(HLOOKUP(D75,'INSUMOS DISCRIMINADOS'!$J$5:$CK$111,107,0),"")</f>
        <v>8238815.4851999991</v>
      </c>
      <c r="I75" s="1">
        <f t="shared" si="14"/>
        <v>8238815.4851999991</v>
      </c>
      <c r="J75" s="1">
        <f t="shared" si="15"/>
        <v>8238815.4851999991</v>
      </c>
      <c r="K75" s="48">
        <f t="shared" si="16"/>
        <v>8238815.4851999991</v>
      </c>
      <c r="L75" s="32"/>
      <c r="M75" s="32"/>
      <c r="N75" s="239">
        <f t="shared" si="13"/>
        <v>8238815.4851999991</v>
      </c>
    </row>
    <row r="76" spans="1:16" ht="26.45" customHeight="1" x14ac:dyDescent="0.2">
      <c r="A76" s="138"/>
      <c r="B76" s="138"/>
      <c r="C76" s="138"/>
      <c r="D76" s="146" t="s">
        <v>1417</v>
      </c>
      <c r="E76" s="9" t="s">
        <v>179</v>
      </c>
      <c r="F76" s="139"/>
      <c r="G76" s="138"/>
      <c r="H76" s="140">
        <f>IFERROR(HLOOKUP(D76,'INSUMOS DISCRIMINADOS'!$J$5:$CK$111,107,0),"")</f>
        <v>4394423.4381000008</v>
      </c>
      <c r="I76" s="1">
        <f t="shared" si="14"/>
        <v>4394423.4381000008</v>
      </c>
      <c r="J76" s="1">
        <f t="shared" si="15"/>
        <v>4394423.4381000008</v>
      </c>
      <c r="K76" s="48">
        <f t="shared" si="16"/>
        <v>4394423.4381000008</v>
      </c>
      <c r="L76" s="32"/>
      <c r="M76" s="32"/>
      <c r="N76" s="239">
        <f t="shared" si="13"/>
        <v>4394423.4381000008</v>
      </c>
    </row>
    <row r="77" spans="1:16" ht="26.45" customHeight="1" x14ac:dyDescent="0.2">
      <c r="A77" s="138"/>
      <c r="B77" s="138"/>
      <c r="C77" s="138"/>
      <c r="D77" s="146" t="s">
        <v>1418</v>
      </c>
      <c r="E77" s="9" t="s">
        <v>179</v>
      </c>
      <c r="F77" s="139"/>
      <c r="G77" s="138"/>
      <c r="H77" s="140">
        <f>IFERROR(HLOOKUP(D77,'INSUMOS DISCRIMINADOS'!$J$5:$CK$111,107,0),"")</f>
        <v>4681072.1270999992</v>
      </c>
      <c r="I77" s="1">
        <f t="shared" si="14"/>
        <v>4681072.1270999992</v>
      </c>
      <c r="J77" s="1">
        <f t="shared" si="15"/>
        <v>4681072.1270999992</v>
      </c>
      <c r="K77" s="48">
        <f t="shared" si="16"/>
        <v>4681072.1270999992</v>
      </c>
      <c r="L77" s="32"/>
      <c r="M77" s="32"/>
      <c r="N77" s="239">
        <f t="shared" si="13"/>
        <v>4681072.1270999992</v>
      </c>
    </row>
    <row r="78" spans="1:16" ht="26.45" customHeight="1" x14ac:dyDescent="0.2">
      <c r="A78" s="138"/>
      <c r="B78" s="138"/>
      <c r="C78" s="138"/>
      <c r="D78" s="146" t="s">
        <v>1419</v>
      </c>
      <c r="E78" s="9" t="s">
        <v>179</v>
      </c>
      <c r="F78" s="139"/>
      <c r="G78" s="138"/>
      <c r="H78" s="140">
        <f>IFERROR(HLOOKUP(D78,'INSUMOS DISCRIMINADOS'!$J$5:$CK$111,107,0),"")</f>
        <v>3581158.5870999997</v>
      </c>
      <c r="I78" s="1">
        <f t="shared" si="14"/>
        <v>3581158.5870999997</v>
      </c>
      <c r="J78" s="1">
        <f t="shared" si="15"/>
        <v>3581158.5870999997</v>
      </c>
      <c r="K78" s="48">
        <f t="shared" si="16"/>
        <v>3581158.5870999997</v>
      </c>
      <c r="L78" s="32"/>
      <c r="M78" s="32"/>
      <c r="N78" s="239">
        <f t="shared" si="13"/>
        <v>3581158.5870999997</v>
      </c>
    </row>
    <row r="79" spans="1:16" ht="26.45" customHeight="1" x14ac:dyDescent="0.2">
      <c r="A79" s="138"/>
      <c r="B79" s="138"/>
      <c r="C79" s="138"/>
      <c r="D79" s="146" t="s">
        <v>1420</v>
      </c>
      <c r="E79" s="9" t="s">
        <v>179</v>
      </c>
      <c r="F79" s="139"/>
      <c r="G79" s="138"/>
      <c r="H79" s="140">
        <f>IFERROR(HLOOKUP(D79,'INSUMOS DISCRIMINADOS'!$J$5:$CK$111,107,0),"")</f>
        <v>3816534.2410999998</v>
      </c>
      <c r="I79" s="1">
        <f t="shared" si="14"/>
        <v>3816534.2410999998</v>
      </c>
      <c r="J79" s="1">
        <f t="shared" si="15"/>
        <v>3816534.2410999998</v>
      </c>
      <c r="K79" s="48">
        <f t="shared" si="16"/>
        <v>3816534.2410999998</v>
      </c>
      <c r="L79" s="32"/>
      <c r="M79" s="32"/>
      <c r="N79" s="239">
        <f t="shared" si="13"/>
        <v>3816534.2410999998</v>
      </c>
      <c r="O79" s="51" t="s">
        <v>1436</v>
      </c>
      <c r="P79" s="50">
        <f>SUM(N55:N79)</f>
        <v>187807373.08510002</v>
      </c>
    </row>
    <row r="80" spans="1:16" ht="26.45" customHeight="1" x14ac:dyDescent="0.2">
      <c r="A80" s="138"/>
      <c r="B80" s="138"/>
      <c r="C80" s="138"/>
      <c r="D80" s="138"/>
      <c r="E80" s="138"/>
      <c r="F80" s="139"/>
      <c r="G80" s="138"/>
      <c r="H80" s="140"/>
      <c r="I80" s="140"/>
      <c r="J80" s="140"/>
      <c r="K80" s="141"/>
      <c r="L80" s="142"/>
      <c r="M80" s="143"/>
      <c r="N80" s="144"/>
    </row>
    <row r="81" spans="1:16" ht="24.6" customHeight="1" x14ac:dyDescent="0.2">
      <c r="A81" s="52" t="s">
        <v>181</v>
      </c>
      <c r="B81" s="44"/>
      <c r="C81" s="44"/>
      <c r="D81" s="44"/>
      <c r="E81" s="44"/>
      <c r="F81" s="44"/>
      <c r="G81" s="44"/>
      <c r="H81" s="44"/>
      <c r="I81" s="44"/>
      <c r="J81" s="53"/>
      <c r="K81" s="44"/>
      <c r="L81" s="461" t="s">
        <v>195</v>
      </c>
      <c r="M81" s="462"/>
      <c r="N81" s="54">
        <f>L6</f>
        <v>0</v>
      </c>
    </row>
    <row r="82" spans="1:16" ht="18.600000000000001" customHeight="1" x14ac:dyDescent="0.2">
      <c r="A82" s="44"/>
      <c r="B82" s="44"/>
      <c r="C82" s="44"/>
      <c r="D82" s="44"/>
      <c r="E82" s="44"/>
      <c r="F82" s="44"/>
      <c r="G82" s="44"/>
      <c r="H82" s="44"/>
      <c r="I82" s="44"/>
      <c r="J82" s="44"/>
      <c r="K82" s="44"/>
      <c r="L82" s="461" t="s">
        <v>196</v>
      </c>
      <c r="M82" s="462"/>
      <c r="N82" s="54">
        <v>0</v>
      </c>
    </row>
    <row r="83" spans="1:16" ht="18.600000000000001" customHeight="1" x14ac:dyDescent="0.3">
      <c r="A83" s="44"/>
      <c r="B83" s="44"/>
      <c r="C83" s="44"/>
      <c r="D83" s="44"/>
      <c r="E83" s="44"/>
      <c r="F83" s="44"/>
      <c r="G83" s="44"/>
      <c r="H83" s="44"/>
      <c r="I83" s="44"/>
      <c r="J83" s="44"/>
      <c r="K83" s="44"/>
      <c r="L83" s="454" t="s">
        <v>232</v>
      </c>
      <c r="M83" s="454"/>
      <c r="N83" s="56">
        <f>+SUM(N6:N81)</f>
        <v>1075352979.9348333</v>
      </c>
      <c r="P83" s="243">
        <f>+P29+P54+P79</f>
        <v>1075352979.934833</v>
      </c>
    </row>
    <row r="84" spans="1:16" ht="18.600000000000001" customHeight="1" x14ac:dyDescent="0.3">
      <c r="A84" s="44"/>
      <c r="B84" s="57"/>
      <c r="C84" s="58"/>
      <c r="D84" s="58"/>
      <c r="E84" s="58"/>
      <c r="F84" s="58"/>
      <c r="G84" s="58"/>
      <c r="H84" s="59"/>
      <c r="I84" s="44"/>
      <c r="J84" s="44"/>
      <c r="K84" s="44"/>
      <c r="L84" s="55" t="s">
        <v>233</v>
      </c>
      <c r="M84" s="60">
        <v>0.1</v>
      </c>
      <c r="N84" s="56">
        <f>+N83*M84</f>
        <v>107535297.99348333</v>
      </c>
      <c r="O84" s="241">
        <v>0.1</v>
      </c>
      <c r="P84" s="242">
        <f>+O84*P83</f>
        <v>107535297.9934833</v>
      </c>
    </row>
    <row r="85" spans="1:16" ht="18.600000000000001" customHeight="1" x14ac:dyDescent="0.3">
      <c r="A85" s="44"/>
      <c r="B85" s="61"/>
      <c r="C85" s="62"/>
      <c r="D85" s="62"/>
      <c r="E85" s="62"/>
      <c r="F85" s="62"/>
      <c r="G85" s="62"/>
      <c r="H85" s="63"/>
      <c r="I85" s="44"/>
      <c r="J85" s="44"/>
      <c r="K85" s="44"/>
      <c r="L85" s="454" t="s">
        <v>234</v>
      </c>
      <c r="M85" s="454"/>
      <c r="N85" s="56">
        <f>+(N83*10%)*19%</f>
        <v>20431706.618761834</v>
      </c>
      <c r="O85" s="241">
        <v>0.19</v>
      </c>
      <c r="P85" s="242">
        <f>+O85*P84</f>
        <v>20431706.61876183</v>
      </c>
    </row>
    <row r="86" spans="1:16" ht="18.600000000000001" customHeight="1" x14ac:dyDescent="0.3">
      <c r="A86" s="44"/>
      <c r="B86" s="61"/>
      <c r="C86" s="62"/>
      <c r="D86" s="62"/>
      <c r="E86" s="62"/>
      <c r="F86" s="62"/>
      <c r="G86" s="62"/>
      <c r="H86" s="63"/>
      <c r="I86" s="44"/>
      <c r="J86" s="44"/>
      <c r="K86" s="44"/>
      <c r="L86" s="454" t="s">
        <v>46</v>
      </c>
      <c r="M86" s="454"/>
      <c r="N86" s="72">
        <f>+N83+N84+N85</f>
        <v>1203319984.5470784</v>
      </c>
      <c r="P86" s="244">
        <f>SUM(P83:P85)</f>
        <v>1203319984.5470781</v>
      </c>
    </row>
    <row r="87" spans="1:16" ht="12.75" customHeight="1" x14ac:dyDescent="0.2">
      <c r="A87" s="44"/>
      <c r="B87" s="61"/>
      <c r="C87" s="62"/>
      <c r="D87" s="62"/>
      <c r="E87" s="62"/>
      <c r="F87" s="62"/>
      <c r="G87" s="62"/>
      <c r="H87" s="63"/>
      <c r="I87" s="44"/>
      <c r="J87" s="44"/>
      <c r="K87" s="44"/>
      <c r="L87" s="44"/>
      <c r="M87" s="44"/>
      <c r="N87" s="44"/>
    </row>
    <row r="88" spans="1:16" ht="12.75" customHeight="1" x14ac:dyDescent="0.2">
      <c r="A88" s="44"/>
      <c r="B88" s="61"/>
      <c r="C88" s="62"/>
      <c r="D88" s="62"/>
      <c r="E88" s="62"/>
      <c r="F88" s="62"/>
      <c r="G88" s="62"/>
      <c r="H88" s="63"/>
      <c r="I88" s="44"/>
      <c r="J88" s="44"/>
      <c r="K88" s="44"/>
      <c r="L88" s="44"/>
      <c r="M88" s="44"/>
      <c r="N88" s="44"/>
    </row>
    <row r="89" spans="1:16" ht="12.75" customHeight="1" x14ac:dyDescent="0.2">
      <c r="A89" s="44"/>
      <c r="B89" s="61"/>
      <c r="C89" s="463"/>
      <c r="D89" s="463"/>
      <c r="E89" s="463"/>
      <c r="F89" s="62"/>
      <c r="G89" s="62"/>
      <c r="H89" s="63"/>
      <c r="I89" s="44"/>
      <c r="J89" s="44"/>
      <c r="K89" s="44"/>
      <c r="L89" s="64"/>
      <c r="M89" s="44"/>
      <c r="N89" s="44"/>
    </row>
    <row r="90" spans="1:16" ht="12.75" customHeight="1" x14ac:dyDescent="0.2">
      <c r="A90" s="44"/>
      <c r="B90" s="65"/>
      <c r="D90" s="66"/>
      <c r="E90" s="67"/>
      <c r="F90" s="66"/>
      <c r="G90" s="66"/>
      <c r="H90" s="68"/>
      <c r="I90" s="44"/>
      <c r="J90" s="44"/>
      <c r="K90" s="44"/>
      <c r="L90" s="44"/>
      <c r="M90" s="44"/>
      <c r="N90" s="44"/>
    </row>
    <row r="91" spans="1:16" ht="15" x14ac:dyDescent="0.25">
      <c r="D91" s="66"/>
      <c r="E91" s="69"/>
      <c r="N91" s="70"/>
    </row>
    <row r="92" spans="1:16" ht="15" x14ac:dyDescent="0.25">
      <c r="C92" s="464"/>
      <c r="D92" s="464"/>
      <c r="E92" s="69"/>
    </row>
    <row r="94" spans="1:16" ht="40.5" customHeight="1" x14ac:dyDescent="0.2">
      <c r="C94" s="465"/>
      <c r="D94" s="465"/>
      <c r="E94" s="71"/>
    </row>
    <row r="120" ht="12.75" customHeight="1" x14ac:dyDescent="0.2"/>
  </sheetData>
  <mergeCells count="11">
    <mergeCell ref="L85:M85"/>
    <mergeCell ref="L86:M86"/>
    <mergeCell ref="C89:E89"/>
    <mergeCell ref="C92:D92"/>
    <mergeCell ref="C94:D94"/>
    <mergeCell ref="L83:M83"/>
    <mergeCell ref="C2:J2"/>
    <mergeCell ref="A4:F4"/>
    <mergeCell ref="H4:N4"/>
    <mergeCell ref="L81:M81"/>
    <mergeCell ref="L82:M82"/>
  </mergeCells>
  <conditionalFormatting sqref="M84">
    <cfRule type="expression" dxfId="2251" priority="6">
      <formula>ISERROR($P84)</formula>
    </cfRule>
  </conditionalFormatting>
  <conditionalFormatting sqref="N81:N82">
    <cfRule type="expression" dxfId="2250" priority="5">
      <formula>ISERROR($F82)</formula>
    </cfRule>
  </conditionalFormatting>
  <conditionalFormatting sqref="N83">
    <cfRule type="expression" dxfId="2249" priority="3">
      <formula>ISERROR($J81)</formula>
    </cfRule>
  </conditionalFormatting>
  <conditionalFormatting sqref="N83:N86">
    <cfRule type="expression" dxfId="2248" priority="1">
      <formula>ISERROR($Q83)</formula>
    </cfRule>
  </conditionalFormatting>
  <conditionalFormatting sqref="N84:N85">
    <cfRule type="expression" dxfId="2247" priority="2">
      <formula>ISERROR($F84)</formula>
    </cfRule>
  </conditionalFormatting>
  <conditionalFormatting sqref="N86">
    <cfRule type="expression" dxfId="2246" priority="4">
      <formula>ISERROR($J87)</formula>
    </cfRule>
  </conditionalFormatting>
  <dataValidations disablePrompts="1" count="5">
    <dataValidation type="list" allowBlank="1" showInputMessage="1" showErrorMessage="1" sqref="WVI98311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C65606 IW65606 SS65606 ACO65606 AMK65606 AWG65606 BGC65606 BPY65606 BZU65606 CJQ65606 CTM65606 DDI65606 DNE65606 DXA65606 EGW65606 EQS65606 FAO65606 FKK65606 FUG65606 GEC65606 GNY65606 GXU65606 HHQ65606 HRM65606 IBI65606 ILE65606 IVA65606 JEW65606 JOS65606 JYO65606 KIK65606 KSG65606 LCC65606 LLY65606 LVU65606 MFQ65606 MPM65606 MZI65606 NJE65606 NTA65606 OCW65606 OMS65606 OWO65606 PGK65606 PQG65606 QAC65606 QJY65606 QTU65606 RDQ65606 RNM65606 RXI65606 SHE65606 SRA65606 TAW65606 TKS65606 TUO65606 UEK65606 UOG65606 UYC65606 VHY65606 VRU65606 WBQ65606 WLM65606 WVI65606 C131142 IW131142 SS131142 ACO131142 AMK131142 AWG131142 BGC131142 BPY131142 BZU131142 CJQ131142 CTM131142 DDI131142 DNE131142 DXA131142 EGW131142 EQS131142 FAO131142 FKK131142 FUG131142 GEC131142 GNY131142 GXU131142 HHQ131142 HRM131142 IBI131142 ILE131142 IVA131142 JEW131142 JOS131142 JYO131142 KIK131142 KSG131142 LCC131142 LLY131142 LVU131142 MFQ131142 MPM131142 MZI131142 NJE131142 NTA131142 OCW131142 OMS131142 OWO131142 PGK131142 PQG131142 QAC131142 QJY131142 QTU131142 RDQ131142 RNM131142 RXI131142 SHE131142 SRA131142 TAW131142 TKS131142 TUO131142 UEK131142 UOG131142 UYC131142 VHY131142 VRU131142 WBQ131142 WLM131142 WVI131142 C196678 IW196678 SS196678 ACO196678 AMK196678 AWG196678 BGC196678 BPY196678 BZU196678 CJQ196678 CTM196678 DDI196678 DNE196678 DXA196678 EGW196678 EQS196678 FAO196678 FKK196678 FUG196678 GEC196678 GNY196678 GXU196678 HHQ196678 HRM196678 IBI196678 ILE196678 IVA196678 JEW196678 JOS196678 JYO196678 KIK196678 KSG196678 LCC196678 LLY196678 LVU196678 MFQ196678 MPM196678 MZI196678 NJE196678 NTA196678 OCW196678 OMS196678 OWO196678 PGK196678 PQG196678 QAC196678 QJY196678 QTU196678 RDQ196678 RNM196678 RXI196678 SHE196678 SRA196678 TAW196678 TKS196678 TUO196678 UEK196678 UOG196678 UYC196678 VHY196678 VRU196678 WBQ196678 WLM196678 WVI196678 C262214 IW262214 SS262214 ACO262214 AMK262214 AWG262214 BGC262214 BPY262214 BZU262214 CJQ262214 CTM262214 DDI262214 DNE262214 DXA262214 EGW262214 EQS262214 FAO262214 FKK262214 FUG262214 GEC262214 GNY262214 GXU262214 HHQ262214 HRM262214 IBI262214 ILE262214 IVA262214 JEW262214 JOS262214 JYO262214 KIK262214 KSG262214 LCC262214 LLY262214 LVU262214 MFQ262214 MPM262214 MZI262214 NJE262214 NTA262214 OCW262214 OMS262214 OWO262214 PGK262214 PQG262214 QAC262214 QJY262214 QTU262214 RDQ262214 RNM262214 RXI262214 SHE262214 SRA262214 TAW262214 TKS262214 TUO262214 UEK262214 UOG262214 UYC262214 VHY262214 VRU262214 WBQ262214 WLM262214 WVI262214 C327750 IW327750 SS327750 ACO327750 AMK327750 AWG327750 BGC327750 BPY327750 BZU327750 CJQ327750 CTM327750 DDI327750 DNE327750 DXA327750 EGW327750 EQS327750 FAO327750 FKK327750 FUG327750 GEC327750 GNY327750 GXU327750 HHQ327750 HRM327750 IBI327750 ILE327750 IVA327750 JEW327750 JOS327750 JYO327750 KIK327750 KSG327750 LCC327750 LLY327750 LVU327750 MFQ327750 MPM327750 MZI327750 NJE327750 NTA327750 OCW327750 OMS327750 OWO327750 PGK327750 PQG327750 QAC327750 QJY327750 QTU327750 RDQ327750 RNM327750 RXI327750 SHE327750 SRA327750 TAW327750 TKS327750 TUO327750 UEK327750 UOG327750 UYC327750 VHY327750 VRU327750 WBQ327750 WLM327750 WVI327750 C393286 IW393286 SS393286 ACO393286 AMK393286 AWG393286 BGC393286 BPY393286 BZU393286 CJQ393286 CTM393286 DDI393286 DNE393286 DXA393286 EGW393286 EQS393286 FAO393286 FKK393286 FUG393286 GEC393286 GNY393286 GXU393286 HHQ393286 HRM393286 IBI393286 ILE393286 IVA393286 JEW393286 JOS393286 JYO393286 KIK393286 KSG393286 LCC393286 LLY393286 LVU393286 MFQ393286 MPM393286 MZI393286 NJE393286 NTA393286 OCW393286 OMS393286 OWO393286 PGK393286 PQG393286 QAC393286 QJY393286 QTU393286 RDQ393286 RNM393286 RXI393286 SHE393286 SRA393286 TAW393286 TKS393286 TUO393286 UEK393286 UOG393286 UYC393286 VHY393286 VRU393286 WBQ393286 WLM393286 WVI393286 C458822 IW458822 SS458822 ACO458822 AMK458822 AWG458822 BGC458822 BPY458822 BZU458822 CJQ458822 CTM458822 DDI458822 DNE458822 DXA458822 EGW458822 EQS458822 FAO458822 FKK458822 FUG458822 GEC458822 GNY458822 GXU458822 HHQ458822 HRM458822 IBI458822 ILE458822 IVA458822 JEW458822 JOS458822 JYO458822 KIK458822 KSG458822 LCC458822 LLY458822 LVU458822 MFQ458822 MPM458822 MZI458822 NJE458822 NTA458822 OCW458822 OMS458822 OWO458822 PGK458822 PQG458822 QAC458822 QJY458822 QTU458822 RDQ458822 RNM458822 RXI458822 SHE458822 SRA458822 TAW458822 TKS458822 TUO458822 UEK458822 UOG458822 UYC458822 VHY458822 VRU458822 WBQ458822 WLM458822 WVI458822 C524358 IW524358 SS524358 ACO524358 AMK524358 AWG524358 BGC524358 BPY524358 BZU524358 CJQ524358 CTM524358 DDI524358 DNE524358 DXA524358 EGW524358 EQS524358 FAO524358 FKK524358 FUG524358 GEC524358 GNY524358 GXU524358 HHQ524358 HRM524358 IBI524358 ILE524358 IVA524358 JEW524358 JOS524358 JYO524358 KIK524358 KSG524358 LCC524358 LLY524358 LVU524358 MFQ524358 MPM524358 MZI524358 NJE524358 NTA524358 OCW524358 OMS524358 OWO524358 PGK524358 PQG524358 QAC524358 QJY524358 QTU524358 RDQ524358 RNM524358 RXI524358 SHE524358 SRA524358 TAW524358 TKS524358 TUO524358 UEK524358 UOG524358 UYC524358 VHY524358 VRU524358 WBQ524358 WLM524358 WVI524358 C589894 IW589894 SS589894 ACO589894 AMK589894 AWG589894 BGC589894 BPY589894 BZU589894 CJQ589894 CTM589894 DDI589894 DNE589894 DXA589894 EGW589894 EQS589894 FAO589894 FKK589894 FUG589894 GEC589894 GNY589894 GXU589894 HHQ589894 HRM589894 IBI589894 ILE589894 IVA589894 JEW589894 JOS589894 JYO589894 KIK589894 KSG589894 LCC589894 LLY589894 LVU589894 MFQ589894 MPM589894 MZI589894 NJE589894 NTA589894 OCW589894 OMS589894 OWO589894 PGK589894 PQG589894 QAC589894 QJY589894 QTU589894 RDQ589894 RNM589894 RXI589894 SHE589894 SRA589894 TAW589894 TKS589894 TUO589894 UEK589894 UOG589894 UYC589894 VHY589894 VRU589894 WBQ589894 WLM589894 WVI589894 C655430 IW655430 SS655430 ACO655430 AMK655430 AWG655430 BGC655430 BPY655430 BZU655430 CJQ655430 CTM655430 DDI655430 DNE655430 DXA655430 EGW655430 EQS655430 FAO655430 FKK655430 FUG655430 GEC655430 GNY655430 GXU655430 HHQ655430 HRM655430 IBI655430 ILE655430 IVA655430 JEW655430 JOS655430 JYO655430 KIK655430 KSG655430 LCC655430 LLY655430 LVU655430 MFQ655430 MPM655430 MZI655430 NJE655430 NTA655430 OCW655430 OMS655430 OWO655430 PGK655430 PQG655430 QAC655430 QJY655430 QTU655430 RDQ655430 RNM655430 RXI655430 SHE655430 SRA655430 TAW655430 TKS655430 TUO655430 UEK655430 UOG655430 UYC655430 VHY655430 VRU655430 WBQ655430 WLM655430 WVI655430 C720966 IW720966 SS720966 ACO720966 AMK720966 AWG720966 BGC720966 BPY720966 BZU720966 CJQ720966 CTM720966 DDI720966 DNE720966 DXA720966 EGW720966 EQS720966 FAO720966 FKK720966 FUG720966 GEC720966 GNY720966 GXU720966 HHQ720966 HRM720966 IBI720966 ILE720966 IVA720966 JEW720966 JOS720966 JYO720966 KIK720966 KSG720966 LCC720966 LLY720966 LVU720966 MFQ720966 MPM720966 MZI720966 NJE720966 NTA720966 OCW720966 OMS720966 OWO720966 PGK720966 PQG720966 QAC720966 QJY720966 QTU720966 RDQ720966 RNM720966 RXI720966 SHE720966 SRA720966 TAW720966 TKS720966 TUO720966 UEK720966 UOG720966 UYC720966 VHY720966 VRU720966 WBQ720966 WLM720966 WVI720966 C786502 IW786502 SS786502 ACO786502 AMK786502 AWG786502 BGC786502 BPY786502 BZU786502 CJQ786502 CTM786502 DDI786502 DNE786502 DXA786502 EGW786502 EQS786502 FAO786502 FKK786502 FUG786502 GEC786502 GNY786502 GXU786502 HHQ786502 HRM786502 IBI786502 ILE786502 IVA786502 JEW786502 JOS786502 JYO786502 KIK786502 KSG786502 LCC786502 LLY786502 LVU786502 MFQ786502 MPM786502 MZI786502 NJE786502 NTA786502 OCW786502 OMS786502 OWO786502 PGK786502 PQG786502 QAC786502 QJY786502 QTU786502 RDQ786502 RNM786502 RXI786502 SHE786502 SRA786502 TAW786502 TKS786502 TUO786502 UEK786502 UOG786502 UYC786502 VHY786502 VRU786502 WBQ786502 WLM786502 WVI786502 C852038 IW852038 SS852038 ACO852038 AMK852038 AWG852038 BGC852038 BPY852038 BZU852038 CJQ852038 CTM852038 DDI852038 DNE852038 DXA852038 EGW852038 EQS852038 FAO852038 FKK852038 FUG852038 GEC852038 GNY852038 GXU852038 HHQ852038 HRM852038 IBI852038 ILE852038 IVA852038 JEW852038 JOS852038 JYO852038 KIK852038 KSG852038 LCC852038 LLY852038 LVU852038 MFQ852038 MPM852038 MZI852038 NJE852038 NTA852038 OCW852038 OMS852038 OWO852038 PGK852038 PQG852038 QAC852038 QJY852038 QTU852038 RDQ852038 RNM852038 RXI852038 SHE852038 SRA852038 TAW852038 TKS852038 TUO852038 UEK852038 UOG852038 UYC852038 VHY852038 VRU852038 WBQ852038 WLM852038 WVI852038 C917574 IW917574 SS917574 ACO917574 AMK917574 AWG917574 BGC917574 BPY917574 BZU917574 CJQ917574 CTM917574 DDI917574 DNE917574 DXA917574 EGW917574 EQS917574 FAO917574 FKK917574 FUG917574 GEC917574 GNY917574 GXU917574 HHQ917574 HRM917574 IBI917574 ILE917574 IVA917574 JEW917574 JOS917574 JYO917574 KIK917574 KSG917574 LCC917574 LLY917574 LVU917574 MFQ917574 MPM917574 MZI917574 NJE917574 NTA917574 OCW917574 OMS917574 OWO917574 PGK917574 PQG917574 QAC917574 QJY917574 QTU917574 RDQ917574 RNM917574 RXI917574 SHE917574 SRA917574 TAW917574 TKS917574 TUO917574 UEK917574 UOG917574 UYC917574 VHY917574 VRU917574 WBQ917574 WLM917574 WVI917574 C983110 IW983110 SS983110 ACO983110 AMK983110 AWG983110 BGC983110 BPY983110 BZU983110 CJQ983110 CTM983110 DDI983110 DNE983110 DXA983110 EGW983110 EQS983110 FAO983110 FKK983110 FUG983110 GEC983110 GNY983110 GXU983110 HHQ983110 HRM983110 IBI983110 ILE983110 IVA983110 JEW983110 JOS983110 JYO983110 KIK983110 KSG983110 LCC983110 LLY983110 LVU983110 MFQ983110 MPM983110 MZI983110 NJE983110 NTA983110 OCW983110 OMS983110 OWO983110 PGK983110 PQG983110 QAC983110 QJY983110 QTU983110 RDQ983110 RNM983110 RXI983110 SHE983110 SRA983110 TAW983110 TKS983110 TUO983110 UEK983110 UOG983110 UYC983110 VHY983110 VRU983110 WBQ983110 WLM983110 C2" xr:uid="{00000000-0002-0000-0000-000000000000}"/>
    <dataValidation type="decimal" allowBlank="1" showInputMessage="1" showErrorMessage="1" errorTitle="Error" error="Mayor a 1" promptTitle="Porcentaje de AIU" prompt="Mayor a 1" sqref="K81 JG81 TC81 ACY81 AMU81 AWQ81 BGM81 BQI81 CAE81 CKA81 CTW81 DDS81 DNO81 DXK81 EHG81 ERC81 FAY81 FKU81 FUQ81 GEM81 GOI81 GYE81 HIA81 HRW81 IBS81 ILO81 IVK81 JFG81 JPC81 JYY81 KIU81 KSQ81 LCM81 LMI81 LWE81 MGA81 MPW81 MZS81 NJO81 NTK81 ODG81 ONC81 OWY81 PGU81 PQQ81 QAM81 QKI81 QUE81 REA81 RNW81 RXS81 SHO81 SRK81 TBG81 TLC81 TUY81 UEU81 UOQ81 UYM81 VII81 VSE81 WCA81 WLW81 WVS81 K65617 JG65617 TC65617 ACY65617 AMU65617 AWQ65617 BGM65617 BQI65617 CAE65617 CKA65617 CTW65617 DDS65617 DNO65617 DXK65617 EHG65617 ERC65617 FAY65617 FKU65617 FUQ65617 GEM65617 GOI65617 GYE65617 HIA65617 HRW65617 IBS65617 ILO65617 IVK65617 JFG65617 JPC65617 JYY65617 KIU65617 KSQ65617 LCM65617 LMI65617 LWE65617 MGA65617 MPW65617 MZS65617 NJO65617 NTK65617 ODG65617 ONC65617 OWY65617 PGU65617 PQQ65617 QAM65617 QKI65617 QUE65617 REA65617 RNW65617 RXS65617 SHO65617 SRK65617 TBG65617 TLC65617 TUY65617 UEU65617 UOQ65617 UYM65617 VII65617 VSE65617 WCA65617 WLW65617 WVS65617 K131153 JG131153 TC131153 ACY131153 AMU131153 AWQ131153 BGM131153 BQI131153 CAE131153 CKA131153 CTW131153 DDS131153 DNO131153 DXK131153 EHG131153 ERC131153 FAY131153 FKU131153 FUQ131153 GEM131153 GOI131153 GYE131153 HIA131153 HRW131153 IBS131153 ILO131153 IVK131153 JFG131153 JPC131153 JYY131153 KIU131153 KSQ131153 LCM131153 LMI131153 LWE131153 MGA131153 MPW131153 MZS131153 NJO131153 NTK131153 ODG131153 ONC131153 OWY131153 PGU131153 PQQ131153 QAM131153 QKI131153 QUE131153 REA131153 RNW131153 RXS131153 SHO131153 SRK131153 TBG131153 TLC131153 TUY131153 UEU131153 UOQ131153 UYM131153 VII131153 VSE131153 WCA131153 WLW131153 WVS131153 K196689 JG196689 TC196689 ACY196689 AMU196689 AWQ196689 BGM196689 BQI196689 CAE196689 CKA196689 CTW196689 DDS196689 DNO196689 DXK196689 EHG196689 ERC196689 FAY196689 FKU196689 FUQ196689 GEM196689 GOI196689 GYE196689 HIA196689 HRW196689 IBS196689 ILO196689 IVK196689 JFG196689 JPC196689 JYY196689 KIU196689 KSQ196689 LCM196689 LMI196689 LWE196689 MGA196689 MPW196689 MZS196689 NJO196689 NTK196689 ODG196689 ONC196689 OWY196689 PGU196689 PQQ196689 QAM196689 QKI196689 QUE196689 REA196689 RNW196689 RXS196689 SHO196689 SRK196689 TBG196689 TLC196689 TUY196689 UEU196689 UOQ196689 UYM196689 VII196689 VSE196689 WCA196689 WLW196689 WVS196689 K262225 JG262225 TC262225 ACY262225 AMU262225 AWQ262225 BGM262225 BQI262225 CAE262225 CKA262225 CTW262225 DDS262225 DNO262225 DXK262225 EHG262225 ERC262225 FAY262225 FKU262225 FUQ262225 GEM262225 GOI262225 GYE262225 HIA262225 HRW262225 IBS262225 ILO262225 IVK262225 JFG262225 JPC262225 JYY262225 KIU262225 KSQ262225 LCM262225 LMI262225 LWE262225 MGA262225 MPW262225 MZS262225 NJO262225 NTK262225 ODG262225 ONC262225 OWY262225 PGU262225 PQQ262225 QAM262225 QKI262225 QUE262225 REA262225 RNW262225 RXS262225 SHO262225 SRK262225 TBG262225 TLC262225 TUY262225 UEU262225 UOQ262225 UYM262225 VII262225 VSE262225 WCA262225 WLW262225 WVS262225 K327761 JG327761 TC327761 ACY327761 AMU327761 AWQ327761 BGM327761 BQI327761 CAE327761 CKA327761 CTW327761 DDS327761 DNO327761 DXK327761 EHG327761 ERC327761 FAY327761 FKU327761 FUQ327761 GEM327761 GOI327761 GYE327761 HIA327761 HRW327761 IBS327761 ILO327761 IVK327761 JFG327761 JPC327761 JYY327761 KIU327761 KSQ327761 LCM327761 LMI327761 LWE327761 MGA327761 MPW327761 MZS327761 NJO327761 NTK327761 ODG327761 ONC327761 OWY327761 PGU327761 PQQ327761 QAM327761 QKI327761 QUE327761 REA327761 RNW327761 RXS327761 SHO327761 SRK327761 TBG327761 TLC327761 TUY327761 UEU327761 UOQ327761 UYM327761 VII327761 VSE327761 WCA327761 WLW327761 WVS327761 K393297 JG393297 TC393297 ACY393297 AMU393297 AWQ393297 BGM393297 BQI393297 CAE393297 CKA393297 CTW393297 DDS393297 DNO393297 DXK393297 EHG393297 ERC393297 FAY393297 FKU393297 FUQ393297 GEM393297 GOI393297 GYE393297 HIA393297 HRW393297 IBS393297 ILO393297 IVK393297 JFG393297 JPC393297 JYY393297 KIU393297 KSQ393297 LCM393297 LMI393297 LWE393297 MGA393297 MPW393297 MZS393297 NJO393297 NTK393297 ODG393297 ONC393297 OWY393297 PGU393297 PQQ393297 QAM393297 QKI393297 QUE393297 REA393297 RNW393297 RXS393297 SHO393297 SRK393297 TBG393297 TLC393297 TUY393297 UEU393297 UOQ393297 UYM393297 VII393297 VSE393297 WCA393297 WLW393297 WVS393297 K458833 JG458833 TC458833 ACY458833 AMU458833 AWQ458833 BGM458833 BQI458833 CAE458833 CKA458833 CTW458833 DDS458833 DNO458833 DXK458833 EHG458833 ERC458833 FAY458833 FKU458833 FUQ458833 GEM458833 GOI458833 GYE458833 HIA458833 HRW458833 IBS458833 ILO458833 IVK458833 JFG458833 JPC458833 JYY458833 KIU458833 KSQ458833 LCM458833 LMI458833 LWE458833 MGA458833 MPW458833 MZS458833 NJO458833 NTK458833 ODG458833 ONC458833 OWY458833 PGU458833 PQQ458833 QAM458833 QKI458833 QUE458833 REA458833 RNW458833 RXS458833 SHO458833 SRK458833 TBG458833 TLC458833 TUY458833 UEU458833 UOQ458833 UYM458833 VII458833 VSE458833 WCA458833 WLW458833 WVS458833 K524369 JG524369 TC524369 ACY524369 AMU524369 AWQ524369 BGM524369 BQI524369 CAE524369 CKA524369 CTW524369 DDS524369 DNO524369 DXK524369 EHG524369 ERC524369 FAY524369 FKU524369 FUQ524369 GEM524369 GOI524369 GYE524369 HIA524369 HRW524369 IBS524369 ILO524369 IVK524369 JFG524369 JPC524369 JYY524369 KIU524369 KSQ524369 LCM524369 LMI524369 LWE524369 MGA524369 MPW524369 MZS524369 NJO524369 NTK524369 ODG524369 ONC524369 OWY524369 PGU524369 PQQ524369 QAM524369 QKI524369 QUE524369 REA524369 RNW524369 RXS524369 SHO524369 SRK524369 TBG524369 TLC524369 TUY524369 UEU524369 UOQ524369 UYM524369 VII524369 VSE524369 WCA524369 WLW524369 WVS524369 K589905 JG589905 TC589905 ACY589905 AMU589905 AWQ589905 BGM589905 BQI589905 CAE589905 CKA589905 CTW589905 DDS589905 DNO589905 DXK589905 EHG589905 ERC589905 FAY589905 FKU589905 FUQ589905 GEM589905 GOI589905 GYE589905 HIA589905 HRW589905 IBS589905 ILO589905 IVK589905 JFG589905 JPC589905 JYY589905 KIU589905 KSQ589905 LCM589905 LMI589905 LWE589905 MGA589905 MPW589905 MZS589905 NJO589905 NTK589905 ODG589905 ONC589905 OWY589905 PGU589905 PQQ589905 QAM589905 QKI589905 QUE589905 REA589905 RNW589905 RXS589905 SHO589905 SRK589905 TBG589905 TLC589905 TUY589905 UEU589905 UOQ589905 UYM589905 VII589905 VSE589905 WCA589905 WLW589905 WVS589905 K655441 JG655441 TC655441 ACY655441 AMU655441 AWQ655441 BGM655441 BQI655441 CAE655441 CKA655441 CTW655441 DDS655441 DNO655441 DXK655441 EHG655441 ERC655441 FAY655441 FKU655441 FUQ655441 GEM655441 GOI655441 GYE655441 HIA655441 HRW655441 IBS655441 ILO655441 IVK655441 JFG655441 JPC655441 JYY655441 KIU655441 KSQ655441 LCM655441 LMI655441 LWE655441 MGA655441 MPW655441 MZS655441 NJO655441 NTK655441 ODG655441 ONC655441 OWY655441 PGU655441 PQQ655441 QAM655441 QKI655441 QUE655441 REA655441 RNW655441 RXS655441 SHO655441 SRK655441 TBG655441 TLC655441 TUY655441 UEU655441 UOQ655441 UYM655441 VII655441 VSE655441 WCA655441 WLW655441 WVS655441 K720977 JG720977 TC720977 ACY720977 AMU720977 AWQ720977 BGM720977 BQI720977 CAE720977 CKA720977 CTW720977 DDS720977 DNO720977 DXK720977 EHG720977 ERC720977 FAY720977 FKU720977 FUQ720977 GEM720977 GOI720977 GYE720977 HIA720977 HRW720977 IBS720977 ILO720977 IVK720977 JFG720977 JPC720977 JYY720977 KIU720977 KSQ720977 LCM720977 LMI720977 LWE720977 MGA720977 MPW720977 MZS720977 NJO720977 NTK720977 ODG720977 ONC720977 OWY720977 PGU720977 PQQ720977 QAM720977 QKI720977 QUE720977 REA720977 RNW720977 RXS720977 SHO720977 SRK720977 TBG720977 TLC720977 TUY720977 UEU720977 UOQ720977 UYM720977 VII720977 VSE720977 WCA720977 WLW720977 WVS720977 K786513 JG786513 TC786513 ACY786513 AMU786513 AWQ786513 BGM786513 BQI786513 CAE786513 CKA786513 CTW786513 DDS786513 DNO786513 DXK786513 EHG786513 ERC786513 FAY786513 FKU786513 FUQ786513 GEM786513 GOI786513 GYE786513 HIA786513 HRW786513 IBS786513 ILO786513 IVK786513 JFG786513 JPC786513 JYY786513 KIU786513 KSQ786513 LCM786513 LMI786513 LWE786513 MGA786513 MPW786513 MZS786513 NJO786513 NTK786513 ODG786513 ONC786513 OWY786513 PGU786513 PQQ786513 QAM786513 QKI786513 QUE786513 REA786513 RNW786513 RXS786513 SHO786513 SRK786513 TBG786513 TLC786513 TUY786513 UEU786513 UOQ786513 UYM786513 VII786513 VSE786513 WCA786513 WLW786513 WVS786513 K852049 JG852049 TC852049 ACY852049 AMU852049 AWQ852049 BGM852049 BQI852049 CAE852049 CKA852049 CTW852049 DDS852049 DNO852049 DXK852049 EHG852049 ERC852049 FAY852049 FKU852049 FUQ852049 GEM852049 GOI852049 GYE852049 HIA852049 HRW852049 IBS852049 ILO852049 IVK852049 JFG852049 JPC852049 JYY852049 KIU852049 KSQ852049 LCM852049 LMI852049 LWE852049 MGA852049 MPW852049 MZS852049 NJO852049 NTK852049 ODG852049 ONC852049 OWY852049 PGU852049 PQQ852049 QAM852049 QKI852049 QUE852049 REA852049 RNW852049 RXS852049 SHO852049 SRK852049 TBG852049 TLC852049 TUY852049 UEU852049 UOQ852049 UYM852049 VII852049 VSE852049 WCA852049 WLW852049 WVS852049 K917585 JG917585 TC917585 ACY917585 AMU917585 AWQ917585 BGM917585 BQI917585 CAE917585 CKA917585 CTW917585 DDS917585 DNO917585 DXK917585 EHG917585 ERC917585 FAY917585 FKU917585 FUQ917585 GEM917585 GOI917585 GYE917585 HIA917585 HRW917585 IBS917585 ILO917585 IVK917585 JFG917585 JPC917585 JYY917585 KIU917585 KSQ917585 LCM917585 LMI917585 LWE917585 MGA917585 MPW917585 MZS917585 NJO917585 NTK917585 ODG917585 ONC917585 OWY917585 PGU917585 PQQ917585 QAM917585 QKI917585 QUE917585 REA917585 RNW917585 RXS917585 SHO917585 SRK917585 TBG917585 TLC917585 TUY917585 UEU917585 UOQ917585 UYM917585 VII917585 VSE917585 WCA917585 WLW917585 WVS917585 K983121 JG983121 TC983121 ACY983121 AMU983121 AWQ983121 BGM983121 BQI983121 CAE983121 CKA983121 CTW983121 DDS983121 DNO983121 DXK983121 EHG983121 ERC983121 FAY983121 FKU983121 FUQ983121 GEM983121 GOI983121 GYE983121 HIA983121 HRW983121 IBS983121 ILO983121 IVK983121 JFG983121 JPC983121 JYY983121 KIU983121 KSQ983121 LCM983121 LMI983121 LWE983121 MGA983121 MPW983121 MZS983121 NJO983121 NTK983121 ODG983121 ONC983121 OWY983121 PGU983121 PQQ983121 QAM983121 QKI983121 QUE983121 REA983121 RNW983121 RXS983121 SHO983121 SRK983121 TBG983121 TLC983121 TUY983121 UEU983121 UOQ983121 UYM983121 VII983121 VSE983121 WCA983121 WLW983121 WVS983121" xr:uid="{00000000-0002-0000-0000-000001000000}"/>
    <dataValidation type="decimal" allowBlank="1" showInputMessage="1" showErrorMessage="1" errorTitle="Error" error="Mayor o igual a 1 y Menor al Ofertado" promptTitle="Porcentaje de AIU" prompt="Mayor o igual a 1 y Menor al Ofertado" sqref="WVU98312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M65620 JI65620 TE65620 ADA65620 AMW65620 AWS65620 BGO65620 BQK65620 CAG65620 CKC65620 CTY65620 DDU65620 DNQ65620 DXM65620 EHI65620 ERE65620 FBA65620 FKW65620 FUS65620 GEO65620 GOK65620 GYG65620 HIC65620 HRY65620 IBU65620 ILQ65620 IVM65620 JFI65620 JPE65620 JZA65620 KIW65620 KSS65620 LCO65620 LMK65620 LWG65620 MGC65620 MPY65620 MZU65620 NJQ65620 NTM65620 ODI65620 ONE65620 OXA65620 PGW65620 PQS65620 QAO65620 QKK65620 QUG65620 REC65620 RNY65620 RXU65620 SHQ65620 SRM65620 TBI65620 TLE65620 TVA65620 UEW65620 UOS65620 UYO65620 VIK65620 VSG65620 WCC65620 WLY65620 WVU65620 M131156 JI131156 TE131156 ADA131156 AMW131156 AWS131156 BGO131156 BQK131156 CAG131156 CKC131156 CTY131156 DDU131156 DNQ131156 DXM131156 EHI131156 ERE131156 FBA131156 FKW131156 FUS131156 GEO131156 GOK131156 GYG131156 HIC131156 HRY131156 IBU131156 ILQ131156 IVM131156 JFI131156 JPE131156 JZA131156 KIW131156 KSS131156 LCO131156 LMK131156 LWG131156 MGC131156 MPY131156 MZU131156 NJQ131156 NTM131156 ODI131156 ONE131156 OXA131156 PGW131156 PQS131156 QAO131156 QKK131156 QUG131156 REC131156 RNY131156 RXU131156 SHQ131156 SRM131156 TBI131156 TLE131156 TVA131156 UEW131156 UOS131156 UYO131156 VIK131156 VSG131156 WCC131156 WLY131156 WVU131156 M196692 JI196692 TE196692 ADA196692 AMW196692 AWS196692 BGO196692 BQK196692 CAG196692 CKC196692 CTY196692 DDU196692 DNQ196692 DXM196692 EHI196692 ERE196692 FBA196692 FKW196692 FUS196692 GEO196692 GOK196692 GYG196692 HIC196692 HRY196692 IBU196692 ILQ196692 IVM196692 JFI196692 JPE196692 JZA196692 KIW196692 KSS196692 LCO196692 LMK196692 LWG196692 MGC196692 MPY196692 MZU196692 NJQ196692 NTM196692 ODI196692 ONE196692 OXA196692 PGW196692 PQS196692 QAO196692 QKK196692 QUG196692 REC196692 RNY196692 RXU196692 SHQ196692 SRM196692 TBI196692 TLE196692 TVA196692 UEW196692 UOS196692 UYO196692 VIK196692 VSG196692 WCC196692 WLY196692 WVU196692 M262228 JI262228 TE262228 ADA262228 AMW262228 AWS262228 BGO262228 BQK262228 CAG262228 CKC262228 CTY262228 DDU262228 DNQ262228 DXM262228 EHI262228 ERE262228 FBA262228 FKW262228 FUS262228 GEO262228 GOK262228 GYG262228 HIC262228 HRY262228 IBU262228 ILQ262228 IVM262228 JFI262228 JPE262228 JZA262228 KIW262228 KSS262228 LCO262228 LMK262228 LWG262228 MGC262228 MPY262228 MZU262228 NJQ262228 NTM262228 ODI262228 ONE262228 OXA262228 PGW262228 PQS262228 QAO262228 QKK262228 QUG262228 REC262228 RNY262228 RXU262228 SHQ262228 SRM262228 TBI262228 TLE262228 TVA262228 UEW262228 UOS262228 UYO262228 VIK262228 VSG262228 WCC262228 WLY262228 WVU262228 M327764 JI327764 TE327764 ADA327764 AMW327764 AWS327764 BGO327764 BQK327764 CAG327764 CKC327764 CTY327764 DDU327764 DNQ327764 DXM327764 EHI327764 ERE327764 FBA327764 FKW327764 FUS327764 GEO327764 GOK327764 GYG327764 HIC327764 HRY327764 IBU327764 ILQ327764 IVM327764 JFI327764 JPE327764 JZA327764 KIW327764 KSS327764 LCO327764 LMK327764 LWG327764 MGC327764 MPY327764 MZU327764 NJQ327764 NTM327764 ODI327764 ONE327764 OXA327764 PGW327764 PQS327764 QAO327764 QKK327764 QUG327764 REC327764 RNY327764 RXU327764 SHQ327764 SRM327764 TBI327764 TLE327764 TVA327764 UEW327764 UOS327764 UYO327764 VIK327764 VSG327764 WCC327764 WLY327764 WVU327764 M393300 JI393300 TE393300 ADA393300 AMW393300 AWS393300 BGO393300 BQK393300 CAG393300 CKC393300 CTY393300 DDU393300 DNQ393300 DXM393300 EHI393300 ERE393300 FBA393300 FKW393300 FUS393300 GEO393300 GOK393300 GYG393300 HIC393300 HRY393300 IBU393300 ILQ393300 IVM393300 JFI393300 JPE393300 JZA393300 KIW393300 KSS393300 LCO393300 LMK393300 LWG393300 MGC393300 MPY393300 MZU393300 NJQ393300 NTM393300 ODI393300 ONE393300 OXA393300 PGW393300 PQS393300 QAO393300 QKK393300 QUG393300 REC393300 RNY393300 RXU393300 SHQ393300 SRM393300 TBI393300 TLE393300 TVA393300 UEW393300 UOS393300 UYO393300 VIK393300 VSG393300 WCC393300 WLY393300 WVU393300 M458836 JI458836 TE458836 ADA458836 AMW458836 AWS458836 BGO458836 BQK458836 CAG458836 CKC458836 CTY458836 DDU458836 DNQ458836 DXM458836 EHI458836 ERE458836 FBA458836 FKW458836 FUS458836 GEO458836 GOK458836 GYG458836 HIC458836 HRY458836 IBU458836 ILQ458836 IVM458836 JFI458836 JPE458836 JZA458836 KIW458836 KSS458836 LCO458836 LMK458836 LWG458836 MGC458836 MPY458836 MZU458836 NJQ458836 NTM458836 ODI458836 ONE458836 OXA458836 PGW458836 PQS458836 QAO458836 QKK458836 QUG458836 REC458836 RNY458836 RXU458836 SHQ458836 SRM458836 TBI458836 TLE458836 TVA458836 UEW458836 UOS458836 UYO458836 VIK458836 VSG458836 WCC458836 WLY458836 WVU458836 M524372 JI524372 TE524372 ADA524372 AMW524372 AWS524372 BGO524372 BQK524372 CAG524372 CKC524372 CTY524372 DDU524372 DNQ524372 DXM524372 EHI524372 ERE524372 FBA524372 FKW524372 FUS524372 GEO524372 GOK524372 GYG524372 HIC524372 HRY524372 IBU524372 ILQ524372 IVM524372 JFI524372 JPE524372 JZA524372 KIW524372 KSS524372 LCO524372 LMK524372 LWG524372 MGC524372 MPY524372 MZU524372 NJQ524372 NTM524372 ODI524372 ONE524372 OXA524372 PGW524372 PQS524372 QAO524372 QKK524372 QUG524372 REC524372 RNY524372 RXU524372 SHQ524372 SRM524372 TBI524372 TLE524372 TVA524372 UEW524372 UOS524372 UYO524372 VIK524372 VSG524372 WCC524372 WLY524372 WVU524372 M589908 JI589908 TE589908 ADA589908 AMW589908 AWS589908 BGO589908 BQK589908 CAG589908 CKC589908 CTY589908 DDU589908 DNQ589908 DXM589908 EHI589908 ERE589908 FBA589908 FKW589908 FUS589908 GEO589908 GOK589908 GYG589908 HIC589908 HRY589908 IBU589908 ILQ589908 IVM589908 JFI589908 JPE589908 JZA589908 KIW589908 KSS589908 LCO589908 LMK589908 LWG589908 MGC589908 MPY589908 MZU589908 NJQ589908 NTM589908 ODI589908 ONE589908 OXA589908 PGW589908 PQS589908 QAO589908 QKK589908 QUG589908 REC589908 RNY589908 RXU589908 SHQ589908 SRM589908 TBI589908 TLE589908 TVA589908 UEW589908 UOS589908 UYO589908 VIK589908 VSG589908 WCC589908 WLY589908 WVU589908 M655444 JI655444 TE655444 ADA655444 AMW655444 AWS655444 BGO655444 BQK655444 CAG655444 CKC655444 CTY655444 DDU655444 DNQ655444 DXM655444 EHI655444 ERE655444 FBA655444 FKW655444 FUS655444 GEO655444 GOK655444 GYG655444 HIC655444 HRY655444 IBU655444 ILQ655444 IVM655444 JFI655444 JPE655444 JZA655444 KIW655444 KSS655444 LCO655444 LMK655444 LWG655444 MGC655444 MPY655444 MZU655444 NJQ655444 NTM655444 ODI655444 ONE655444 OXA655444 PGW655444 PQS655444 QAO655444 QKK655444 QUG655444 REC655444 RNY655444 RXU655444 SHQ655444 SRM655444 TBI655444 TLE655444 TVA655444 UEW655444 UOS655444 UYO655444 VIK655444 VSG655444 WCC655444 WLY655444 WVU655444 M720980 JI720980 TE720980 ADA720980 AMW720980 AWS720980 BGO720980 BQK720980 CAG720980 CKC720980 CTY720980 DDU720980 DNQ720980 DXM720980 EHI720980 ERE720980 FBA720980 FKW720980 FUS720980 GEO720980 GOK720980 GYG720980 HIC720980 HRY720980 IBU720980 ILQ720980 IVM720980 JFI720980 JPE720980 JZA720980 KIW720980 KSS720980 LCO720980 LMK720980 LWG720980 MGC720980 MPY720980 MZU720980 NJQ720980 NTM720980 ODI720980 ONE720980 OXA720980 PGW720980 PQS720980 QAO720980 QKK720980 QUG720980 REC720980 RNY720980 RXU720980 SHQ720980 SRM720980 TBI720980 TLE720980 TVA720980 UEW720980 UOS720980 UYO720980 VIK720980 VSG720980 WCC720980 WLY720980 WVU720980 M786516 JI786516 TE786516 ADA786516 AMW786516 AWS786516 BGO786516 BQK786516 CAG786516 CKC786516 CTY786516 DDU786516 DNQ786516 DXM786516 EHI786516 ERE786516 FBA786516 FKW786516 FUS786516 GEO786516 GOK786516 GYG786516 HIC786516 HRY786516 IBU786516 ILQ786516 IVM786516 JFI786516 JPE786516 JZA786516 KIW786516 KSS786516 LCO786516 LMK786516 LWG786516 MGC786516 MPY786516 MZU786516 NJQ786516 NTM786516 ODI786516 ONE786516 OXA786516 PGW786516 PQS786516 QAO786516 QKK786516 QUG786516 REC786516 RNY786516 RXU786516 SHQ786516 SRM786516 TBI786516 TLE786516 TVA786516 UEW786516 UOS786516 UYO786516 VIK786516 VSG786516 WCC786516 WLY786516 WVU786516 M852052 JI852052 TE852052 ADA852052 AMW852052 AWS852052 BGO852052 BQK852052 CAG852052 CKC852052 CTY852052 DDU852052 DNQ852052 DXM852052 EHI852052 ERE852052 FBA852052 FKW852052 FUS852052 GEO852052 GOK852052 GYG852052 HIC852052 HRY852052 IBU852052 ILQ852052 IVM852052 JFI852052 JPE852052 JZA852052 KIW852052 KSS852052 LCO852052 LMK852052 LWG852052 MGC852052 MPY852052 MZU852052 NJQ852052 NTM852052 ODI852052 ONE852052 OXA852052 PGW852052 PQS852052 QAO852052 QKK852052 QUG852052 REC852052 RNY852052 RXU852052 SHQ852052 SRM852052 TBI852052 TLE852052 TVA852052 UEW852052 UOS852052 UYO852052 VIK852052 VSG852052 WCC852052 WLY852052 WVU852052 M917588 JI917588 TE917588 ADA917588 AMW917588 AWS917588 BGO917588 BQK917588 CAG917588 CKC917588 CTY917588 DDU917588 DNQ917588 DXM917588 EHI917588 ERE917588 FBA917588 FKW917588 FUS917588 GEO917588 GOK917588 GYG917588 HIC917588 HRY917588 IBU917588 ILQ917588 IVM917588 JFI917588 JPE917588 JZA917588 KIW917588 KSS917588 LCO917588 LMK917588 LWG917588 MGC917588 MPY917588 MZU917588 NJQ917588 NTM917588 ODI917588 ONE917588 OXA917588 PGW917588 PQS917588 QAO917588 QKK917588 QUG917588 REC917588 RNY917588 RXU917588 SHQ917588 SRM917588 TBI917588 TLE917588 TVA917588 UEW917588 UOS917588 UYO917588 VIK917588 VSG917588 WCC917588 WLY917588 WVU917588 M983124 JI983124 TE983124 ADA983124 AMW983124 AWS983124 BGO983124 BQK983124 CAG983124 CKC983124 CTY983124 DDU983124 DNQ983124 DXM983124 EHI983124 ERE983124 FBA983124 FKW983124 FUS983124 GEO983124 GOK983124 GYG983124 HIC983124 HRY983124 IBU983124 ILQ983124 IVM983124 JFI983124 JPE983124 JZA983124 KIW983124 KSS983124 LCO983124 LMK983124 LWG983124 MGC983124 MPY983124 MZU983124 NJQ983124 NTM983124 ODI983124 ONE983124 OXA983124 PGW983124 PQS983124 QAO983124 QKK983124 QUG983124 REC983124 RNY983124 RXU983124 SHQ983124 SRM983124 TBI983124 TLE983124 TVA983124 UEW983124 UOS983124 UYO983124 VIK983124 VSG983124 WCC983124 WLY983124 M84" xr:uid="{00000000-0002-0000-0000-000002000000}"/>
    <dataValidation operator="greaterThanOrEqual" allowBlank="1" showInputMessage="1" showErrorMessage="1" sqref="JD65615 SZ65615 ACV65615 AMR65615 AWN65615 BGJ65615 BQF65615 CAB65615 CJX65615 CTT65615 DDP65615 DNL65615 DXH65615 EHD65615 EQZ65615 FAV65615 FKR65615 FUN65615 GEJ65615 GOF65615 GYB65615 HHX65615 HRT65615 IBP65615 ILL65615 IVH65615 JFD65615 JOZ65615 JYV65615 KIR65615 KSN65615 LCJ65615 LMF65615 LWB65615 MFX65615 MPT65615 MZP65615 NJL65615 NTH65615 ODD65615 OMZ65615 OWV65615 PGR65615 PQN65615 QAJ65615 QKF65615 QUB65615 RDX65615 RNT65615 RXP65615 SHL65615 SRH65615 TBD65615 TKZ65615 TUV65615 UER65615 UON65615 UYJ65615 VIF65615 VSB65615 WBX65615 WLT65615 WVP65615 JD131151 SZ131151 ACV131151 AMR131151 AWN131151 BGJ131151 BQF131151 CAB131151 CJX131151 CTT131151 DDP131151 DNL131151 DXH131151 EHD131151 EQZ131151 FAV131151 FKR131151 FUN131151 GEJ131151 GOF131151 GYB131151 HHX131151 HRT131151 IBP131151 ILL131151 IVH131151 JFD131151 JOZ131151 JYV131151 KIR131151 KSN131151 LCJ131151 LMF131151 LWB131151 MFX131151 MPT131151 MZP131151 NJL131151 NTH131151 ODD131151 OMZ131151 OWV131151 PGR131151 PQN131151 QAJ131151 QKF131151 QUB131151 RDX131151 RNT131151 RXP131151 SHL131151 SRH131151 TBD131151 TKZ131151 TUV131151 UER131151 UON131151 UYJ131151 VIF131151 VSB131151 WBX131151 WLT131151 WVP131151 JD196687 SZ196687 ACV196687 AMR196687 AWN196687 BGJ196687 BQF196687 CAB196687 CJX196687 CTT196687 DDP196687 DNL196687 DXH196687 EHD196687 EQZ196687 FAV196687 FKR196687 FUN196687 GEJ196687 GOF196687 GYB196687 HHX196687 HRT196687 IBP196687 ILL196687 IVH196687 JFD196687 JOZ196687 JYV196687 KIR196687 KSN196687 LCJ196687 LMF196687 LWB196687 MFX196687 MPT196687 MZP196687 NJL196687 NTH196687 ODD196687 OMZ196687 OWV196687 PGR196687 PQN196687 QAJ196687 QKF196687 QUB196687 RDX196687 RNT196687 RXP196687 SHL196687 SRH196687 TBD196687 TKZ196687 TUV196687 UER196687 UON196687 UYJ196687 VIF196687 VSB196687 WBX196687 WLT196687 WVP196687 JD262223 SZ262223 ACV262223 AMR262223 AWN262223 BGJ262223 BQF262223 CAB262223 CJX262223 CTT262223 DDP262223 DNL262223 DXH262223 EHD262223 EQZ262223 FAV262223 FKR262223 FUN262223 GEJ262223 GOF262223 GYB262223 HHX262223 HRT262223 IBP262223 ILL262223 IVH262223 JFD262223 JOZ262223 JYV262223 KIR262223 KSN262223 LCJ262223 LMF262223 LWB262223 MFX262223 MPT262223 MZP262223 NJL262223 NTH262223 ODD262223 OMZ262223 OWV262223 PGR262223 PQN262223 QAJ262223 QKF262223 QUB262223 RDX262223 RNT262223 RXP262223 SHL262223 SRH262223 TBD262223 TKZ262223 TUV262223 UER262223 UON262223 UYJ262223 VIF262223 VSB262223 WBX262223 WLT262223 WVP262223 JD327759 SZ327759 ACV327759 AMR327759 AWN327759 BGJ327759 BQF327759 CAB327759 CJX327759 CTT327759 DDP327759 DNL327759 DXH327759 EHD327759 EQZ327759 FAV327759 FKR327759 FUN327759 GEJ327759 GOF327759 GYB327759 HHX327759 HRT327759 IBP327759 ILL327759 IVH327759 JFD327759 JOZ327759 JYV327759 KIR327759 KSN327759 LCJ327759 LMF327759 LWB327759 MFX327759 MPT327759 MZP327759 NJL327759 NTH327759 ODD327759 OMZ327759 OWV327759 PGR327759 PQN327759 QAJ327759 QKF327759 QUB327759 RDX327759 RNT327759 RXP327759 SHL327759 SRH327759 TBD327759 TKZ327759 TUV327759 UER327759 UON327759 UYJ327759 VIF327759 VSB327759 WBX327759 WLT327759 WVP327759 JD393295 SZ393295 ACV393295 AMR393295 AWN393295 BGJ393295 BQF393295 CAB393295 CJX393295 CTT393295 DDP393295 DNL393295 DXH393295 EHD393295 EQZ393295 FAV393295 FKR393295 FUN393295 GEJ393295 GOF393295 GYB393295 HHX393295 HRT393295 IBP393295 ILL393295 IVH393295 JFD393295 JOZ393295 JYV393295 KIR393295 KSN393295 LCJ393295 LMF393295 LWB393295 MFX393295 MPT393295 MZP393295 NJL393295 NTH393295 ODD393295 OMZ393295 OWV393295 PGR393295 PQN393295 QAJ393295 QKF393295 QUB393295 RDX393295 RNT393295 RXP393295 SHL393295 SRH393295 TBD393295 TKZ393295 TUV393295 UER393295 UON393295 UYJ393295 VIF393295 VSB393295 WBX393295 WLT393295 WVP393295 JD458831 SZ458831 ACV458831 AMR458831 AWN458831 BGJ458831 BQF458831 CAB458831 CJX458831 CTT458831 DDP458831 DNL458831 DXH458831 EHD458831 EQZ458831 FAV458831 FKR458831 FUN458831 GEJ458831 GOF458831 GYB458831 HHX458831 HRT458831 IBP458831 ILL458831 IVH458831 JFD458831 JOZ458831 JYV458831 KIR458831 KSN458831 LCJ458831 LMF458831 LWB458831 MFX458831 MPT458831 MZP458831 NJL458831 NTH458831 ODD458831 OMZ458831 OWV458831 PGR458831 PQN458831 QAJ458831 QKF458831 QUB458831 RDX458831 RNT458831 RXP458831 SHL458831 SRH458831 TBD458831 TKZ458831 TUV458831 UER458831 UON458831 UYJ458831 VIF458831 VSB458831 WBX458831 WLT458831 WVP458831 JD524367 SZ524367 ACV524367 AMR524367 AWN524367 BGJ524367 BQF524367 CAB524367 CJX524367 CTT524367 DDP524367 DNL524367 DXH524367 EHD524367 EQZ524367 FAV524367 FKR524367 FUN524367 GEJ524367 GOF524367 GYB524367 HHX524367 HRT524367 IBP524367 ILL524367 IVH524367 JFD524367 JOZ524367 JYV524367 KIR524367 KSN524367 LCJ524367 LMF524367 LWB524367 MFX524367 MPT524367 MZP524367 NJL524367 NTH524367 ODD524367 OMZ524367 OWV524367 PGR524367 PQN524367 QAJ524367 QKF524367 QUB524367 RDX524367 RNT524367 RXP524367 SHL524367 SRH524367 TBD524367 TKZ524367 TUV524367 UER524367 UON524367 UYJ524367 VIF524367 VSB524367 WBX524367 WLT524367 WVP524367 JD589903 SZ589903 ACV589903 AMR589903 AWN589903 BGJ589903 BQF589903 CAB589903 CJX589903 CTT589903 DDP589903 DNL589903 DXH589903 EHD589903 EQZ589903 FAV589903 FKR589903 FUN589903 GEJ589903 GOF589903 GYB589903 HHX589903 HRT589903 IBP589903 ILL589903 IVH589903 JFD589903 JOZ589903 JYV589903 KIR589903 KSN589903 LCJ589903 LMF589903 LWB589903 MFX589903 MPT589903 MZP589903 NJL589903 NTH589903 ODD589903 OMZ589903 OWV589903 PGR589903 PQN589903 QAJ589903 QKF589903 QUB589903 RDX589903 RNT589903 RXP589903 SHL589903 SRH589903 TBD589903 TKZ589903 TUV589903 UER589903 UON589903 UYJ589903 VIF589903 VSB589903 WBX589903 WLT589903 WVP589903 JD655439 SZ655439 ACV655439 AMR655439 AWN655439 BGJ655439 BQF655439 CAB655439 CJX655439 CTT655439 DDP655439 DNL655439 DXH655439 EHD655439 EQZ655439 FAV655439 FKR655439 FUN655439 GEJ655439 GOF655439 GYB655439 HHX655439 HRT655439 IBP655439 ILL655439 IVH655439 JFD655439 JOZ655439 JYV655439 KIR655439 KSN655439 LCJ655439 LMF655439 LWB655439 MFX655439 MPT655439 MZP655439 NJL655439 NTH655439 ODD655439 OMZ655439 OWV655439 PGR655439 PQN655439 QAJ655439 QKF655439 QUB655439 RDX655439 RNT655439 RXP655439 SHL655439 SRH655439 TBD655439 TKZ655439 TUV655439 UER655439 UON655439 UYJ655439 VIF655439 VSB655439 WBX655439 WLT655439 WVP655439 JD720975 SZ720975 ACV720975 AMR720975 AWN720975 BGJ720975 BQF720975 CAB720975 CJX720975 CTT720975 DDP720975 DNL720975 DXH720975 EHD720975 EQZ720975 FAV720975 FKR720975 FUN720975 GEJ720975 GOF720975 GYB720975 HHX720975 HRT720975 IBP720975 ILL720975 IVH720975 JFD720975 JOZ720975 JYV720975 KIR720975 KSN720975 LCJ720975 LMF720975 LWB720975 MFX720975 MPT720975 MZP720975 NJL720975 NTH720975 ODD720975 OMZ720975 OWV720975 PGR720975 PQN720975 QAJ720975 QKF720975 QUB720975 RDX720975 RNT720975 RXP720975 SHL720975 SRH720975 TBD720975 TKZ720975 TUV720975 UER720975 UON720975 UYJ720975 VIF720975 VSB720975 WBX720975 WLT720975 WVP720975 JD786511 SZ786511 ACV786511 AMR786511 AWN786511 BGJ786511 BQF786511 CAB786511 CJX786511 CTT786511 DDP786511 DNL786511 DXH786511 EHD786511 EQZ786511 FAV786511 FKR786511 FUN786511 GEJ786511 GOF786511 GYB786511 HHX786511 HRT786511 IBP786511 ILL786511 IVH786511 JFD786511 JOZ786511 JYV786511 KIR786511 KSN786511 LCJ786511 LMF786511 LWB786511 MFX786511 MPT786511 MZP786511 NJL786511 NTH786511 ODD786511 OMZ786511 OWV786511 PGR786511 PQN786511 QAJ786511 QKF786511 QUB786511 RDX786511 RNT786511 RXP786511 SHL786511 SRH786511 TBD786511 TKZ786511 TUV786511 UER786511 UON786511 UYJ786511 VIF786511 VSB786511 WBX786511 WLT786511 WVP786511 JD852047 SZ852047 ACV852047 AMR852047 AWN852047 BGJ852047 BQF852047 CAB852047 CJX852047 CTT852047 DDP852047 DNL852047 DXH852047 EHD852047 EQZ852047 FAV852047 FKR852047 FUN852047 GEJ852047 GOF852047 GYB852047 HHX852047 HRT852047 IBP852047 ILL852047 IVH852047 JFD852047 JOZ852047 JYV852047 KIR852047 KSN852047 LCJ852047 LMF852047 LWB852047 MFX852047 MPT852047 MZP852047 NJL852047 NTH852047 ODD852047 OMZ852047 OWV852047 PGR852047 PQN852047 QAJ852047 QKF852047 QUB852047 RDX852047 RNT852047 RXP852047 SHL852047 SRH852047 TBD852047 TKZ852047 TUV852047 UER852047 UON852047 UYJ852047 VIF852047 VSB852047 WBX852047 WLT852047 WVP852047 JD917583 SZ917583 ACV917583 AMR917583 AWN917583 BGJ917583 BQF917583 CAB917583 CJX917583 CTT917583 DDP917583 DNL917583 DXH917583 EHD917583 EQZ917583 FAV917583 FKR917583 FUN917583 GEJ917583 GOF917583 GYB917583 HHX917583 HRT917583 IBP917583 ILL917583 IVH917583 JFD917583 JOZ917583 JYV917583 KIR917583 KSN917583 LCJ917583 LMF917583 LWB917583 MFX917583 MPT917583 MZP917583 NJL917583 NTH917583 ODD917583 OMZ917583 OWV917583 PGR917583 PQN917583 QAJ917583 QKF917583 QUB917583 RDX917583 RNT917583 RXP917583 SHL917583 SRH917583 TBD917583 TKZ917583 TUV917583 UER917583 UON917583 UYJ917583 VIF917583 VSB917583 WBX917583 WLT917583 WVP917583 JD983119 SZ983119 ACV983119 AMR983119 AWN983119 BGJ983119 BQF983119 CAB983119 CJX983119 CTT983119 DDP983119 DNL983119 DXH983119 EHD983119 EQZ983119 FAV983119 FKR983119 FUN983119 GEJ983119 GOF983119 GYB983119 HHX983119 HRT983119 IBP983119 ILL983119 IVH983119 JFD983119 JOZ983119 JYV983119 KIR983119 KSN983119 LCJ983119 LMF983119 LWB983119 MFX983119 MPT983119 MZP983119 NJL983119 NTH983119 ODD983119 OMZ983119 OWV983119 PGR983119 PQN983119 QAJ983119 QKF983119 QUB983119 RDX983119 RNT983119 RXP983119 SHL983119 SRH983119 TBD983119 TKZ983119 TUV983119 UER983119 UON983119 UYJ983119 VIF983119 VSB983119 WBX983119 WLT983119 WVP983119" xr:uid="{00000000-0002-0000-0000-000003000000}"/>
    <dataValidation type="custom" operator="greaterThanOrEqual" allowBlank="1" showInputMessage="1" showErrorMessage="1" errorTitle="Error" error="El porcentaje que ingreso no esta en este rango 0%-100%, o el resultado del descuento en menor al precio piso $ 2,700,125" promptTitle="Porcentaje Descuento" prompt="Ingrese % de descuento de 0%-100% y el resultado del descuento no puede ser menor al precio piso $ 2,700,125" sqref="WVP983114:WVP983118 JD65610:JD65614 SZ65610:SZ65614 ACV65610:ACV65614 AMR65610:AMR65614 AWN65610:AWN65614 BGJ65610:BGJ65614 BQF65610:BQF65614 CAB65610:CAB65614 CJX65610:CJX65614 CTT65610:CTT65614 DDP65610:DDP65614 DNL65610:DNL65614 DXH65610:DXH65614 EHD65610:EHD65614 EQZ65610:EQZ65614 FAV65610:FAV65614 FKR65610:FKR65614 FUN65610:FUN65614 GEJ65610:GEJ65614 GOF65610:GOF65614 GYB65610:GYB65614 HHX65610:HHX65614 HRT65610:HRT65614 IBP65610:IBP65614 ILL65610:ILL65614 IVH65610:IVH65614 JFD65610:JFD65614 JOZ65610:JOZ65614 JYV65610:JYV65614 KIR65610:KIR65614 KSN65610:KSN65614 LCJ65610:LCJ65614 LMF65610:LMF65614 LWB65610:LWB65614 MFX65610:MFX65614 MPT65610:MPT65614 MZP65610:MZP65614 NJL65610:NJL65614 NTH65610:NTH65614 ODD65610:ODD65614 OMZ65610:OMZ65614 OWV65610:OWV65614 PGR65610:PGR65614 PQN65610:PQN65614 QAJ65610:QAJ65614 QKF65610:QKF65614 QUB65610:QUB65614 RDX65610:RDX65614 RNT65610:RNT65614 RXP65610:RXP65614 SHL65610:SHL65614 SRH65610:SRH65614 TBD65610:TBD65614 TKZ65610:TKZ65614 TUV65610:TUV65614 UER65610:UER65614 UON65610:UON65614 UYJ65610:UYJ65614 VIF65610:VIF65614 VSB65610:VSB65614 WBX65610:WBX65614 WLT65610:WLT65614 WVP65610:WVP65614 JD131146:JD131150 SZ131146:SZ131150 ACV131146:ACV131150 AMR131146:AMR131150 AWN131146:AWN131150 BGJ131146:BGJ131150 BQF131146:BQF131150 CAB131146:CAB131150 CJX131146:CJX131150 CTT131146:CTT131150 DDP131146:DDP131150 DNL131146:DNL131150 DXH131146:DXH131150 EHD131146:EHD131150 EQZ131146:EQZ131150 FAV131146:FAV131150 FKR131146:FKR131150 FUN131146:FUN131150 GEJ131146:GEJ131150 GOF131146:GOF131150 GYB131146:GYB131150 HHX131146:HHX131150 HRT131146:HRT131150 IBP131146:IBP131150 ILL131146:ILL131150 IVH131146:IVH131150 JFD131146:JFD131150 JOZ131146:JOZ131150 JYV131146:JYV131150 KIR131146:KIR131150 KSN131146:KSN131150 LCJ131146:LCJ131150 LMF131146:LMF131150 LWB131146:LWB131150 MFX131146:MFX131150 MPT131146:MPT131150 MZP131146:MZP131150 NJL131146:NJL131150 NTH131146:NTH131150 ODD131146:ODD131150 OMZ131146:OMZ131150 OWV131146:OWV131150 PGR131146:PGR131150 PQN131146:PQN131150 QAJ131146:QAJ131150 QKF131146:QKF131150 QUB131146:QUB131150 RDX131146:RDX131150 RNT131146:RNT131150 RXP131146:RXP131150 SHL131146:SHL131150 SRH131146:SRH131150 TBD131146:TBD131150 TKZ131146:TKZ131150 TUV131146:TUV131150 UER131146:UER131150 UON131146:UON131150 UYJ131146:UYJ131150 VIF131146:VIF131150 VSB131146:VSB131150 WBX131146:WBX131150 WLT131146:WLT131150 WVP131146:WVP131150 JD196682:JD196686 SZ196682:SZ196686 ACV196682:ACV196686 AMR196682:AMR196686 AWN196682:AWN196686 BGJ196682:BGJ196686 BQF196682:BQF196686 CAB196682:CAB196686 CJX196682:CJX196686 CTT196682:CTT196686 DDP196682:DDP196686 DNL196682:DNL196686 DXH196682:DXH196686 EHD196682:EHD196686 EQZ196682:EQZ196686 FAV196682:FAV196686 FKR196682:FKR196686 FUN196682:FUN196686 GEJ196682:GEJ196686 GOF196682:GOF196686 GYB196682:GYB196686 HHX196682:HHX196686 HRT196682:HRT196686 IBP196682:IBP196686 ILL196682:ILL196686 IVH196682:IVH196686 JFD196682:JFD196686 JOZ196682:JOZ196686 JYV196682:JYV196686 KIR196682:KIR196686 KSN196682:KSN196686 LCJ196682:LCJ196686 LMF196682:LMF196686 LWB196682:LWB196686 MFX196682:MFX196686 MPT196682:MPT196686 MZP196682:MZP196686 NJL196682:NJL196686 NTH196682:NTH196686 ODD196682:ODD196686 OMZ196682:OMZ196686 OWV196682:OWV196686 PGR196682:PGR196686 PQN196682:PQN196686 QAJ196682:QAJ196686 QKF196682:QKF196686 QUB196682:QUB196686 RDX196682:RDX196686 RNT196682:RNT196686 RXP196682:RXP196686 SHL196682:SHL196686 SRH196682:SRH196686 TBD196682:TBD196686 TKZ196682:TKZ196686 TUV196682:TUV196686 UER196682:UER196686 UON196682:UON196686 UYJ196682:UYJ196686 VIF196682:VIF196686 VSB196682:VSB196686 WBX196682:WBX196686 WLT196682:WLT196686 WVP196682:WVP196686 JD262218:JD262222 SZ262218:SZ262222 ACV262218:ACV262222 AMR262218:AMR262222 AWN262218:AWN262222 BGJ262218:BGJ262222 BQF262218:BQF262222 CAB262218:CAB262222 CJX262218:CJX262222 CTT262218:CTT262222 DDP262218:DDP262222 DNL262218:DNL262222 DXH262218:DXH262222 EHD262218:EHD262222 EQZ262218:EQZ262222 FAV262218:FAV262222 FKR262218:FKR262222 FUN262218:FUN262222 GEJ262218:GEJ262222 GOF262218:GOF262222 GYB262218:GYB262222 HHX262218:HHX262222 HRT262218:HRT262222 IBP262218:IBP262222 ILL262218:ILL262222 IVH262218:IVH262222 JFD262218:JFD262222 JOZ262218:JOZ262222 JYV262218:JYV262222 KIR262218:KIR262222 KSN262218:KSN262222 LCJ262218:LCJ262222 LMF262218:LMF262222 LWB262218:LWB262222 MFX262218:MFX262222 MPT262218:MPT262222 MZP262218:MZP262222 NJL262218:NJL262222 NTH262218:NTH262222 ODD262218:ODD262222 OMZ262218:OMZ262222 OWV262218:OWV262222 PGR262218:PGR262222 PQN262218:PQN262222 QAJ262218:QAJ262222 QKF262218:QKF262222 QUB262218:QUB262222 RDX262218:RDX262222 RNT262218:RNT262222 RXP262218:RXP262222 SHL262218:SHL262222 SRH262218:SRH262222 TBD262218:TBD262222 TKZ262218:TKZ262222 TUV262218:TUV262222 UER262218:UER262222 UON262218:UON262222 UYJ262218:UYJ262222 VIF262218:VIF262222 VSB262218:VSB262222 WBX262218:WBX262222 WLT262218:WLT262222 WVP262218:WVP262222 JD327754:JD327758 SZ327754:SZ327758 ACV327754:ACV327758 AMR327754:AMR327758 AWN327754:AWN327758 BGJ327754:BGJ327758 BQF327754:BQF327758 CAB327754:CAB327758 CJX327754:CJX327758 CTT327754:CTT327758 DDP327754:DDP327758 DNL327754:DNL327758 DXH327754:DXH327758 EHD327754:EHD327758 EQZ327754:EQZ327758 FAV327754:FAV327758 FKR327754:FKR327758 FUN327754:FUN327758 GEJ327754:GEJ327758 GOF327754:GOF327758 GYB327754:GYB327758 HHX327754:HHX327758 HRT327754:HRT327758 IBP327754:IBP327758 ILL327754:ILL327758 IVH327754:IVH327758 JFD327754:JFD327758 JOZ327754:JOZ327758 JYV327754:JYV327758 KIR327754:KIR327758 KSN327754:KSN327758 LCJ327754:LCJ327758 LMF327754:LMF327758 LWB327754:LWB327758 MFX327754:MFX327758 MPT327754:MPT327758 MZP327754:MZP327758 NJL327754:NJL327758 NTH327754:NTH327758 ODD327754:ODD327758 OMZ327754:OMZ327758 OWV327754:OWV327758 PGR327754:PGR327758 PQN327754:PQN327758 QAJ327754:QAJ327758 QKF327754:QKF327758 QUB327754:QUB327758 RDX327754:RDX327758 RNT327754:RNT327758 RXP327754:RXP327758 SHL327754:SHL327758 SRH327754:SRH327758 TBD327754:TBD327758 TKZ327754:TKZ327758 TUV327754:TUV327758 UER327754:UER327758 UON327754:UON327758 UYJ327754:UYJ327758 VIF327754:VIF327758 VSB327754:VSB327758 WBX327754:WBX327758 WLT327754:WLT327758 WVP327754:WVP327758 JD393290:JD393294 SZ393290:SZ393294 ACV393290:ACV393294 AMR393290:AMR393294 AWN393290:AWN393294 BGJ393290:BGJ393294 BQF393290:BQF393294 CAB393290:CAB393294 CJX393290:CJX393294 CTT393290:CTT393294 DDP393290:DDP393294 DNL393290:DNL393294 DXH393290:DXH393294 EHD393290:EHD393294 EQZ393290:EQZ393294 FAV393290:FAV393294 FKR393290:FKR393294 FUN393290:FUN393294 GEJ393290:GEJ393294 GOF393290:GOF393294 GYB393290:GYB393294 HHX393290:HHX393294 HRT393290:HRT393294 IBP393290:IBP393294 ILL393290:ILL393294 IVH393290:IVH393294 JFD393290:JFD393294 JOZ393290:JOZ393294 JYV393290:JYV393294 KIR393290:KIR393294 KSN393290:KSN393294 LCJ393290:LCJ393294 LMF393290:LMF393294 LWB393290:LWB393294 MFX393290:MFX393294 MPT393290:MPT393294 MZP393290:MZP393294 NJL393290:NJL393294 NTH393290:NTH393294 ODD393290:ODD393294 OMZ393290:OMZ393294 OWV393290:OWV393294 PGR393290:PGR393294 PQN393290:PQN393294 QAJ393290:QAJ393294 QKF393290:QKF393294 QUB393290:QUB393294 RDX393290:RDX393294 RNT393290:RNT393294 RXP393290:RXP393294 SHL393290:SHL393294 SRH393290:SRH393294 TBD393290:TBD393294 TKZ393290:TKZ393294 TUV393290:TUV393294 UER393290:UER393294 UON393290:UON393294 UYJ393290:UYJ393294 VIF393290:VIF393294 VSB393290:VSB393294 WBX393290:WBX393294 WLT393290:WLT393294 WVP393290:WVP393294 JD458826:JD458830 SZ458826:SZ458830 ACV458826:ACV458830 AMR458826:AMR458830 AWN458826:AWN458830 BGJ458826:BGJ458830 BQF458826:BQF458830 CAB458826:CAB458830 CJX458826:CJX458830 CTT458826:CTT458830 DDP458826:DDP458830 DNL458826:DNL458830 DXH458826:DXH458830 EHD458826:EHD458830 EQZ458826:EQZ458830 FAV458826:FAV458830 FKR458826:FKR458830 FUN458826:FUN458830 GEJ458826:GEJ458830 GOF458826:GOF458830 GYB458826:GYB458830 HHX458826:HHX458830 HRT458826:HRT458830 IBP458826:IBP458830 ILL458826:ILL458830 IVH458826:IVH458830 JFD458826:JFD458830 JOZ458826:JOZ458830 JYV458826:JYV458830 KIR458826:KIR458830 KSN458826:KSN458830 LCJ458826:LCJ458830 LMF458826:LMF458830 LWB458826:LWB458830 MFX458826:MFX458830 MPT458826:MPT458830 MZP458826:MZP458830 NJL458826:NJL458830 NTH458826:NTH458830 ODD458826:ODD458830 OMZ458826:OMZ458830 OWV458826:OWV458830 PGR458826:PGR458830 PQN458826:PQN458830 QAJ458826:QAJ458830 QKF458826:QKF458830 QUB458826:QUB458830 RDX458826:RDX458830 RNT458826:RNT458830 RXP458826:RXP458830 SHL458826:SHL458830 SRH458826:SRH458830 TBD458826:TBD458830 TKZ458826:TKZ458830 TUV458826:TUV458830 UER458826:UER458830 UON458826:UON458830 UYJ458826:UYJ458830 VIF458826:VIF458830 VSB458826:VSB458830 WBX458826:WBX458830 WLT458826:WLT458830 WVP458826:WVP458830 JD524362:JD524366 SZ524362:SZ524366 ACV524362:ACV524366 AMR524362:AMR524366 AWN524362:AWN524366 BGJ524362:BGJ524366 BQF524362:BQF524366 CAB524362:CAB524366 CJX524362:CJX524366 CTT524362:CTT524366 DDP524362:DDP524366 DNL524362:DNL524366 DXH524362:DXH524366 EHD524362:EHD524366 EQZ524362:EQZ524366 FAV524362:FAV524366 FKR524362:FKR524366 FUN524362:FUN524366 GEJ524362:GEJ524366 GOF524362:GOF524366 GYB524362:GYB524366 HHX524362:HHX524366 HRT524362:HRT524366 IBP524362:IBP524366 ILL524362:ILL524366 IVH524362:IVH524366 JFD524362:JFD524366 JOZ524362:JOZ524366 JYV524362:JYV524366 KIR524362:KIR524366 KSN524362:KSN524366 LCJ524362:LCJ524366 LMF524362:LMF524366 LWB524362:LWB524366 MFX524362:MFX524366 MPT524362:MPT524366 MZP524362:MZP524366 NJL524362:NJL524366 NTH524362:NTH524366 ODD524362:ODD524366 OMZ524362:OMZ524366 OWV524362:OWV524366 PGR524362:PGR524366 PQN524362:PQN524366 QAJ524362:QAJ524366 QKF524362:QKF524366 QUB524362:QUB524366 RDX524362:RDX524366 RNT524362:RNT524366 RXP524362:RXP524366 SHL524362:SHL524366 SRH524362:SRH524366 TBD524362:TBD524366 TKZ524362:TKZ524366 TUV524362:TUV524366 UER524362:UER524366 UON524362:UON524366 UYJ524362:UYJ524366 VIF524362:VIF524366 VSB524362:VSB524366 WBX524362:WBX524366 WLT524362:WLT524366 WVP524362:WVP524366 JD589898:JD589902 SZ589898:SZ589902 ACV589898:ACV589902 AMR589898:AMR589902 AWN589898:AWN589902 BGJ589898:BGJ589902 BQF589898:BQF589902 CAB589898:CAB589902 CJX589898:CJX589902 CTT589898:CTT589902 DDP589898:DDP589902 DNL589898:DNL589902 DXH589898:DXH589902 EHD589898:EHD589902 EQZ589898:EQZ589902 FAV589898:FAV589902 FKR589898:FKR589902 FUN589898:FUN589902 GEJ589898:GEJ589902 GOF589898:GOF589902 GYB589898:GYB589902 HHX589898:HHX589902 HRT589898:HRT589902 IBP589898:IBP589902 ILL589898:ILL589902 IVH589898:IVH589902 JFD589898:JFD589902 JOZ589898:JOZ589902 JYV589898:JYV589902 KIR589898:KIR589902 KSN589898:KSN589902 LCJ589898:LCJ589902 LMF589898:LMF589902 LWB589898:LWB589902 MFX589898:MFX589902 MPT589898:MPT589902 MZP589898:MZP589902 NJL589898:NJL589902 NTH589898:NTH589902 ODD589898:ODD589902 OMZ589898:OMZ589902 OWV589898:OWV589902 PGR589898:PGR589902 PQN589898:PQN589902 QAJ589898:QAJ589902 QKF589898:QKF589902 QUB589898:QUB589902 RDX589898:RDX589902 RNT589898:RNT589902 RXP589898:RXP589902 SHL589898:SHL589902 SRH589898:SRH589902 TBD589898:TBD589902 TKZ589898:TKZ589902 TUV589898:TUV589902 UER589898:UER589902 UON589898:UON589902 UYJ589898:UYJ589902 VIF589898:VIF589902 VSB589898:VSB589902 WBX589898:WBX589902 WLT589898:WLT589902 WVP589898:WVP589902 JD655434:JD655438 SZ655434:SZ655438 ACV655434:ACV655438 AMR655434:AMR655438 AWN655434:AWN655438 BGJ655434:BGJ655438 BQF655434:BQF655438 CAB655434:CAB655438 CJX655434:CJX655438 CTT655434:CTT655438 DDP655434:DDP655438 DNL655434:DNL655438 DXH655434:DXH655438 EHD655434:EHD655438 EQZ655434:EQZ655438 FAV655434:FAV655438 FKR655434:FKR655438 FUN655434:FUN655438 GEJ655434:GEJ655438 GOF655434:GOF655438 GYB655434:GYB655438 HHX655434:HHX655438 HRT655434:HRT655438 IBP655434:IBP655438 ILL655434:ILL655438 IVH655434:IVH655438 JFD655434:JFD655438 JOZ655434:JOZ655438 JYV655434:JYV655438 KIR655434:KIR655438 KSN655434:KSN655438 LCJ655434:LCJ655438 LMF655434:LMF655438 LWB655434:LWB655438 MFX655434:MFX655438 MPT655434:MPT655438 MZP655434:MZP655438 NJL655434:NJL655438 NTH655434:NTH655438 ODD655434:ODD655438 OMZ655434:OMZ655438 OWV655434:OWV655438 PGR655434:PGR655438 PQN655434:PQN655438 QAJ655434:QAJ655438 QKF655434:QKF655438 QUB655434:QUB655438 RDX655434:RDX655438 RNT655434:RNT655438 RXP655434:RXP655438 SHL655434:SHL655438 SRH655434:SRH655438 TBD655434:TBD655438 TKZ655434:TKZ655438 TUV655434:TUV655438 UER655434:UER655438 UON655434:UON655438 UYJ655434:UYJ655438 VIF655434:VIF655438 VSB655434:VSB655438 WBX655434:WBX655438 WLT655434:WLT655438 WVP655434:WVP655438 JD720970:JD720974 SZ720970:SZ720974 ACV720970:ACV720974 AMR720970:AMR720974 AWN720970:AWN720974 BGJ720970:BGJ720974 BQF720970:BQF720974 CAB720970:CAB720974 CJX720970:CJX720974 CTT720970:CTT720974 DDP720970:DDP720974 DNL720970:DNL720974 DXH720970:DXH720974 EHD720970:EHD720974 EQZ720970:EQZ720974 FAV720970:FAV720974 FKR720970:FKR720974 FUN720970:FUN720974 GEJ720970:GEJ720974 GOF720970:GOF720974 GYB720970:GYB720974 HHX720970:HHX720974 HRT720970:HRT720974 IBP720970:IBP720974 ILL720970:ILL720974 IVH720970:IVH720974 JFD720970:JFD720974 JOZ720970:JOZ720974 JYV720970:JYV720974 KIR720970:KIR720974 KSN720970:KSN720974 LCJ720970:LCJ720974 LMF720970:LMF720974 LWB720970:LWB720974 MFX720970:MFX720974 MPT720970:MPT720974 MZP720970:MZP720974 NJL720970:NJL720974 NTH720970:NTH720974 ODD720970:ODD720974 OMZ720970:OMZ720974 OWV720970:OWV720974 PGR720970:PGR720974 PQN720970:PQN720974 QAJ720970:QAJ720974 QKF720970:QKF720974 QUB720970:QUB720974 RDX720970:RDX720974 RNT720970:RNT720974 RXP720970:RXP720974 SHL720970:SHL720974 SRH720970:SRH720974 TBD720970:TBD720974 TKZ720970:TKZ720974 TUV720970:TUV720974 UER720970:UER720974 UON720970:UON720974 UYJ720970:UYJ720974 VIF720970:VIF720974 VSB720970:VSB720974 WBX720970:WBX720974 WLT720970:WLT720974 WVP720970:WVP720974 JD786506:JD786510 SZ786506:SZ786510 ACV786506:ACV786510 AMR786506:AMR786510 AWN786506:AWN786510 BGJ786506:BGJ786510 BQF786506:BQF786510 CAB786506:CAB786510 CJX786506:CJX786510 CTT786506:CTT786510 DDP786506:DDP786510 DNL786506:DNL786510 DXH786506:DXH786510 EHD786506:EHD786510 EQZ786506:EQZ786510 FAV786506:FAV786510 FKR786506:FKR786510 FUN786506:FUN786510 GEJ786506:GEJ786510 GOF786506:GOF786510 GYB786506:GYB786510 HHX786506:HHX786510 HRT786506:HRT786510 IBP786506:IBP786510 ILL786506:ILL786510 IVH786506:IVH786510 JFD786506:JFD786510 JOZ786506:JOZ786510 JYV786506:JYV786510 KIR786506:KIR786510 KSN786506:KSN786510 LCJ786506:LCJ786510 LMF786506:LMF786510 LWB786506:LWB786510 MFX786506:MFX786510 MPT786506:MPT786510 MZP786506:MZP786510 NJL786506:NJL786510 NTH786506:NTH786510 ODD786506:ODD786510 OMZ786506:OMZ786510 OWV786506:OWV786510 PGR786506:PGR786510 PQN786506:PQN786510 QAJ786506:QAJ786510 QKF786506:QKF786510 QUB786506:QUB786510 RDX786506:RDX786510 RNT786506:RNT786510 RXP786506:RXP786510 SHL786506:SHL786510 SRH786506:SRH786510 TBD786506:TBD786510 TKZ786506:TKZ786510 TUV786506:TUV786510 UER786506:UER786510 UON786506:UON786510 UYJ786506:UYJ786510 VIF786506:VIF786510 VSB786506:VSB786510 WBX786506:WBX786510 WLT786506:WLT786510 WVP786506:WVP786510 JD852042:JD852046 SZ852042:SZ852046 ACV852042:ACV852046 AMR852042:AMR852046 AWN852042:AWN852046 BGJ852042:BGJ852046 BQF852042:BQF852046 CAB852042:CAB852046 CJX852042:CJX852046 CTT852042:CTT852046 DDP852042:DDP852046 DNL852042:DNL852046 DXH852042:DXH852046 EHD852042:EHD852046 EQZ852042:EQZ852046 FAV852042:FAV852046 FKR852042:FKR852046 FUN852042:FUN852046 GEJ852042:GEJ852046 GOF852042:GOF852046 GYB852042:GYB852046 HHX852042:HHX852046 HRT852042:HRT852046 IBP852042:IBP852046 ILL852042:ILL852046 IVH852042:IVH852046 JFD852042:JFD852046 JOZ852042:JOZ852046 JYV852042:JYV852046 KIR852042:KIR852046 KSN852042:KSN852046 LCJ852042:LCJ852046 LMF852042:LMF852046 LWB852042:LWB852046 MFX852042:MFX852046 MPT852042:MPT852046 MZP852042:MZP852046 NJL852042:NJL852046 NTH852042:NTH852046 ODD852042:ODD852046 OMZ852042:OMZ852046 OWV852042:OWV852046 PGR852042:PGR852046 PQN852042:PQN852046 QAJ852042:QAJ852046 QKF852042:QKF852046 QUB852042:QUB852046 RDX852042:RDX852046 RNT852042:RNT852046 RXP852042:RXP852046 SHL852042:SHL852046 SRH852042:SRH852046 TBD852042:TBD852046 TKZ852042:TKZ852046 TUV852042:TUV852046 UER852042:UER852046 UON852042:UON852046 UYJ852042:UYJ852046 VIF852042:VIF852046 VSB852042:VSB852046 WBX852042:WBX852046 WLT852042:WLT852046 WVP852042:WVP852046 JD917578:JD917582 SZ917578:SZ917582 ACV917578:ACV917582 AMR917578:AMR917582 AWN917578:AWN917582 BGJ917578:BGJ917582 BQF917578:BQF917582 CAB917578:CAB917582 CJX917578:CJX917582 CTT917578:CTT917582 DDP917578:DDP917582 DNL917578:DNL917582 DXH917578:DXH917582 EHD917578:EHD917582 EQZ917578:EQZ917582 FAV917578:FAV917582 FKR917578:FKR917582 FUN917578:FUN917582 GEJ917578:GEJ917582 GOF917578:GOF917582 GYB917578:GYB917582 HHX917578:HHX917582 HRT917578:HRT917582 IBP917578:IBP917582 ILL917578:ILL917582 IVH917578:IVH917582 JFD917578:JFD917582 JOZ917578:JOZ917582 JYV917578:JYV917582 KIR917578:KIR917582 KSN917578:KSN917582 LCJ917578:LCJ917582 LMF917578:LMF917582 LWB917578:LWB917582 MFX917578:MFX917582 MPT917578:MPT917582 MZP917578:MZP917582 NJL917578:NJL917582 NTH917578:NTH917582 ODD917578:ODD917582 OMZ917578:OMZ917582 OWV917578:OWV917582 PGR917578:PGR917582 PQN917578:PQN917582 QAJ917578:QAJ917582 QKF917578:QKF917582 QUB917578:QUB917582 RDX917578:RDX917582 RNT917578:RNT917582 RXP917578:RXP917582 SHL917578:SHL917582 SRH917578:SRH917582 TBD917578:TBD917582 TKZ917578:TKZ917582 TUV917578:TUV917582 UER917578:UER917582 UON917578:UON917582 UYJ917578:UYJ917582 VIF917578:VIF917582 VSB917578:VSB917582 WBX917578:WBX917582 WLT917578:WLT917582 WVP917578:WVP917582 JD983114:JD983118 SZ983114:SZ983118 ACV983114:ACV983118 AMR983114:AMR983118 AWN983114:AWN983118 BGJ983114:BGJ983118 BQF983114:BQF983118 CAB983114:CAB983118 CJX983114:CJX983118 CTT983114:CTT983118 DDP983114:DDP983118 DNL983114:DNL983118 DXH983114:DXH983118 EHD983114:EHD983118 EQZ983114:EQZ983118 FAV983114:FAV983118 FKR983114:FKR983118 FUN983114:FUN983118 GEJ983114:GEJ983118 GOF983114:GOF983118 GYB983114:GYB983118 HHX983114:HHX983118 HRT983114:HRT983118 IBP983114:IBP983118 ILL983114:ILL983118 IVH983114:IVH983118 JFD983114:JFD983118 JOZ983114:JOZ983118 JYV983114:JYV983118 KIR983114:KIR983118 KSN983114:KSN983118 LCJ983114:LCJ983118 LMF983114:LMF983118 LWB983114:LWB983118 MFX983114:MFX983118 MPT983114:MPT983118 MZP983114:MZP983118 NJL983114:NJL983118 NTH983114:NTH983118 ODD983114:ODD983118 OMZ983114:OMZ983118 OWV983114:OWV983118 PGR983114:PGR983118 PQN983114:PQN983118 QAJ983114:QAJ983118 QKF983114:QKF983118 QUB983114:QUB983118 RDX983114:RDX983118 RNT983114:RNT983118 RXP983114:RXP983118 SHL983114:SHL983118 SRH983114:SRH983118 TBD983114:TBD983118 TKZ983114:TKZ983118 TUV983114:TUV983118 UER983114:UER983118 UON983114:UON983118 UYJ983114:UYJ983118 VIF983114:VIF983118 VSB983114:VSB983118 WBX983114:WBX983118 WLT983114:WLT983118 ACV6:ACV29 AMR6:AMR29 AWN6:AWN29 BGJ6:BGJ29 BQF6:BQF29 CAB6:CAB29 CJX6:CJX29 CTT6:CTT29 DDP6:DDP29 DNL6:DNL29 DXH6:DXH29 EHD6:EHD29 EQZ6:EQZ29 FAV6:FAV29 FKR6:FKR29 FUN6:FUN29 GEJ6:GEJ29 GOF6:GOF29 GYB6:GYB29 HHX6:HHX29 HRT6:HRT29 IBP6:IBP29 ILL6:ILL29 IVH6:IVH29 JFD6:JFD29 JOZ6:JOZ29 JYV6:JYV29 KIR6:KIR29 KSN6:KSN29 LCJ6:LCJ29 LMF6:LMF29 LWB6:LWB29 MFX6:MFX29 MPT6:MPT29 MZP6:MZP29 NJL6:NJL29 NTH6:NTH29 ODD6:ODD29 OMZ6:OMZ29 OWV6:OWV29 PGR6:PGR29 PQN6:PQN29 QAJ6:QAJ29 QKF6:QKF29 QUB6:QUB29 RDX6:RDX29 RNT6:RNT29 RXP6:RXP29 SHL6:SHL29 SRH6:SRH29 TBD6:TBD29 TKZ6:TKZ29 TUV6:TUV29 UER6:UER29 UON6:UON29 UYJ6:UYJ29 VIF6:VIF29 VSB6:VSB29 WBX6:WBX29 WLT6:WLT29 WVP6:WVP29 SZ6:SZ29 JD6:JD29" xr:uid="{00000000-0002-0000-0000-000004000000}"/>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BA254"/>
  <sheetViews>
    <sheetView zoomScale="90" zoomScaleNormal="90" workbookViewId="0">
      <selection activeCell="L190" sqref="L190"/>
    </sheetView>
  </sheetViews>
  <sheetFormatPr baseColWidth="10" defaultColWidth="10.42578125" defaultRowHeight="17.25" x14ac:dyDescent="0.3"/>
  <cols>
    <col min="1" max="1" width="10.42578125" style="250"/>
    <col min="2" max="2" width="7.28515625" style="250" customWidth="1"/>
    <col min="3" max="3" width="15.140625" style="270" customWidth="1"/>
    <col min="4" max="4" width="47.42578125" style="250" customWidth="1"/>
    <col min="5" max="5" width="22.28515625" style="250" customWidth="1"/>
    <col min="6" max="6" width="44.85546875" style="250" customWidth="1"/>
    <col min="7" max="7" width="14.42578125" style="250" bestFit="1" customWidth="1"/>
    <col min="8" max="8" width="66" style="250" customWidth="1"/>
    <col min="9" max="9" width="13" style="250" customWidth="1"/>
    <col min="10" max="18" width="4.140625" style="250" customWidth="1"/>
    <col min="19" max="25" width="4.140625" style="264" customWidth="1"/>
    <col min="26" max="28" width="4.140625" style="250" customWidth="1"/>
    <col min="29" max="32" width="4.140625" style="264" customWidth="1"/>
    <col min="33" max="35" width="4.140625" style="250" customWidth="1"/>
    <col min="36" max="36" width="4.28515625" style="250" customWidth="1"/>
    <col min="37" max="37" width="4.140625" style="250" customWidth="1"/>
    <col min="38" max="39" width="6.140625" style="250" customWidth="1"/>
    <col min="40" max="40" width="11" style="250" customWidth="1"/>
    <col min="41" max="41" width="13.28515625" style="250" customWidth="1"/>
    <col min="42" max="42" width="11.28515625" style="250" customWidth="1"/>
    <col min="43" max="43" width="14" style="250" customWidth="1"/>
    <col min="44" max="44" width="13" style="250" customWidth="1"/>
    <col min="45" max="45" width="14.42578125" style="250" customWidth="1"/>
    <col min="46" max="46" width="9.85546875" style="250" customWidth="1"/>
    <col min="47" max="47" width="14.85546875" style="250" customWidth="1"/>
    <col min="48" max="48" width="11.7109375" style="250" customWidth="1"/>
    <col min="49" max="49" width="9.42578125" style="250" customWidth="1"/>
    <col min="50" max="50" width="11.7109375" style="250" customWidth="1"/>
    <col min="51" max="52" width="10.42578125" style="250" customWidth="1"/>
    <col min="53" max="16384" width="10.42578125" style="250"/>
  </cols>
  <sheetData>
    <row r="1" spans="2:53" ht="16.5" customHeight="1" x14ac:dyDescent="0.3">
      <c r="B1" s="249"/>
      <c r="C1" s="301">
        <v>1</v>
      </c>
      <c r="D1" s="302"/>
      <c r="E1" s="302"/>
      <c r="F1" s="302">
        <v>3</v>
      </c>
      <c r="G1" s="302">
        <v>4</v>
      </c>
      <c r="H1" s="302">
        <v>5</v>
      </c>
      <c r="I1" s="302"/>
      <c r="J1" s="302">
        <v>7</v>
      </c>
      <c r="K1" s="302">
        <v>8</v>
      </c>
      <c r="L1" s="302">
        <v>9</v>
      </c>
      <c r="M1" s="302">
        <v>10</v>
      </c>
      <c r="N1" s="302">
        <v>11</v>
      </c>
      <c r="O1" s="302">
        <v>12</v>
      </c>
      <c r="P1" s="302">
        <v>13</v>
      </c>
      <c r="Q1" s="302">
        <v>14</v>
      </c>
      <c r="R1" s="302">
        <v>15</v>
      </c>
      <c r="S1" s="302">
        <v>16</v>
      </c>
      <c r="T1" s="302">
        <v>17</v>
      </c>
      <c r="U1" s="302">
        <v>18</v>
      </c>
      <c r="V1" s="302">
        <v>19</v>
      </c>
      <c r="W1" s="302">
        <v>20</v>
      </c>
      <c r="X1" s="302">
        <v>21</v>
      </c>
      <c r="Y1" s="302">
        <v>22</v>
      </c>
      <c r="Z1" s="302">
        <v>23</v>
      </c>
      <c r="AA1" s="302">
        <v>24</v>
      </c>
      <c r="AB1" s="302">
        <v>25</v>
      </c>
      <c r="AC1" s="302">
        <v>26</v>
      </c>
      <c r="AD1" s="302">
        <v>27</v>
      </c>
      <c r="AE1" s="302">
        <v>28</v>
      </c>
      <c r="AF1" s="302">
        <v>29</v>
      </c>
      <c r="AG1" s="302">
        <v>30</v>
      </c>
      <c r="AH1" s="302">
        <v>31</v>
      </c>
      <c r="AI1" s="302">
        <v>32</v>
      </c>
      <c r="AJ1" s="302">
        <v>33</v>
      </c>
      <c r="AK1" s="302">
        <v>34</v>
      </c>
      <c r="AL1" s="302">
        <v>39</v>
      </c>
      <c r="AM1" s="302">
        <v>40</v>
      </c>
      <c r="AN1" s="302">
        <v>41</v>
      </c>
      <c r="AO1" s="302">
        <v>42</v>
      </c>
      <c r="AP1" s="302">
        <v>43</v>
      </c>
      <c r="AQ1" s="302">
        <v>44</v>
      </c>
      <c r="AR1" s="302">
        <v>45</v>
      </c>
      <c r="AS1" s="302">
        <v>46</v>
      </c>
      <c r="AT1" s="302">
        <v>47</v>
      </c>
      <c r="AU1" s="302">
        <v>48</v>
      </c>
      <c r="AV1" s="302">
        <v>49</v>
      </c>
      <c r="AW1" s="302">
        <v>50</v>
      </c>
    </row>
    <row r="2" spans="2:53" ht="16.5" customHeight="1" x14ac:dyDescent="0.3">
      <c r="B2" s="249"/>
      <c r="C2" s="301"/>
      <c r="D2" s="302"/>
      <c r="E2" s="302"/>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row>
    <row r="3" spans="2:53" ht="27" customHeight="1" x14ac:dyDescent="0.3">
      <c r="B3" s="474" t="s">
        <v>1477</v>
      </c>
      <c r="C3" s="475"/>
      <c r="D3" s="303"/>
      <c r="E3" s="304"/>
      <c r="F3" s="251"/>
      <c r="G3" s="251"/>
      <c r="H3" s="251"/>
      <c r="I3" s="251"/>
      <c r="P3" s="249"/>
      <c r="Q3" s="249"/>
      <c r="R3" s="249"/>
      <c r="S3" s="249"/>
      <c r="T3" s="249"/>
      <c r="U3" s="249"/>
      <c r="V3" s="249"/>
      <c r="W3" s="249"/>
      <c r="X3" s="249"/>
      <c r="Y3" s="249"/>
      <c r="Z3" s="249"/>
      <c r="AA3" s="249"/>
      <c r="AB3" s="249"/>
      <c r="AC3" s="249"/>
      <c r="AD3" s="249"/>
      <c r="AE3" s="249"/>
      <c r="AF3" s="249"/>
      <c r="AG3" s="249"/>
      <c r="AH3" s="249"/>
      <c r="AI3" s="249"/>
      <c r="AJ3" s="249"/>
      <c r="AK3" s="249"/>
    </row>
    <row r="4" spans="2:53" ht="16.5" customHeight="1" x14ac:dyDescent="0.3">
      <c r="B4" s="249"/>
      <c r="C4" s="251"/>
      <c r="D4" s="249"/>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row>
    <row r="5" spans="2:53" ht="29.25" customHeight="1" x14ac:dyDescent="0.3">
      <c r="B5" s="472" t="s">
        <v>1478</v>
      </c>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73"/>
      <c r="AJ5" s="473"/>
      <c r="AK5" s="473"/>
      <c r="AL5" s="473"/>
      <c r="AM5" s="473"/>
    </row>
    <row r="6" spans="2:53" ht="16.5" customHeight="1" x14ac:dyDescent="0.3">
      <c r="B6" s="472"/>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I6" s="473"/>
      <c r="AJ6" s="473"/>
      <c r="AK6" s="473"/>
      <c r="AL6" s="473"/>
      <c r="AM6" s="473"/>
    </row>
    <row r="7" spans="2:53" ht="16.5" customHeight="1" x14ac:dyDescent="0.3">
      <c r="B7" s="249"/>
      <c r="C7" s="251"/>
      <c r="D7" s="249"/>
      <c r="E7" s="249"/>
      <c r="F7" s="249"/>
      <c r="G7" s="249"/>
      <c r="H7" s="249"/>
      <c r="I7" s="249"/>
      <c r="J7" s="305">
        <v>1</v>
      </c>
      <c r="K7" s="305">
        <v>2</v>
      </c>
      <c r="L7" s="305">
        <v>3</v>
      </c>
      <c r="M7" s="305">
        <v>4</v>
      </c>
      <c r="N7" s="305">
        <v>5</v>
      </c>
      <c r="O7" s="305">
        <v>6</v>
      </c>
      <c r="P7" s="305">
        <v>7</v>
      </c>
      <c r="Q7" s="305">
        <v>8</v>
      </c>
      <c r="R7" s="305">
        <v>9</v>
      </c>
      <c r="S7" s="305">
        <v>10</v>
      </c>
      <c r="T7" s="305">
        <v>11</v>
      </c>
      <c r="U7" s="305">
        <v>12</v>
      </c>
      <c r="V7" s="305">
        <v>13</v>
      </c>
      <c r="W7" s="305">
        <v>14</v>
      </c>
      <c r="X7" s="305">
        <v>15</v>
      </c>
      <c r="Y7" s="305">
        <v>16</v>
      </c>
      <c r="Z7" s="305">
        <v>17</v>
      </c>
      <c r="AA7" s="305">
        <v>18</v>
      </c>
      <c r="AB7" s="305">
        <v>19</v>
      </c>
      <c r="AC7" s="305">
        <v>20</v>
      </c>
      <c r="AD7" s="305">
        <v>21</v>
      </c>
      <c r="AE7" s="305">
        <v>22</v>
      </c>
      <c r="AF7" s="305">
        <v>23</v>
      </c>
      <c r="AG7" s="305">
        <v>24</v>
      </c>
      <c r="AH7" s="305">
        <v>25</v>
      </c>
      <c r="AI7" s="305">
        <v>26</v>
      </c>
      <c r="AJ7" s="305">
        <v>27</v>
      </c>
      <c r="AK7" s="305">
        <v>28</v>
      </c>
      <c r="AL7" s="305">
        <v>29</v>
      </c>
      <c r="AM7" s="305">
        <v>30</v>
      </c>
    </row>
    <row r="8" spans="2:53" ht="22.5" customHeight="1" x14ac:dyDescent="0.3">
      <c r="B8" s="476" t="s">
        <v>984</v>
      </c>
      <c r="C8" s="476" t="s">
        <v>1437</v>
      </c>
      <c r="D8" s="476" t="s">
        <v>1438</v>
      </c>
      <c r="E8" s="476" t="s">
        <v>1439</v>
      </c>
      <c r="F8" s="478" t="s">
        <v>1440</v>
      </c>
      <c r="G8" s="478" t="s">
        <v>1441</v>
      </c>
      <c r="H8" s="478" t="s">
        <v>1442</v>
      </c>
      <c r="I8" s="480" t="s">
        <v>1479</v>
      </c>
      <c r="J8" s="306" t="str">
        <f>TEXT(J9,"DDD")</f>
        <v>dom</v>
      </c>
      <c r="K8" s="306" t="str">
        <f t="shared" ref="K8:AM8" si="0">TEXT(K9,"DDD")</f>
        <v>lun</v>
      </c>
      <c r="L8" s="306" t="str">
        <f t="shared" si="0"/>
        <v>mar</v>
      </c>
      <c r="M8" s="306" t="str">
        <f t="shared" si="0"/>
        <v>mié</v>
      </c>
      <c r="N8" s="306" t="str">
        <f t="shared" si="0"/>
        <v>jue</v>
      </c>
      <c r="O8" s="306" t="str">
        <f t="shared" si="0"/>
        <v>vie</v>
      </c>
      <c r="P8" s="306" t="str">
        <f t="shared" si="0"/>
        <v>sáb</v>
      </c>
      <c r="Q8" s="306" t="str">
        <f t="shared" si="0"/>
        <v>dom</v>
      </c>
      <c r="R8" s="306" t="str">
        <f t="shared" si="0"/>
        <v>lun</v>
      </c>
      <c r="S8" s="306" t="str">
        <f t="shared" si="0"/>
        <v>mar</v>
      </c>
      <c r="T8" s="306" t="str">
        <f t="shared" si="0"/>
        <v>mié</v>
      </c>
      <c r="U8" s="306" t="str">
        <f t="shared" si="0"/>
        <v>jue</v>
      </c>
      <c r="V8" s="306" t="str">
        <f t="shared" si="0"/>
        <v>vie</v>
      </c>
      <c r="W8" s="306" t="str">
        <f t="shared" si="0"/>
        <v>sáb</v>
      </c>
      <c r="X8" s="306" t="str">
        <f t="shared" si="0"/>
        <v>dom</v>
      </c>
      <c r="Y8" s="306" t="str">
        <f t="shared" si="0"/>
        <v>lun</v>
      </c>
      <c r="Z8" s="306" t="str">
        <f t="shared" si="0"/>
        <v>mar</v>
      </c>
      <c r="AA8" s="306" t="str">
        <f t="shared" si="0"/>
        <v>mié</v>
      </c>
      <c r="AB8" s="306" t="str">
        <f t="shared" si="0"/>
        <v>jue</v>
      </c>
      <c r="AC8" s="306" t="str">
        <f t="shared" si="0"/>
        <v>vie</v>
      </c>
      <c r="AD8" s="306" t="str">
        <f t="shared" si="0"/>
        <v>sáb</v>
      </c>
      <c r="AE8" s="306" t="str">
        <f t="shared" si="0"/>
        <v>dom</v>
      </c>
      <c r="AF8" s="306" t="str">
        <f t="shared" si="0"/>
        <v>lun</v>
      </c>
      <c r="AG8" s="306" t="str">
        <f t="shared" si="0"/>
        <v>mar</v>
      </c>
      <c r="AH8" s="306" t="str">
        <f t="shared" si="0"/>
        <v>mié</v>
      </c>
      <c r="AI8" s="306" t="str">
        <f t="shared" si="0"/>
        <v>jue</v>
      </c>
      <c r="AJ8" s="306" t="str">
        <f t="shared" si="0"/>
        <v>vie</v>
      </c>
      <c r="AK8" s="306" t="str">
        <f t="shared" si="0"/>
        <v>sáb</v>
      </c>
      <c r="AL8" s="306" t="str">
        <f t="shared" si="0"/>
        <v>dom</v>
      </c>
      <c r="AM8" s="306" t="str">
        <f t="shared" si="0"/>
        <v>lun</v>
      </c>
      <c r="AO8" s="307" t="s">
        <v>1480</v>
      </c>
      <c r="AP8" s="308" t="s">
        <v>1481</v>
      </c>
      <c r="AQ8" s="309" t="s">
        <v>1482</v>
      </c>
      <c r="AR8" s="310" t="s">
        <v>1483</v>
      </c>
      <c r="AS8" s="307" t="s">
        <v>1484</v>
      </c>
      <c r="AT8" s="311" t="s">
        <v>1485</v>
      </c>
      <c r="AU8" s="312" t="s">
        <v>1486</v>
      </c>
      <c r="AV8" s="313" t="s">
        <v>1487</v>
      </c>
      <c r="AW8" s="314" t="s">
        <v>1488</v>
      </c>
      <c r="AX8" s="315" t="s">
        <v>1489</v>
      </c>
      <c r="AY8" s="316" t="s">
        <v>1490</v>
      </c>
      <c r="AZ8" s="308" t="s">
        <v>1491</v>
      </c>
      <c r="BA8" s="317" t="s">
        <v>1443</v>
      </c>
    </row>
    <row r="9" spans="2:53" ht="32.25" customHeight="1" x14ac:dyDescent="0.3">
      <c r="B9" s="477"/>
      <c r="C9" s="477"/>
      <c r="D9" s="477"/>
      <c r="E9" s="477"/>
      <c r="F9" s="479"/>
      <c r="G9" s="479"/>
      <c r="H9" s="479"/>
      <c r="I9" s="481"/>
      <c r="J9" s="318">
        <f>_xlfn.NUMBERVALUE(1&amp;B3&amp;[2]FECHAS!C3)</f>
        <v>46054</v>
      </c>
      <c r="K9" s="319">
        <f>J9+1</f>
        <v>46055</v>
      </c>
      <c r="L9" s="319">
        <f t="shared" ref="L9:AK9" si="1">K9+1</f>
        <v>46056</v>
      </c>
      <c r="M9" s="319">
        <f t="shared" si="1"/>
        <v>46057</v>
      </c>
      <c r="N9" s="319">
        <f t="shared" si="1"/>
        <v>46058</v>
      </c>
      <c r="O9" s="319">
        <f t="shared" si="1"/>
        <v>46059</v>
      </c>
      <c r="P9" s="319">
        <f t="shared" si="1"/>
        <v>46060</v>
      </c>
      <c r="Q9" s="319">
        <f t="shared" si="1"/>
        <v>46061</v>
      </c>
      <c r="R9" s="319">
        <f t="shared" si="1"/>
        <v>46062</v>
      </c>
      <c r="S9" s="319">
        <f t="shared" si="1"/>
        <v>46063</v>
      </c>
      <c r="T9" s="319">
        <f t="shared" si="1"/>
        <v>46064</v>
      </c>
      <c r="U9" s="319">
        <f t="shared" si="1"/>
        <v>46065</v>
      </c>
      <c r="V9" s="319">
        <f t="shared" si="1"/>
        <v>46066</v>
      </c>
      <c r="W9" s="319">
        <f t="shared" si="1"/>
        <v>46067</v>
      </c>
      <c r="X9" s="319">
        <f t="shared" si="1"/>
        <v>46068</v>
      </c>
      <c r="Y9" s="319">
        <f t="shared" si="1"/>
        <v>46069</v>
      </c>
      <c r="Z9" s="319">
        <f t="shared" si="1"/>
        <v>46070</v>
      </c>
      <c r="AA9" s="319">
        <f t="shared" si="1"/>
        <v>46071</v>
      </c>
      <c r="AB9" s="319">
        <f t="shared" si="1"/>
        <v>46072</v>
      </c>
      <c r="AC9" s="319">
        <f t="shared" si="1"/>
        <v>46073</v>
      </c>
      <c r="AD9" s="319">
        <f t="shared" si="1"/>
        <v>46074</v>
      </c>
      <c r="AE9" s="319">
        <f t="shared" si="1"/>
        <v>46075</v>
      </c>
      <c r="AF9" s="319">
        <f t="shared" si="1"/>
        <v>46076</v>
      </c>
      <c r="AG9" s="319">
        <f t="shared" si="1"/>
        <v>46077</v>
      </c>
      <c r="AH9" s="319">
        <f t="shared" si="1"/>
        <v>46078</v>
      </c>
      <c r="AI9" s="319">
        <f t="shared" si="1"/>
        <v>46079</v>
      </c>
      <c r="AJ9" s="319">
        <f t="shared" si="1"/>
        <v>46080</v>
      </c>
      <c r="AK9" s="319">
        <f t="shared" si="1"/>
        <v>46081</v>
      </c>
      <c r="AL9" s="319">
        <v>29</v>
      </c>
      <c r="AM9" s="319">
        <f t="shared" ref="AM9" si="2">AL9+1</f>
        <v>30</v>
      </c>
      <c r="AO9" s="320" t="s">
        <v>1492</v>
      </c>
      <c r="AP9" s="317" t="s">
        <v>1493</v>
      </c>
      <c r="AQ9" s="320" t="s">
        <v>1494</v>
      </c>
      <c r="AR9" s="320" t="s">
        <v>1495</v>
      </c>
      <c r="AS9" s="320" t="s">
        <v>1496</v>
      </c>
      <c r="AT9" s="317" t="s">
        <v>1497</v>
      </c>
      <c r="AU9" s="320" t="s">
        <v>1498</v>
      </c>
      <c r="AV9" s="317" t="s">
        <v>1499</v>
      </c>
      <c r="AW9" s="320" t="s">
        <v>1500</v>
      </c>
      <c r="AX9" s="317" t="s">
        <v>1501</v>
      </c>
      <c r="AY9" s="317" t="s">
        <v>1502</v>
      </c>
      <c r="AZ9" s="320" t="s">
        <v>1503</v>
      </c>
      <c r="BA9" s="321"/>
    </row>
    <row r="10" spans="2:53" ht="18.600000000000001" customHeight="1" x14ac:dyDescent="0.3">
      <c r="B10" s="423">
        <v>1</v>
      </c>
      <c r="C10" s="408">
        <v>52164364</v>
      </c>
      <c r="D10" s="409" t="s">
        <v>1594</v>
      </c>
      <c r="E10" s="410" t="s">
        <v>1447</v>
      </c>
      <c r="F10" s="284" t="s">
        <v>178</v>
      </c>
      <c r="G10" s="257" t="str">
        <f>IFERROR(VLOOKUP($C10,[2]BD!$B$6:$O$205,14,0),"")</f>
        <v>3174516626</v>
      </c>
      <c r="H10" s="282" t="s">
        <v>207</v>
      </c>
      <c r="I10" s="325" t="str">
        <f>IFERROR(VLOOKUP($C10,[2]BD!$B$6:$O$205,4,0),"")</f>
        <v>18/10/2025</v>
      </c>
      <c r="J10" s="308" t="s">
        <v>1491</v>
      </c>
      <c r="K10" s="308" t="s">
        <v>1491</v>
      </c>
      <c r="L10" s="308" t="s">
        <v>1491</v>
      </c>
      <c r="M10" s="308" t="s">
        <v>1491</v>
      </c>
      <c r="N10" s="308" t="s">
        <v>1491</v>
      </c>
      <c r="O10" s="308" t="s">
        <v>1491</v>
      </c>
      <c r="P10" s="308" t="s">
        <v>1491</v>
      </c>
      <c r="Q10" s="308" t="s">
        <v>1491</v>
      </c>
      <c r="R10" s="308" t="s">
        <v>1491</v>
      </c>
      <c r="S10" s="308" t="s">
        <v>1491</v>
      </c>
      <c r="T10" s="308" t="s">
        <v>1491</v>
      </c>
      <c r="U10" s="308" t="s">
        <v>1491</v>
      </c>
      <c r="V10" s="308" t="s">
        <v>1491</v>
      </c>
      <c r="W10" s="308" t="s">
        <v>1491</v>
      </c>
      <c r="X10" s="308" t="s">
        <v>1491</v>
      </c>
      <c r="Y10" s="308" t="s">
        <v>1491</v>
      </c>
      <c r="Z10" s="308" t="s">
        <v>1491</v>
      </c>
      <c r="AA10" s="308" t="s">
        <v>1491</v>
      </c>
      <c r="AB10" s="308" t="s">
        <v>1491</v>
      </c>
      <c r="AC10" s="308" t="s">
        <v>1491</v>
      </c>
      <c r="AD10" s="308" t="s">
        <v>1491</v>
      </c>
      <c r="AE10" s="308" t="s">
        <v>1491</v>
      </c>
      <c r="AF10" s="308" t="s">
        <v>1491</v>
      </c>
      <c r="AG10" s="308" t="s">
        <v>1491</v>
      </c>
      <c r="AH10" s="308" t="s">
        <v>1491</v>
      </c>
      <c r="AI10" s="308" t="s">
        <v>1491</v>
      </c>
      <c r="AJ10" s="308" t="s">
        <v>1491</v>
      </c>
      <c r="AK10" s="308" t="s">
        <v>1491</v>
      </c>
      <c r="AL10" s="308" t="s">
        <v>1491</v>
      </c>
      <c r="AM10" s="308" t="s">
        <v>1491</v>
      </c>
      <c r="AO10" s="322">
        <f>COUNTIF($J10:$AM10,AO$8)</f>
        <v>0</v>
      </c>
      <c r="AP10" s="322">
        <f>COUNTIF($J10:$AM10,AP$8)</f>
        <v>0</v>
      </c>
      <c r="AQ10" s="322">
        <f>COUNTIF($J10:$AM10,AQ$8)</f>
        <v>0</v>
      </c>
      <c r="AR10" s="322">
        <f>COUNTIF($J10:$AM10,AR$8)</f>
        <v>0</v>
      </c>
      <c r="AS10" s="322">
        <f t="shared" ref="AS10:AZ20" si="3">COUNTIF($J10:$AM10,AS$8)</f>
        <v>0</v>
      </c>
      <c r="AT10" s="322">
        <f t="shared" si="3"/>
        <v>0</v>
      </c>
      <c r="AU10" s="322">
        <f t="shared" si="3"/>
        <v>0</v>
      </c>
      <c r="AV10" s="322">
        <f t="shared" si="3"/>
        <v>0</v>
      </c>
      <c r="AW10" s="322">
        <f t="shared" si="3"/>
        <v>0</v>
      </c>
      <c r="AX10" s="322">
        <f t="shared" si="3"/>
        <v>0</v>
      </c>
      <c r="AY10" s="322">
        <f t="shared" si="3"/>
        <v>0</v>
      </c>
      <c r="AZ10" s="322">
        <f t="shared" si="3"/>
        <v>30</v>
      </c>
      <c r="BA10" s="323">
        <f>+AZ10+AQ10</f>
        <v>30</v>
      </c>
    </row>
    <row r="11" spans="2:53" ht="18.600000000000001" customHeight="1" x14ac:dyDescent="0.3">
      <c r="B11" s="423">
        <v>2</v>
      </c>
      <c r="C11" s="411">
        <v>39629193</v>
      </c>
      <c r="D11" s="412" t="s">
        <v>1595</v>
      </c>
      <c r="E11" s="410" t="s">
        <v>1447</v>
      </c>
      <c r="F11" s="284" t="s">
        <v>178</v>
      </c>
      <c r="G11" s="257" t="str">
        <f>IFERROR(VLOOKUP($C11,[2]BD!$B$6:$O$205,14,0),"")</f>
        <v>3144909914</v>
      </c>
      <c r="H11" s="282" t="s">
        <v>207</v>
      </c>
      <c r="I11" s="325" t="str">
        <f>IFERROR(VLOOKUP($C11,[2]BD!$B$6:$O$205,4,0),"")</f>
        <v>09/12/2025</v>
      </c>
      <c r="J11" s="308" t="s">
        <v>1491</v>
      </c>
      <c r="K11" s="308" t="s">
        <v>1491</v>
      </c>
      <c r="L11" s="308" t="s">
        <v>1491</v>
      </c>
      <c r="M11" s="308" t="s">
        <v>1491</v>
      </c>
      <c r="N11" s="308" t="s">
        <v>1491</v>
      </c>
      <c r="O11" s="308" t="s">
        <v>1491</v>
      </c>
      <c r="P11" s="308" t="s">
        <v>1491</v>
      </c>
      <c r="Q11" s="308" t="s">
        <v>1491</v>
      </c>
      <c r="R11" s="308" t="s">
        <v>1491</v>
      </c>
      <c r="S11" s="308" t="s">
        <v>1491</v>
      </c>
      <c r="T11" s="308" t="s">
        <v>1491</v>
      </c>
      <c r="U11" s="308" t="s">
        <v>1491</v>
      </c>
      <c r="V11" s="308" t="s">
        <v>1491</v>
      </c>
      <c r="W11" s="308" t="s">
        <v>1491</v>
      </c>
      <c r="X11" s="308" t="s">
        <v>1491</v>
      </c>
      <c r="Y11" s="308" t="s">
        <v>1491</v>
      </c>
      <c r="Z11" s="308" t="s">
        <v>1491</v>
      </c>
      <c r="AA11" s="308" t="s">
        <v>1491</v>
      </c>
      <c r="AB11" s="308" t="s">
        <v>1491</v>
      </c>
      <c r="AC11" s="308" t="s">
        <v>1491</v>
      </c>
      <c r="AD11" s="308" t="s">
        <v>1491</v>
      </c>
      <c r="AE11" s="308" t="s">
        <v>1491</v>
      </c>
      <c r="AF11" s="308" t="s">
        <v>1491</v>
      </c>
      <c r="AG11" s="308" t="s">
        <v>1491</v>
      </c>
      <c r="AH11" s="308" t="s">
        <v>1491</v>
      </c>
      <c r="AI11" s="308" t="s">
        <v>1491</v>
      </c>
      <c r="AJ11" s="308" t="s">
        <v>1491</v>
      </c>
      <c r="AK11" s="308" t="s">
        <v>1491</v>
      </c>
      <c r="AL11" s="308" t="s">
        <v>1491</v>
      </c>
      <c r="AM11" s="308" t="s">
        <v>1491</v>
      </c>
      <c r="AN11" s="385"/>
      <c r="AO11" s="322">
        <f t="shared" ref="AO11:AR42" si="4">COUNTIF($J11:$AM11,AO$8)</f>
        <v>0</v>
      </c>
      <c r="AP11" s="322">
        <f t="shared" si="4"/>
        <v>0</v>
      </c>
      <c r="AQ11" s="322">
        <f t="shared" si="4"/>
        <v>0</v>
      </c>
      <c r="AR11" s="322">
        <f t="shared" si="4"/>
        <v>0</v>
      </c>
      <c r="AS11" s="322">
        <f t="shared" si="3"/>
        <v>0</v>
      </c>
      <c r="AT11" s="322">
        <f t="shared" si="3"/>
        <v>0</v>
      </c>
      <c r="AU11" s="322">
        <f t="shared" si="3"/>
        <v>0</v>
      </c>
      <c r="AV11" s="322">
        <f t="shared" si="3"/>
        <v>0</v>
      </c>
      <c r="AW11" s="322">
        <f t="shared" si="3"/>
        <v>0</v>
      </c>
      <c r="AX11" s="322">
        <f t="shared" si="3"/>
        <v>0</v>
      </c>
      <c r="AY11" s="322">
        <f t="shared" si="3"/>
        <v>0</v>
      </c>
      <c r="AZ11" s="322">
        <f t="shared" si="3"/>
        <v>30</v>
      </c>
      <c r="BA11" s="323">
        <f t="shared" ref="BA11:BA74" si="5">+AZ11+AQ11</f>
        <v>30</v>
      </c>
    </row>
    <row r="12" spans="2:53" ht="18.600000000000001" customHeight="1" x14ac:dyDescent="0.3">
      <c r="B12" s="423">
        <v>3</v>
      </c>
      <c r="C12" s="414">
        <v>5090615</v>
      </c>
      <c r="D12" s="415" t="s">
        <v>1596</v>
      </c>
      <c r="E12" s="410" t="s">
        <v>1447</v>
      </c>
      <c r="F12" s="284" t="s">
        <v>982</v>
      </c>
      <c r="G12" s="257" t="str">
        <f>IFERROR(VLOOKUP($C12,[2]BD!$B$6:$O$205,14,0),"")</f>
        <v>3136802598</v>
      </c>
      <c r="H12" s="282" t="s">
        <v>207</v>
      </c>
      <c r="I12" s="325" t="str">
        <f>IFERROR(VLOOKUP($C12,[2]BD!$B$6:$O$205,4,0),"")</f>
        <v>22/10/2025</v>
      </c>
      <c r="J12" s="308" t="s">
        <v>1491</v>
      </c>
      <c r="K12" s="308" t="s">
        <v>1491</v>
      </c>
      <c r="L12" s="308" t="s">
        <v>1491</v>
      </c>
      <c r="M12" s="308" t="s">
        <v>1491</v>
      </c>
      <c r="N12" s="308" t="s">
        <v>1491</v>
      </c>
      <c r="O12" s="308" t="s">
        <v>1491</v>
      </c>
      <c r="P12" s="308" t="s">
        <v>1491</v>
      </c>
      <c r="Q12" s="308" t="s">
        <v>1491</v>
      </c>
      <c r="R12" s="308" t="s">
        <v>1491</v>
      </c>
      <c r="S12" s="308" t="s">
        <v>1491</v>
      </c>
      <c r="T12" s="308" t="s">
        <v>1491</v>
      </c>
      <c r="U12" s="308" t="s">
        <v>1491</v>
      </c>
      <c r="V12" s="308" t="s">
        <v>1491</v>
      </c>
      <c r="W12" s="308" t="s">
        <v>1491</v>
      </c>
      <c r="X12" s="308" t="s">
        <v>1491</v>
      </c>
      <c r="Y12" s="308" t="s">
        <v>1491</v>
      </c>
      <c r="Z12" s="308" t="s">
        <v>1491</v>
      </c>
      <c r="AA12" s="308" t="s">
        <v>1491</v>
      </c>
      <c r="AB12" s="308" t="s">
        <v>1491</v>
      </c>
      <c r="AC12" s="308" t="s">
        <v>1491</v>
      </c>
      <c r="AD12" s="308" t="s">
        <v>1491</v>
      </c>
      <c r="AE12" s="308" t="s">
        <v>1491</v>
      </c>
      <c r="AF12" s="308" t="s">
        <v>1491</v>
      </c>
      <c r="AG12" s="308" t="s">
        <v>1491</v>
      </c>
      <c r="AH12" s="308" t="s">
        <v>1491</v>
      </c>
      <c r="AI12" s="308" t="s">
        <v>1491</v>
      </c>
      <c r="AJ12" s="308" t="s">
        <v>1491</v>
      </c>
      <c r="AK12" s="308" t="s">
        <v>1491</v>
      </c>
      <c r="AL12" s="308" t="s">
        <v>1491</v>
      </c>
      <c r="AM12" s="308" t="s">
        <v>1491</v>
      </c>
      <c r="AO12" s="322">
        <f t="shared" si="4"/>
        <v>0</v>
      </c>
      <c r="AP12" s="322">
        <f t="shared" si="4"/>
        <v>0</v>
      </c>
      <c r="AQ12" s="322">
        <f t="shared" si="4"/>
        <v>0</v>
      </c>
      <c r="AR12" s="322">
        <f t="shared" si="4"/>
        <v>0</v>
      </c>
      <c r="AS12" s="322">
        <f t="shared" si="3"/>
        <v>0</v>
      </c>
      <c r="AT12" s="322">
        <f t="shared" si="3"/>
        <v>0</v>
      </c>
      <c r="AU12" s="322">
        <f t="shared" si="3"/>
        <v>0</v>
      </c>
      <c r="AV12" s="322">
        <f t="shared" si="3"/>
        <v>0</v>
      </c>
      <c r="AW12" s="322">
        <f t="shared" si="3"/>
        <v>0</v>
      </c>
      <c r="AX12" s="322">
        <f t="shared" si="3"/>
        <v>0</v>
      </c>
      <c r="AY12" s="322">
        <f t="shared" si="3"/>
        <v>0</v>
      </c>
      <c r="AZ12" s="322">
        <f t="shared" si="3"/>
        <v>30</v>
      </c>
      <c r="BA12" s="323">
        <f t="shared" si="5"/>
        <v>30</v>
      </c>
    </row>
    <row r="13" spans="2:53" ht="18.600000000000001" customHeight="1" x14ac:dyDescent="0.3">
      <c r="B13" s="423">
        <v>4</v>
      </c>
      <c r="C13" s="408">
        <v>1126122552</v>
      </c>
      <c r="D13" s="416" t="s">
        <v>1597</v>
      </c>
      <c r="E13" s="410" t="s">
        <v>1447</v>
      </c>
      <c r="F13" s="284" t="s">
        <v>982</v>
      </c>
      <c r="G13" s="257" t="str">
        <f>IFERROR(VLOOKUP($C13,[2]BD!$B$6:$O$205,14,0),"")</f>
        <v>3145730019</v>
      </c>
      <c r="H13" s="282" t="s">
        <v>207</v>
      </c>
      <c r="I13" s="325" t="str">
        <f>IFERROR(VLOOKUP($C13,[2]BD!$B$6:$O$205,4,0),"")</f>
        <v>18/10/2025</v>
      </c>
      <c r="J13" s="308" t="s">
        <v>1491</v>
      </c>
      <c r="K13" s="308" t="s">
        <v>1491</v>
      </c>
      <c r="L13" s="308" t="s">
        <v>1491</v>
      </c>
      <c r="M13" s="308" t="s">
        <v>1491</v>
      </c>
      <c r="N13" s="308" t="s">
        <v>1491</v>
      </c>
      <c r="O13" s="308" t="s">
        <v>1491</v>
      </c>
      <c r="P13" s="308" t="s">
        <v>1491</v>
      </c>
      <c r="Q13" s="308" t="s">
        <v>1491</v>
      </c>
      <c r="R13" s="308" t="s">
        <v>1491</v>
      </c>
      <c r="S13" s="308" t="s">
        <v>1491</v>
      </c>
      <c r="T13" s="308" t="s">
        <v>1491</v>
      </c>
      <c r="U13" s="308" t="s">
        <v>1491</v>
      </c>
      <c r="V13" s="308" t="s">
        <v>1491</v>
      </c>
      <c r="W13" s="308" t="s">
        <v>1491</v>
      </c>
      <c r="X13" s="308" t="s">
        <v>1491</v>
      </c>
      <c r="Y13" s="308" t="s">
        <v>1491</v>
      </c>
      <c r="Z13" s="308" t="s">
        <v>1491</v>
      </c>
      <c r="AA13" s="308" t="s">
        <v>1491</v>
      </c>
      <c r="AB13" s="308" t="s">
        <v>1491</v>
      </c>
      <c r="AC13" s="308" t="s">
        <v>1491</v>
      </c>
      <c r="AD13" s="308" t="s">
        <v>1491</v>
      </c>
      <c r="AE13" s="308" t="s">
        <v>1491</v>
      </c>
      <c r="AF13" s="308" t="s">
        <v>1491</v>
      </c>
      <c r="AG13" s="308" t="s">
        <v>1491</v>
      </c>
      <c r="AH13" s="308" t="s">
        <v>1491</v>
      </c>
      <c r="AI13" s="308" t="s">
        <v>1491</v>
      </c>
      <c r="AJ13" s="308" t="s">
        <v>1491</v>
      </c>
      <c r="AK13" s="308" t="s">
        <v>1491</v>
      </c>
      <c r="AL13" s="308" t="s">
        <v>1491</v>
      </c>
      <c r="AM13" s="308" t="s">
        <v>1491</v>
      </c>
      <c r="AO13" s="322">
        <f t="shared" si="4"/>
        <v>0</v>
      </c>
      <c r="AP13" s="322">
        <f t="shared" si="4"/>
        <v>0</v>
      </c>
      <c r="AQ13" s="322">
        <f t="shared" si="4"/>
        <v>0</v>
      </c>
      <c r="AR13" s="322">
        <f t="shared" si="4"/>
        <v>0</v>
      </c>
      <c r="AS13" s="322">
        <f t="shared" si="3"/>
        <v>0</v>
      </c>
      <c r="AT13" s="322">
        <f t="shared" si="3"/>
        <v>0</v>
      </c>
      <c r="AU13" s="322">
        <f t="shared" si="3"/>
        <v>0</v>
      </c>
      <c r="AV13" s="322">
        <f t="shared" si="3"/>
        <v>0</v>
      </c>
      <c r="AW13" s="322">
        <f t="shared" si="3"/>
        <v>0</v>
      </c>
      <c r="AX13" s="322">
        <f t="shared" si="3"/>
        <v>0</v>
      </c>
      <c r="AY13" s="322">
        <f t="shared" si="3"/>
        <v>0</v>
      </c>
      <c r="AZ13" s="322">
        <f t="shared" si="3"/>
        <v>30</v>
      </c>
      <c r="BA13" s="323">
        <f t="shared" si="5"/>
        <v>30</v>
      </c>
    </row>
    <row r="14" spans="2:53" ht="18.600000000000001" customHeight="1" x14ac:dyDescent="0.3">
      <c r="B14" s="423">
        <v>5</v>
      </c>
      <c r="C14" s="417">
        <v>1045227589</v>
      </c>
      <c r="D14" s="413" t="s">
        <v>1598</v>
      </c>
      <c r="E14" s="410" t="s">
        <v>1447</v>
      </c>
      <c r="F14" s="284" t="s">
        <v>178</v>
      </c>
      <c r="G14" s="257" t="str">
        <f>IFERROR(VLOOKUP($C14,[2]BD!$B$6:$O$205,14,0),"")</f>
        <v>3245191705</v>
      </c>
      <c r="H14" s="282" t="s">
        <v>207</v>
      </c>
      <c r="I14" s="325" t="str">
        <f>IFERROR(VLOOKUP($C14,[2]BD!$B$6:$O$205,4,0),"")</f>
        <v>18/10/2025</v>
      </c>
      <c r="J14" s="308" t="s">
        <v>1491</v>
      </c>
      <c r="K14" s="308" t="s">
        <v>1491</v>
      </c>
      <c r="L14" s="308" t="s">
        <v>1491</v>
      </c>
      <c r="M14" s="308" t="s">
        <v>1491</v>
      </c>
      <c r="N14" s="308" t="s">
        <v>1491</v>
      </c>
      <c r="O14" s="308" t="s">
        <v>1491</v>
      </c>
      <c r="P14" s="308" t="s">
        <v>1491</v>
      </c>
      <c r="Q14" s="308" t="s">
        <v>1491</v>
      </c>
      <c r="R14" s="308" t="s">
        <v>1491</v>
      </c>
      <c r="S14" s="308" t="s">
        <v>1491</v>
      </c>
      <c r="T14" s="308" t="s">
        <v>1491</v>
      </c>
      <c r="U14" s="308" t="s">
        <v>1491</v>
      </c>
      <c r="V14" s="308" t="s">
        <v>1491</v>
      </c>
      <c r="W14" s="308" t="s">
        <v>1491</v>
      </c>
      <c r="X14" s="308" t="s">
        <v>1491</v>
      </c>
      <c r="Y14" s="308" t="s">
        <v>1491</v>
      </c>
      <c r="Z14" s="308" t="s">
        <v>1491</v>
      </c>
      <c r="AA14" s="308" t="s">
        <v>1491</v>
      </c>
      <c r="AB14" s="308" t="s">
        <v>1491</v>
      </c>
      <c r="AC14" s="308" t="s">
        <v>1491</v>
      </c>
      <c r="AD14" s="308" t="s">
        <v>1491</v>
      </c>
      <c r="AE14" s="308" t="s">
        <v>1491</v>
      </c>
      <c r="AF14" s="308" t="s">
        <v>1491</v>
      </c>
      <c r="AG14" s="308" t="s">
        <v>1491</v>
      </c>
      <c r="AH14" s="308" t="s">
        <v>1491</v>
      </c>
      <c r="AI14" s="308" t="s">
        <v>1491</v>
      </c>
      <c r="AJ14" s="308" t="s">
        <v>1491</v>
      </c>
      <c r="AK14" s="308" t="s">
        <v>1491</v>
      </c>
      <c r="AL14" s="308" t="s">
        <v>1491</v>
      </c>
      <c r="AM14" s="308" t="s">
        <v>1491</v>
      </c>
      <c r="AO14" s="322">
        <f t="shared" si="4"/>
        <v>0</v>
      </c>
      <c r="AP14" s="322">
        <f t="shared" si="4"/>
        <v>0</v>
      </c>
      <c r="AQ14" s="322">
        <f t="shared" si="4"/>
        <v>0</v>
      </c>
      <c r="AR14" s="322">
        <f t="shared" si="4"/>
        <v>0</v>
      </c>
      <c r="AS14" s="322">
        <f t="shared" si="3"/>
        <v>0</v>
      </c>
      <c r="AT14" s="322">
        <f t="shared" si="3"/>
        <v>0</v>
      </c>
      <c r="AU14" s="322">
        <f t="shared" si="3"/>
        <v>0</v>
      </c>
      <c r="AV14" s="322">
        <f t="shared" si="3"/>
        <v>0</v>
      </c>
      <c r="AW14" s="322">
        <f t="shared" si="3"/>
        <v>0</v>
      </c>
      <c r="AX14" s="322">
        <f t="shared" si="3"/>
        <v>0</v>
      </c>
      <c r="AY14" s="322">
        <f t="shared" si="3"/>
        <v>0</v>
      </c>
      <c r="AZ14" s="322">
        <f t="shared" si="3"/>
        <v>30</v>
      </c>
      <c r="BA14" s="323">
        <f t="shared" si="5"/>
        <v>30</v>
      </c>
    </row>
    <row r="15" spans="2:53" ht="18.600000000000001" customHeight="1" x14ac:dyDescent="0.3">
      <c r="B15" s="423">
        <v>6</v>
      </c>
      <c r="C15" s="418">
        <v>52742012</v>
      </c>
      <c r="D15" s="409" t="s">
        <v>1599</v>
      </c>
      <c r="E15" s="410" t="s">
        <v>1447</v>
      </c>
      <c r="F15" s="284" t="s">
        <v>178</v>
      </c>
      <c r="G15" s="257" t="str">
        <f>IFERROR(VLOOKUP($C15,[2]BD!$B$6:$O$205,14,0),"")</f>
        <v>3132204307</v>
      </c>
      <c r="H15" s="282" t="s">
        <v>207</v>
      </c>
      <c r="I15" s="325" t="str">
        <f>IFERROR(VLOOKUP($C15,[2]BD!$B$6:$O$205,4,0),"")</f>
        <v>18/10/2025</v>
      </c>
      <c r="J15" s="308" t="s">
        <v>1491</v>
      </c>
      <c r="K15" s="308" t="s">
        <v>1491</v>
      </c>
      <c r="L15" s="308" t="s">
        <v>1491</v>
      </c>
      <c r="M15" s="308" t="s">
        <v>1491</v>
      </c>
      <c r="N15" s="308" t="s">
        <v>1491</v>
      </c>
      <c r="O15" s="308" t="s">
        <v>1491</v>
      </c>
      <c r="P15" s="308" t="s">
        <v>1491</v>
      </c>
      <c r="Q15" s="308" t="s">
        <v>1491</v>
      </c>
      <c r="R15" s="308" t="s">
        <v>1491</v>
      </c>
      <c r="S15" s="308" t="s">
        <v>1491</v>
      </c>
      <c r="T15" s="308" t="s">
        <v>1491</v>
      </c>
      <c r="U15" s="308" t="s">
        <v>1491</v>
      </c>
      <c r="V15" s="308" t="s">
        <v>1491</v>
      </c>
      <c r="W15" s="308" t="s">
        <v>1491</v>
      </c>
      <c r="X15" s="308" t="s">
        <v>1491</v>
      </c>
      <c r="Y15" s="308" t="s">
        <v>1491</v>
      </c>
      <c r="Z15" s="308" t="s">
        <v>1491</v>
      </c>
      <c r="AA15" s="308" t="s">
        <v>1491</v>
      </c>
      <c r="AB15" s="308" t="s">
        <v>1491</v>
      </c>
      <c r="AC15" s="308" t="s">
        <v>1491</v>
      </c>
      <c r="AD15" s="308" t="s">
        <v>1491</v>
      </c>
      <c r="AE15" s="308" t="s">
        <v>1491</v>
      </c>
      <c r="AF15" s="308" t="s">
        <v>1491</v>
      </c>
      <c r="AG15" s="308" t="s">
        <v>1491</v>
      </c>
      <c r="AH15" s="308" t="s">
        <v>1491</v>
      </c>
      <c r="AI15" s="308" t="s">
        <v>1491</v>
      </c>
      <c r="AJ15" s="308" t="s">
        <v>1491</v>
      </c>
      <c r="AK15" s="308" t="s">
        <v>1491</v>
      </c>
      <c r="AL15" s="308" t="s">
        <v>1491</v>
      </c>
      <c r="AM15" s="308" t="s">
        <v>1491</v>
      </c>
      <c r="AO15" s="322">
        <f t="shared" si="4"/>
        <v>0</v>
      </c>
      <c r="AP15" s="322">
        <f t="shared" si="4"/>
        <v>0</v>
      </c>
      <c r="AQ15" s="322">
        <f t="shared" si="4"/>
        <v>0</v>
      </c>
      <c r="AR15" s="322">
        <f t="shared" si="4"/>
        <v>0</v>
      </c>
      <c r="AS15" s="322">
        <f t="shared" si="3"/>
        <v>0</v>
      </c>
      <c r="AT15" s="322">
        <f t="shared" si="3"/>
        <v>0</v>
      </c>
      <c r="AU15" s="322">
        <f t="shared" si="3"/>
        <v>0</v>
      </c>
      <c r="AV15" s="322">
        <f t="shared" si="3"/>
        <v>0</v>
      </c>
      <c r="AW15" s="322">
        <f t="shared" si="3"/>
        <v>0</v>
      </c>
      <c r="AX15" s="322">
        <f t="shared" si="3"/>
        <v>0</v>
      </c>
      <c r="AY15" s="322">
        <f t="shared" si="3"/>
        <v>0</v>
      </c>
      <c r="AZ15" s="322">
        <f t="shared" si="3"/>
        <v>30</v>
      </c>
      <c r="BA15" s="323">
        <f t="shared" si="5"/>
        <v>30</v>
      </c>
    </row>
    <row r="16" spans="2:53" ht="18.600000000000001" customHeight="1" x14ac:dyDescent="0.3">
      <c r="B16" s="423">
        <v>7</v>
      </c>
      <c r="C16" s="408">
        <v>52017874</v>
      </c>
      <c r="D16" s="415" t="s">
        <v>1600</v>
      </c>
      <c r="E16" s="410" t="s">
        <v>1447</v>
      </c>
      <c r="F16" s="284" t="s">
        <v>178</v>
      </c>
      <c r="G16" s="257" t="str">
        <f>IFERROR(VLOOKUP($C16,[2]BD!$B$6:$O$205,14,0),"")</f>
        <v>3193602960</v>
      </c>
      <c r="H16" s="282" t="s">
        <v>207</v>
      </c>
      <c r="I16" s="325" t="str">
        <f>IFERROR(VLOOKUP($C16,[2]BD!$B$6:$O$205,4,0),"")</f>
        <v>18/10/2025</v>
      </c>
      <c r="J16" s="308" t="s">
        <v>1491</v>
      </c>
      <c r="K16" s="308" t="s">
        <v>1491</v>
      </c>
      <c r="L16" s="308" t="s">
        <v>1491</v>
      </c>
      <c r="M16" s="308" t="s">
        <v>1491</v>
      </c>
      <c r="N16" s="308" t="s">
        <v>1491</v>
      </c>
      <c r="O16" s="308" t="s">
        <v>1491</v>
      </c>
      <c r="P16" s="308" t="s">
        <v>1491</v>
      </c>
      <c r="Q16" s="308" t="s">
        <v>1491</v>
      </c>
      <c r="R16" s="308" t="s">
        <v>1491</v>
      </c>
      <c r="S16" s="308" t="s">
        <v>1491</v>
      </c>
      <c r="T16" s="308" t="s">
        <v>1491</v>
      </c>
      <c r="U16" s="308" t="s">
        <v>1491</v>
      </c>
      <c r="V16" s="308" t="s">
        <v>1491</v>
      </c>
      <c r="W16" s="308" t="s">
        <v>1491</v>
      </c>
      <c r="X16" s="308" t="s">
        <v>1491</v>
      </c>
      <c r="Y16" s="308" t="s">
        <v>1491</v>
      </c>
      <c r="Z16" s="308" t="s">
        <v>1491</v>
      </c>
      <c r="AA16" s="308" t="s">
        <v>1491</v>
      </c>
      <c r="AB16" s="308" t="s">
        <v>1491</v>
      </c>
      <c r="AC16" s="308" t="s">
        <v>1483</v>
      </c>
      <c r="AD16" s="308" t="s">
        <v>1483</v>
      </c>
      <c r="AE16" s="308" t="s">
        <v>1491</v>
      </c>
      <c r="AF16" s="308" t="s">
        <v>1491</v>
      </c>
      <c r="AG16" s="308" t="s">
        <v>1491</v>
      </c>
      <c r="AH16" s="308" t="s">
        <v>1491</v>
      </c>
      <c r="AI16" s="308" t="s">
        <v>1491</v>
      </c>
      <c r="AJ16" s="308" t="s">
        <v>1491</v>
      </c>
      <c r="AK16" s="308" t="s">
        <v>1491</v>
      </c>
      <c r="AL16" s="308" t="s">
        <v>1491</v>
      </c>
      <c r="AM16" s="308" t="s">
        <v>1491</v>
      </c>
      <c r="AO16" s="322">
        <f t="shared" si="4"/>
        <v>0</v>
      </c>
      <c r="AP16" s="322">
        <f t="shared" si="4"/>
        <v>0</v>
      </c>
      <c r="AQ16" s="322">
        <f t="shared" si="4"/>
        <v>0</v>
      </c>
      <c r="AR16" s="322">
        <f t="shared" si="4"/>
        <v>2</v>
      </c>
      <c r="AS16" s="322">
        <f t="shared" si="3"/>
        <v>0</v>
      </c>
      <c r="AT16" s="322">
        <f t="shared" si="3"/>
        <v>0</v>
      </c>
      <c r="AU16" s="322">
        <f t="shared" si="3"/>
        <v>0</v>
      </c>
      <c r="AV16" s="322">
        <f t="shared" si="3"/>
        <v>0</v>
      </c>
      <c r="AW16" s="322">
        <f t="shared" si="3"/>
        <v>0</v>
      </c>
      <c r="AX16" s="322">
        <f t="shared" si="3"/>
        <v>0</v>
      </c>
      <c r="AY16" s="322">
        <f t="shared" si="3"/>
        <v>0</v>
      </c>
      <c r="AZ16" s="322">
        <f t="shared" si="3"/>
        <v>28</v>
      </c>
      <c r="BA16" s="323">
        <f t="shared" si="5"/>
        <v>28</v>
      </c>
    </row>
    <row r="17" spans="2:53" ht="18.600000000000001" customHeight="1" x14ac:dyDescent="0.3">
      <c r="B17" s="423">
        <v>8</v>
      </c>
      <c r="C17" s="408">
        <v>39802794</v>
      </c>
      <c r="D17" s="409" t="s">
        <v>1601</v>
      </c>
      <c r="E17" s="410" t="s">
        <v>1447</v>
      </c>
      <c r="F17" s="284" t="s">
        <v>178</v>
      </c>
      <c r="G17" s="257" t="str">
        <f>IFERROR(VLOOKUP($C17,[2]BD!$B$6:$O$205,14,0),"")</f>
        <v>3202892554</v>
      </c>
      <c r="H17" s="282" t="s">
        <v>207</v>
      </c>
      <c r="I17" s="325" t="str">
        <f>IFERROR(VLOOKUP($C17,[2]BD!$B$6:$O$205,4,0),"")</f>
        <v>18/10/2025</v>
      </c>
      <c r="J17" s="308" t="s">
        <v>1491</v>
      </c>
      <c r="K17" s="308" t="s">
        <v>1491</v>
      </c>
      <c r="L17" s="308" t="s">
        <v>1491</v>
      </c>
      <c r="M17" s="308" t="s">
        <v>1491</v>
      </c>
      <c r="N17" s="308" t="s">
        <v>1491</v>
      </c>
      <c r="O17" s="308" t="s">
        <v>1491</v>
      </c>
      <c r="P17" s="308" t="s">
        <v>1491</v>
      </c>
      <c r="Q17" s="308" t="s">
        <v>1491</v>
      </c>
      <c r="R17" s="308" t="s">
        <v>1491</v>
      </c>
      <c r="S17" s="308" t="s">
        <v>1491</v>
      </c>
      <c r="T17" s="308" t="s">
        <v>1491</v>
      </c>
      <c r="U17" s="308" t="s">
        <v>1491</v>
      </c>
      <c r="V17" s="308" t="s">
        <v>1491</v>
      </c>
      <c r="W17" s="308" t="s">
        <v>1491</v>
      </c>
      <c r="X17" s="308" t="s">
        <v>1491</v>
      </c>
      <c r="Y17" s="308" t="s">
        <v>1491</v>
      </c>
      <c r="Z17" s="308" t="s">
        <v>1491</v>
      </c>
      <c r="AA17" s="308" t="s">
        <v>1491</v>
      </c>
      <c r="AB17" s="308" t="s">
        <v>1491</v>
      </c>
      <c r="AC17" s="308" t="s">
        <v>1491</v>
      </c>
      <c r="AD17" s="308" t="s">
        <v>1491</v>
      </c>
      <c r="AE17" s="308" t="s">
        <v>1491</v>
      </c>
      <c r="AF17" s="308" t="s">
        <v>1491</v>
      </c>
      <c r="AG17" s="308" t="s">
        <v>1491</v>
      </c>
      <c r="AH17" s="308" t="s">
        <v>1491</v>
      </c>
      <c r="AI17" s="308" t="s">
        <v>1491</v>
      </c>
      <c r="AJ17" s="308" t="s">
        <v>1491</v>
      </c>
      <c r="AK17" s="308" t="s">
        <v>1491</v>
      </c>
      <c r="AL17" s="308" t="s">
        <v>1491</v>
      </c>
      <c r="AM17" s="308" t="s">
        <v>1491</v>
      </c>
      <c r="AO17" s="322">
        <f t="shared" si="4"/>
        <v>0</v>
      </c>
      <c r="AP17" s="322">
        <f t="shared" si="4"/>
        <v>0</v>
      </c>
      <c r="AQ17" s="322">
        <f t="shared" si="4"/>
        <v>0</v>
      </c>
      <c r="AR17" s="322">
        <f t="shared" si="4"/>
        <v>0</v>
      </c>
      <c r="AS17" s="322">
        <f t="shared" si="3"/>
        <v>0</v>
      </c>
      <c r="AT17" s="322">
        <f t="shared" si="3"/>
        <v>0</v>
      </c>
      <c r="AU17" s="322">
        <f t="shared" si="3"/>
        <v>0</v>
      </c>
      <c r="AV17" s="322">
        <f t="shared" si="3"/>
        <v>0</v>
      </c>
      <c r="AW17" s="322">
        <f t="shared" si="3"/>
        <v>0</v>
      </c>
      <c r="AX17" s="322">
        <f t="shared" si="3"/>
        <v>0</v>
      </c>
      <c r="AY17" s="322">
        <f t="shared" si="3"/>
        <v>0</v>
      </c>
      <c r="AZ17" s="322">
        <f t="shared" si="3"/>
        <v>30</v>
      </c>
      <c r="BA17" s="323">
        <f t="shared" si="5"/>
        <v>30</v>
      </c>
    </row>
    <row r="18" spans="2:53" ht="18.600000000000001" customHeight="1" x14ac:dyDescent="0.3">
      <c r="B18" s="423">
        <v>9</v>
      </c>
      <c r="C18" s="408">
        <v>52970521</v>
      </c>
      <c r="D18" s="409" t="s">
        <v>1602</v>
      </c>
      <c r="E18" s="410" t="s">
        <v>1447</v>
      </c>
      <c r="F18" s="284" t="s">
        <v>178</v>
      </c>
      <c r="G18" s="257" t="str">
        <f>IFERROR(VLOOKUP($C18,[2]BD!$B$6:$O$205,14,0),"")</f>
        <v/>
      </c>
      <c r="H18" s="282" t="s">
        <v>207</v>
      </c>
      <c r="I18" s="325" t="str">
        <f>IFERROR(VLOOKUP($C18,[2]BD!$B$6:$O$205,4,0),"")</f>
        <v/>
      </c>
      <c r="J18" s="308" t="s">
        <v>1491</v>
      </c>
      <c r="K18" s="308" t="s">
        <v>1491</v>
      </c>
      <c r="L18" s="308" t="s">
        <v>1491</v>
      </c>
      <c r="M18" s="308" t="s">
        <v>1491</v>
      </c>
      <c r="N18" s="308" t="s">
        <v>1491</v>
      </c>
      <c r="O18" s="308" t="s">
        <v>1491</v>
      </c>
      <c r="P18" s="308" t="s">
        <v>1491</v>
      </c>
      <c r="Q18" s="308" t="s">
        <v>1491</v>
      </c>
      <c r="R18" s="308" t="s">
        <v>1491</v>
      </c>
      <c r="S18" s="308" t="s">
        <v>1491</v>
      </c>
      <c r="T18" s="308" t="s">
        <v>1491</v>
      </c>
      <c r="U18" s="308" t="s">
        <v>1491</v>
      </c>
      <c r="V18" s="308" t="s">
        <v>1491</v>
      </c>
      <c r="W18" s="308" t="s">
        <v>1491</v>
      </c>
      <c r="X18" s="308" t="s">
        <v>1491</v>
      </c>
      <c r="Y18" s="308" t="s">
        <v>1491</v>
      </c>
      <c r="Z18" s="308" t="s">
        <v>1491</v>
      </c>
      <c r="AA18" s="308" t="s">
        <v>1491</v>
      </c>
      <c r="AB18" s="308" t="s">
        <v>1491</v>
      </c>
      <c r="AC18" s="308" t="s">
        <v>1491</v>
      </c>
      <c r="AD18" s="308" t="s">
        <v>1491</v>
      </c>
      <c r="AE18" s="308" t="s">
        <v>1491</v>
      </c>
      <c r="AF18" s="308" t="s">
        <v>1491</v>
      </c>
      <c r="AG18" s="308" t="s">
        <v>1491</v>
      </c>
      <c r="AH18" s="308" t="s">
        <v>1491</v>
      </c>
      <c r="AI18" s="308" t="s">
        <v>1491</v>
      </c>
      <c r="AJ18" s="308" t="s">
        <v>1491</v>
      </c>
      <c r="AK18" s="308" t="s">
        <v>1491</v>
      </c>
      <c r="AL18" s="308" t="s">
        <v>1491</v>
      </c>
      <c r="AM18" s="308" t="s">
        <v>1491</v>
      </c>
      <c r="AO18" s="322">
        <f t="shared" si="4"/>
        <v>0</v>
      </c>
      <c r="AP18" s="322">
        <f t="shared" si="4"/>
        <v>0</v>
      </c>
      <c r="AQ18" s="322">
        <f t="shared" si="4"/>
        <v>0</v>
      </c>
      <c r="AR18" s="322">
        <f t="shared" si="4"/>
        <v>0</v>
      </c>
      <c r="AS18" s="322">
        <f t="shared" si="3"/>
        <v>0</v>
      </c>
      <c r="AT18" s="322">
        <f t="shared" si="3"/>
        <v>0</v>
      </c>
      <c r="AU18" s="322">
        <f t="shared" si="3"/>
        <v>0</v>
      </c>
      <c r="AV18" s="322">
        <f t="shared" si="3"/>
        <v>0</v>
      </c>
      <c r="AW18" s="322">
        <f t="shared" si="3"/>
        <v>0</v>
      </c>
      <c r="AX18" s="322">
        <f t="shared" si="3"/>
        <v>0</v>
      </c>
      <c r="AY18" s="322">
        <f t="shared" si="3"/>
        <v>0</v>
      </c>
      <c r="AZ18" s="322">
        <f t="shared" si="3"/>
        <v>30</v>
      </c>
      <c r="BA18" s="323">
        <f t="shared" si="5"/>
        <v>30</v>
      </c>
    </row>
    <row r="19" spans="2:53" ht="18.600000000000001" customHeight="1" x14ac:dyDescent="0.3">
      <c r="B19" s="423">
        <v>10</v>
      </c>
      <c r="C19" s="411">
        <v>52762197</v>
      </c>
      <c r="D19" s="419" t="s">
        <v>1589</v>
      </c>
      <c r="E19" s="410" t="s">
        <v>1447</v>
      </c>
      <c r="F19" s="284" t="s">
        <v>983</v>
      </c>
      <c r="G19" s="257" t="str">
        <f>IFERROR(VLOOKUP($C19,[2]BD!$B$6:$O$205,14,0),"")</f>
        <v>3507896880</v>
      </c>
      <c r="H19" s="282" t="s">
        <v>207</v>
      </c>
      <c r="I19" s="325" t="str">
        <f>IFERROR(VLOOKUP($C19,[2]BD!$B$6:$O$205,4,0),"")</f>
        <v>18/10/2025</v>
      </c>
      <c r="J19" s="308" t="s">
        <v>1491</v>
      </c>
      <c r="K19" s="308" t="s">
        <v>1491</v>
      </c>
      <c r="L19" s="308" t="s">
        <v>1491</v>
      </c>
      <c r="M19" s="308" t="s">
        <v>1491</v>
      </c>
      <c r="N19" s="308" t="s">
        <v>1491</v>
      </c>
      <c r="O19" s="308" t="s">
        <v>1491</v>
      </c>
      <c r="P19" s="308" t="s">
        <v>1491</v>
      </c>
      <c r="Q19" s="308" t="s">
        <v>1491</v>
      </c>
      <c r="R19" s="308" t="s">
        <v>1491</v>
      </c>
      <c r="S19" s="308" t="s">
        <v>1491</v>
      </c>
      <c r="T19" s="308" t="s">
        <v>1491</v>
      </c>
      <c r="U19" s="308" t="s">
        <v>1491</v>
      </c>
      <c r="V19" s="308" t="s">
        <v>1491</v>
      </c>
      <c r="W19" s="308" t="s">
        <v>1491</v>
      </c>
      <c r="X19" s="308" t="s">
        <v>1491</v>
      </c>
      <c r="Y19" s="308" t="s">
        <v>1491</v>
      </c>
      <c r="Z19" s="308" t="s">
        <v>1491</v>
      </c>
      <c r="AA19" s="308" t="s">
        <v>1491</v>
      </c>
      <c r="AB19" s="308" t="s">
        <v>1491</v>
      </c>
      <c r="AC19" s="308" t="s">
        <v>1491</v>
      </c>
      <c r="AD19" s="308" t="s">
        <v>1491</v>
      </c>
      <c r="AE19" s="308" t="s">
        <v>1491</v>
      </c>
      <c r="AF19" s="308" t="s">
        <v>1491</v>
      </c>
      <c r="AG19" s="308" t="s">
        <v>1491</v>
      </c>
      <c r="AH19" s="308" t="s">
        <v>1491</v>
      </c>
      <c r="AI19" s="308" t="s">
        <v>1491</v>
      </c>
      <c r="AJ19" s="308" t="s">
        <v>1491</v>
      </c>
      <c r="AK19" s="308" t="s">
        <v>1491</v>
      </c>
      <c r="AL19" s="308" t="s">
        <v>1491</v>
      </c>
      <c r="AM19" s="308" t="s">
        <v>1491</v>
      </c>
      <c r="AO19" s="322">
        <f t="shared" si="4"/>
        <v>0</v>
      </c>
      <c r="AP19" s="322">
        <f t="shared" si="4"/>
        <v>0</v>
      </c>
      <c r="AQ19" s="322">
        <f t="shared" si="4"/>
        <v>0</v>
      </c>
      <c r="AR19" s="322">
        <f t="shared" si="4"/>
        <v>0</v>
      </c>
      <c r="AS19" s="322">
        <f t="shared" si="3"/>
        <v>0</v>
      </c>
      <c r="AT19" s="322">
        <f t="shared" si="3"/>
        <v>0</v>
      </c>
      <c r="AU19" s="322">
        <f t="shared" si="3"/>
        <v>0</v>
      </c>
      <c r="AV19" s="322">
        <f t="shared" si="3"/>
        <v>0</v>
      </c>
      <c r="AW19" s="322">
        <f t="shared" si="3"/>
        <v>0</v>
      </c>
      <c r="AX19" s="322">
        <f t="shared" si="3"/>
        <v>0</v>
      </c>
      <c r="AY19" s="322">
        <f t="shared" si="3"/>
        <v>0</v>
      </c>
      <c r="AZ19" s="322">
        <f t="shared" si="3"/>
        <v>30</v>
      </c>
      <c r="BA19" s="323">
        <f t="shared" si="5"/>
        <v>30</v>
      </c>
    </row>
    <row r="20" spans="2:53" ht="18.600000000000001" customHeight="1" x14ac:dyDescent="0.3">
      <c r="B20" s="423">
        <v>11</v>
      </c>
      <c r="C20" s="408">
        <v>52635791</v>
      </c>
      <c r="D20" s="409" t="s">
        <v>1603</v>
      </c>
      <c r="E20" s="410" t="s">
        <v>1447</v>
      </c>
      <c r="F20" s="284" t="s">
        <v>178</v>
      </c>
      <c r="G20" s="257" t="str">
        <f>IFERROR(VLOOKUP($C20,[2]BD!$B$6:$O$205,14,0),"")</f>
        <v>3118958109</v>
      </c>
      <c r="H20" s="282" t="s">
        <v>219</v>
      </c>
      <c r="I20" s="325" t="str">
        <f>IFERROR(VLOOKUP($C20,[2]BD!$B$6:$O$205,4,0),"")</f>
        <v>18/10/2025</v>
      </c>
      <c r="J20" s="308" t="s">
        <v>1491</v>
      </c>
      <c r="K20" s="308" t="s">
        <v>1491</v>
      </c>
      <c r="L20" s="308" t="s">
        <v>1491</v>
      </c>
      <c r="M20" s="308" t="s">
        <v>1491</v>
      </c>
      <c r="N20" s="308" t="s">
        <v>1491</v>
      </c>
      <c r="O20" s="308" t="s">
        <v>1491</v>
      </c>
      <c r="P20" s="308" t="s">
        <v>1491</v>
      </c>
      <c r="Q20" s="308" t="s">
        <v>1491</v>
      </c>
      <c r="R20" s="308" t="s">
        <v>1491</v>
      </c>
      <c r="S20" s="308" t="s">
        <v>1491</v>
      </c>
      <c r="T20" s="308" t="s">
        <v>1491</v>
      </c>
      <c r="U20" s="308" t="s">
        <v>1491</v>
      </c>
      <c r="V20" s="308" t="s">
        <v>1491</v>
      </c>
      <c r="W20" s="308" t="s">
        <v>1491</v>
      </c>
      <c r="X20" s="308" t="s">
        <v>1491</v>
      </c>
      <c r="Y20" s="308" t="s">
        <v>1491</v>
      </c>
      <c r="Z20" s="308" t="s">
        <v>1491</v>
      </c>
      <c r="AA20" s="308" t="s">
        <v>1491</v>
      </c>
      <c r="AB20" s="308" t="s">
        <v>1491</v>
      </c>
      <c r="AC20" s="308" t="s">
        <v>1491</v>
      </c>
      <c r="AD20" s="308" t="s">
        <v>1491</v>
      </c>
      <c r="AE20" s="308" t="s">
        <v>1491</v>
      </c>
      <c r="AF20" s="308" t="s">
        <v>1491</v>
      </c>
      <c r="AG20" s="308" t="s">
        <v>1491</v>
      </c>
      <c r="AH20" s="308" t="s">
        <v>1491</v>
      </c>
      <c r="AI20" s="308" t="s">
        <v>1491</v>
      </c>
      <c r="AJ20" s="308" t="s">
        <v>1491</v>
      </c>
      <c r="AK20" s="308" t="s">
        <v>1491</v>
      </c>
      <c r="AL20" s="308" t="s">
        <v>1491</v>
      </c>
      <c r="AM20" s="308" t="s">
        <v>1491</v>
      </c>
      <c r="AO20" s="322">
        <f t="shared" si="4"/>
        <v>0</v>
      </c>
      <c r="AP20" s="322">
        <f t="shared" si="4"/>
        <v>0</v>
      </c>
      <c r="AQ20" s="322">
        <f t="shared" si="4"/>
        <v>0</v>
      </c>
      <c r="AR20" s="322">
        <f t="shared" si="4"/>
        <v>0</v>
      </c>
      <c r="AS20" s="322">
        <f t="shared" si="3"/>
        <v>0</v>
      </c>
      <c r="AT20" s="322">
        <f t="shared" si="3"/>
        <v>0</v>
      </c>
      <c r="AU20" s="322">
        <f t="shared" si="3"/>
        <v>0</v>
      </c>
      <c r="AV20" s="322">
        <f t="shared" si="3"/>
        <v>0</v>
      </c>
      <c r="AW20" s="322">
        <f t="shared" si="3"/>
        <v>0</v>
      </c>
      <c r="AX20" s="322">
        <f t="shared" si="3"/>
        <v>0</v>
      </c>
      <c r="AY20" s="322">
        <f t="shared" si="3"/>
        <v>0</v>
      </c>
      <c r="AZ20" s="322">
        <f t="shared" ref="AS20:AZ52" si="6">COUNTIF($J20:$AM20,AZ$8)</f>
        <v>30</v>
      </c>
      <c r="BA20" s="323">
        <f t="shared" si="5"/>
        <v>30</v>
      </c>
    </row>
    <row r="21" spans="2:53" ht="18.600000000000001" customHeight="1" x14ac:dyDescent="0.3">
      <c r="B21" s="423">
        <v>12</v>
      </c>
      <c r="C21" s="410" t="s">
        <v>1604</v>
      </c>
      <c r="D21" s="410" t="s">
        <v>1605</v>
      </c>
      <c r="E21" s="410" t="s">
        <v>1447</v>
      </c>
      <c r="F21" s="284" t="s">
        <v>178</v>
      </c>
      <c r="G21" s="257" t="str">
        <f>IFERROR(VLOOKUP($C21,[2]BD!$B$6:$O$205,14,0),"")</f>
        <v/>
      </c>
      <c r="H21" s="282" t="s">
        <v>219</v>
      </c>
      <c r="I21" s="325" t="str">
        <f>IFERROR(VLOOKUP($C21,[2]BD!$B$6:$O$205,4,0),"")</f>
        <v/>
      </c>
      <c r="J21" s="308" t="s">
        <v>1491</v>
      </c>
      <c r="K21" s="308" t="s">
        <v>1491</v>
      </c>
      <c r="L21" s="308" t="s">
        <v>1491</v>
      </c>
      <c r="M21" s="308" t="s">
        <v>1491</v>
      </c>
      <c r="N21" s="308" t="s">
        <v>1491</v>
      </c>
      <c r="O21" s="308" t="s">
        <v>1491</v>
      </c>
      <c r="P21" s="308" t="s">
        <v>1491</v>
      </c>
      <c r="Q21" s="308" t="s">
        <v>1491</v>
      </c>
      <c r="R21" s="308" t="s">
        <v>1491</v>
      </c>
      <c r="S21" s="308" t="s">
        <v>1491</v>
      </c>
      <c r="T21" s="308" t="s">
        <v>1491</v>
      </c>
      <c r="U21" s="308" t="s">
        <v>1491</v>
      </c>
      <c r="V21" s="308" t="s">
        <v>1491</v>
      </c>
      <c r="W21" s="308" t="s">
        <v>1491</v>
      </c>
      <c r="X21" s="308" t="s">
        <v>1491</v>
      </c>
      <c r="Y21" s="308" t="s">
        <v>1491</v>
      </c>
      <c r="Z21" s="308" t="s">
        <v>1491</v>
      </c>
      <c r="AA21" s="308" t="s">
        <v>1491</v>
      </c>
      <c r="AB21" s="308" t="s">
        <v>1491</v>
      </c>
      <c r="AC21" s="308" t="s">
        <v>1491</v>
      </c>
      <c r="AD21" s="308" t="s">
        <v>1491</v>
      </c>
      <c r="AE21" s="308" t="s">
        <v>1491</v>
      </c>
      <c r="AF21" s="308" t="s">
        <v>1491</v>
      </c>
      <c r="AG21" s="308" t="s">
        <v>1491</v>
      </c>
      <c r="AH21" s="308" t="s">
        <v>1491</v>
      </c>
      <c r="AI21" s="308" t="s">
        <v>1491</v>
      </c>
      <c r="AJ21" s="308" t="s">
        <v>1491</v>
      </c>
      <c r="AK21" s="308" t="s">
        <v>1491</v>
      </c>
      <c r="AL21" s="308" t="s">
        <v>1491</v>
      </c>
      <c r="AM21" s="308" t="s">
        <v>1491</v>
      </c>
      <c r="AO21" s="322">
        <f t="shared" si="4"/>
        <v>0</v>
      </c>
      <c r="AP21" s="322">
        <f t="shared" si="4"/>
        <v>0</v>
      </c>
      <c r="AQ21" s="322">
        <f t="shared" si="4"/>
        <v>0</v>
      </c>
      <c r="AR21" s="322">
        <f t="shared" si="4"/>
        <v>0</v>
      </c>
      <c r="AS21" s="322">
        <f t="shared" si="6"/>
        <v>0</v>
      </c>
      <c r="AT21" s="322">
        <f t="shared" si="6"/>
        <v>0</v>
      </c>
      <c r="AU21" s="322">
        <f t="shared" si="6"/>
        <v>0</v>
      </c>
      <c r="AV21" s="322">
        <f t="shared" si="6"/>
        <v>0</v>
      </c>
      <c r="AW21" s="322">
        <f t="shared" si="6"/>
        <v>0</v>
      </c>
      <c r="AX21" s="322">
        <f t="shared" si="6"/>
        <v>0</v>
      </c>
      <c r="AY21" s="322">
        <f t="shared" si="6"/>
        <v>0</v>
      </c>
      <c r="AZ21" s="322">
        <f t="shared" si="6"/>
        <v>30</v>
      </c>
      <c r="BA21" s="323">
        <f t="shared" si="5"/>
        <v>30</v>
      </c>
    </row>
    <row r="22" spans="2:53" ht="18.600000000000001" customHeight="1" x14ac:dyDescent="0.3">
      <c r="B22" s="423">
        <v>13</v>
      </c>
      <c r="C22" s="408">
        <v>79633497</v>
      </c>
      <c r="D22" s="409" t="s">
        <v>1606</v>
      </c>
      <c r="E22" s="410" t="s">
        <v>1447</v>
      </c>
      <c r="F22" s="284" t="s">
        <v>982</v>
      </c>
      <c r="G22" s="257" t="str">
        <f>IFERROR(VLOOKUP($C22,[2]BD!$B$6:$O$205,14,0),"")</f>
        <v>3017371363</v>
      </c>
      <c r="H22" s="282" t="s">
        <v>219</v>
      </c>
      <c r="I22" s="325" t="str">
        <f>IFERROR(VLOOKUP($C22,[2]BD!$B$6:$O$205,4,0),"")</f>
        <v>23/10/2025</v>
      </c>
      <c r="J22" s="308" t="s">
        <v>1491</v>
      </c>
      <c r="K22" s="308" t="s">
        <v>1491</v>
      </c>
      <c r="L22" s="308" t="s">
        <v>1491</v>
      </c>
      <c r="M22" s="308" t="s">
        <v>1491</v>
      </c>
      <c r="N22" s="308" t="s">
        <v>1491</v>
      </c>
      <c r="O22" s="308" t="s">
        <v>1491</v>
      </c>
      <c r="P22" s="308" t="s">
        <v>1491</v>
      </c>
      <c r="Q22" s="308" t="s">
        <v>1491</v>
      </c>
      <c r="R22" s="308" t="s">
        <v>1491</v>
      </c>
      <c r="S22" s="308" t="s">
        <v>1491</v>
      </c>
      <c r="T22" s="308" t="s">
        <v>1491</v>
      </c>
      <c r="U22" s="308" t="s">
        <v>1491</v>
      </c>
      <c r="V22" s="308" t="s">
        <v>1491</v>
      </c>
      <c r="W22" s="308" t="s">
        <v>1491</v>
      </c>
      <c r="X22" s="308" t="s">
        <v>1491</v>
      </c>
      <c r="Y22" s="308" t="s">
        <v>1491</v>
      </c>
      <c r="Z22" s="308" t="s">
        <v>1491</v>
      </c>
      <c r="AA22" s="308" t="s">
        <v>1491</v>
      </c>
      <c r="AB22" s="308" t="s">
        <v>1491</v>
      </c>
      <c r="AC22" s="308" t="s">
        <v>1491</v>
      </c>
      <c r="AD22" s="308" t="s">
        <v>1491</v>
      </c>
      <c r="AE22" s="308" t="s">
        <v>1491</v>
      </c>
      <c r="AF22" s="308" t="s">
        <v>1491</v>
      </c>
      <c r="AG22" s="308" t="s">
        <v>1491</v>
      </c>
      <c r="AH22" s="308" t="s">
        <v>1491</v>
      </c>
      <c r="AI22" s="308" t="s">
        <v>1491</v>
      </c>
      <c r="AJ22" s="308" t="s">
        <v>1491</v>
      </c>
      <c r="AK22" s="308" t="s">
        <v>1491</v>
      </c>
      <c r="AL22" s="308" t="s">
        <v>1491</v>
      </c>
      <c r="AM22" s="308" t="s">
        <v>1491</v>
      </c>
      <c r="AO22" s="322">
        <f t="shared" si="4"/>
        <v>0</v>
      </c>
      <c r="AP22" s="322">
        <f t="shared" si="4"/>
        <v>0</v>
      </c>
      <c r="AQ22" s="322">
        <f t="shared" si="4"/>
        <v>0</v>
      </c>
      <c r="AR22" s="322">
        <f t="shared" si="4"/>
        <v>0</v>
      </c>
      <c r="AS22" s="322">
        <f t="shared" si="6"/>
        <v>0</v>
      </c>
      <c r="AT22" s="322">
        <f t="shared" si="6"/>
        <v>0</v>
      </c>
      <c r="AU22" s="322">
        <f t="shared" si="6"/>
        <v>0</v>
      </c>
      <c r="AV22" s="322">
        <f t="shared" si="6"/>
        <v>0</v>
      </c>
      <c r="AW22" s="322">
        <f t="shared" si="6"/>
        <v>0</v>
      </c>
      <c r="AX22" s="322">
        <f t="shared" si="6"/>
        <v>0</v>
      </c>
      <c r="AY22" s="322">
        <f t="shared" si="6"/>
        <v>0</v>
      </c>
      <c r="AZ22" s="322">
        <f t="shared" si="6"/>
        <v>30</v>
      </c>
      <c r="BA22" s="323">
        <f t="shared" si="5"/>
        <v>30</v>
      </c>
    </row>
    <row r="23" spans="2:53" ht="18.600000000000001" customHeight="1" x14ac:dyDescent="0.3">
      <c r="B23" s="423">
        <v>14</v>
      </c>
      <c r="C23" s="408">
        <v>79459623</v>
      </c>
      <c r="D23" s="409" t="s">
        <v>1593</v>
      </c>
      <c r="E23" s="410" t="s">
        <v>1447</v>
      </c>
      <c r="F23" s="284" t="s">
        <v>982</v>
      </c>
      <c r="G23" s="257" t="str">
        <f>IFERROR(VLOOKUP($C23,[2]BD!$B$6:$O$205,14,0),"")</f>
        <v>3507935844</v>
      </c>
      <c r="H23" s="282" t="s">
        <v>219</v>
      </c>
      <c r="I23" s="325" t="str">
        <f>IFERROR(VLOOKUP($C23,[2]BD!$B$6:$O$205,4,0),"")</f>
        <v>23/10/2025</v>
      </c>
      <c r="J23" s="308" t="s">
        <v>1491</v>
      </c>
      <c r="K23" s="308" t="s">
        <v>1491</v>
      </c>
      <c r="L23" s="308" t="s">
        <v>1491</v>
      </c>
      <c r="M23" s="308" t="s">
        <v>1491</v>
      </c>
      <c r="N23" s="308" t="s">
        <v>1491</v>
      </c>
      <c r="O23" s="308" t="s">
        <v>1491</v>
      </c>
      <c r="P23" s="308" t="s">
        <v>1491</v>
      </c>
      <c r="Q23" s="308" t="s">
        <v>1491</v>
      </c>
      <c r="R23" s="308" t="s">
        <v>1491</v>
      </c>
      <c r="S23" s="308" t="s">
        <v>1491</v>
      </c>
      <c r="T23" s="308" t="s">
        <v>1491</v>
      </c>
      <c r="U23" s="308" t="s">
        <v>1491</v>
      </c>
      <c r="V23" s="308" t="s">
        <v>1491</v>
      </c>
      <c r="W23" s="308" t="s">
        <v>1491</v>
      </c>
      <c r="X23" s="308" t="s">
        <v>1491</v>
      </c>
      <c r="Y23" s="308" t="s">
        <v>1491</v>
      </c>
      <c r="Z23" s="308" t="s">
        <v>1491</v>
      </c>
      <c r="AA23" s="308" t="s">
        <v>1491</v>
      </c>
      <c r="AB23" s="308" t="s">
        <v>1491</v>
      </c>
      <c r="AC23" s="308" t="s">
        <v>1491</v>
      </c>
      <c r="AD23" s="308" t="s">
        <v>1491</v>
      </c>
      <c r="AE23" s="308" t="s">
        <v>1491</v>
      </c>
      <c r="AF23" s="308" t="s">
        <v>1491</v>
      </c>
      <c r="AG23" s="308" t="s">
        <v>1491</v>
      </c>
      <c r="AH23" s="308" t="s">
        <v>1491</v>
      </c>
      <c r="AI23" s="308" t="s">
        <v>1491</v>
      </c>
      <c r="AJ23" s="308" t="s">
        <v>1491</v>
      </c>
      <c r="AK23" s="308" t="s">
        <v>1491</v>
      </c>
      <c r="AL23" s="308" t="s">
        <v>1491</v>
      </c>
      <c r="AM23" s="308" t="s">
        <v>1491</v>
      </c>
      <c r="AO23" s="322">
        <f t="shared" si="4"/>
        <v>0</v>
      </c>
      <c r="AP23" s="322">
        <f t="shared" si="4"/>
        <v>0</v>
      </c>
      <c r="AQ23" s="322">
        <f t="shared" si="4"/>
        <v>0</v>
      </c>
      <c r="AR23" s="322">
        <f t="shared" si="4"/>
        <v>0</v>
      </c>
      <c r="AS23" s="322">
        <f t="shared" si="6"/>
        <v>0</v>
      </c>
      <c r="AT23" s="322">
        <f t="shared" si="6"/>
        <v>0</v>
      </c>
      <c r="AU23" s="322">
        <f t="shared" si="6"/>
        <v>0</v>
      </c>
      <c r="AV23" s="322">
        <f t="shared" si="6"/>
        <v>0</v>
      </c>
      <c r="AW23" s="322">
        <f t="shared" si="6"/>
        <v>0</v>
      </c>
      <c r="AX23" s="322">
        <f t="shared" si="6"/>
        <v>0</v>
      </c>
      <c r="AY23" s="322">
        <f t="shared" si="6"/>
        <v>0</v>
      </c>
      <c r="AZ23" s="322">
        <f t="shared" si="6"/>
        <v>30</v>
      </c>
      <c r="BA23" s="323">
        <f t="shared" si="5"/>
        <v>30</v>
      </c>
    </row>
    <row r="24" spans="2:53" ht="18.600000000000001" customHeight="1" x14ac:dyDescent="0.3">
      <c r="B24" s="423">
        <v>15</v>
      </c>
      <c r="C24" s="408">
        <v>14191476</v>
      </c>
      <c r="D24" s="409" t="s">
        <v>1607</v>
      </c>
      <c r="E24" s="410" t="s">
        <v>1447</v>
      </c>
      <c r="F24" s="284" t="s">
        <v>180</v>
      </c>
      <c r="G24" s="257" t="str">
        <f>IFERROR(VLOOKUP($C24,[2]BD!$B$6:$O$205,14,0),"")</f>
        <v>3144212888</v>
      </c>
      <c r="H24" s="282" t="s">
        <v>219</v>
      </c>
      <c r="I24" s="325" t="str">
        <f>IFERROR(VLOOKUP($C24,[2]BD!$B$6:$O$205,4,0),"")</f>
        <v>18/10/2025</v>
      </c>
      <c r="J24" s="308" t="s">
        <v>1491</v>
      </c>
      <c r="K24" s="308" t="s">
        <v>1491</v>
      </c>
      <c r="L24" s="308" t="s">
        <v>1491</v>
      </c>
      <c r="M24" s="308" t="s">
        <v>1491</v>
      </c>
      <c r="N24" s="308" t="s">
        <v>1491</v>
      </c>
      <c r="O24" s="308" t="s">
        <v>1491</v>
      </c>
      <c r="P24" s="308" t="s">
        <v>1491</v>
      </c>
      <c r="Q24" s="308" t="s">
        <v>1491</v>
      </c>
      <c r="R24" s="308" t="s">
        <v>1491</v>
      </c>
      <c r="S24" s="308" t="s">
        <v>1491</v>
      </c>
      <c r="T24" s="308" t="s">
        <v>1491</v>
      </c>
      <c r="U24" s="308" t="s">
        <v>1491</v>
      </c>
      <c r="V24" s="308" t="s">
        <v>1491</v>
      </c>
      <c r="W24" s="308" t="s">
        <v>1491</v>
      </c>
      <c r="X24" s="308" t="s">
        <v>1491</v>
      </c>
      <c r="Y24" s="308" t="s">
        <v>1491</v>
      </c>
      <c r="Z24" s="308" t="s">
        <v>1491</v>
      </c>
      <c r="AA24" s="308" t="s">
        <v>1491</v>
      </c>
      <c r="AB24" s="308" t="s">
        <v>1491</v>
      </c>
      <c r="AC24" s="308" t="s">
        <v>1491</v>
      </c>
      <c r="AD24" s="308" t="s">
        <v>1491</v>
      </c>
      <c r="AE24" s="308" t="s">
        <v>1491</v>
      </c>
      <c r="AF24" s="308" t="s">
        <v>1491</v>
      </c>
      <c r="AG24" s="308" t="s">
        <v>1491</v>
      </c>
      <c r="AH24" s="308" t="s">
        <v>1491</v>
      </c>
      <c r="AI24" s="308" t="s">
        <v>1491</v>
      </c>
      <c r="AJ24" s="308" t="s">
        <v>1491</v>
      </c>
      <c r="AK24" s="308" t="s">
        <v>1491</v>
      </c>
      <c r="AL24" s="308" t="s">
        <v>1491</v>
      </c>
      <c r="AM24" s="308" t="s">
        <v>1491</v>
      </c>
      <c r="AO24" s="322">
        <f t="shared" si="4"/>
        <v>0</v>
      </c>
      <c r="AP24" s="322">
        <f t="shared" si="4"/>
        <v>0</v>
      </c>
      <c r="AQ24" s="322">
        <f t="shared" si="4"/>
        <v>0</v>
      </c>
      <c r="AR24" s="322">
        <f t="shared" si="4"/>
        <v>0</v>
      </c>
      <c r="AS24" s="322">
        <f t="shared" si="6"/>
        <v>0</v>
      </c>
      <c r="AT24" s="322">
        <f t="shared" si="6"/>
        <v>0</v>
      </c>
      <c r="AU24" s="322">
        <f t="shared" si="6"/>
        <v>0</v>
      </c>
      <c r="AV24" s="322">
        <f t="shared" si="6"/>
        <v>0</v>
      </c>
      <c r="AW24" s="322">
        <f t="shared" si="6"/>
        <v>0</v>
      </c>
      <c r="AX24" s="322">
        <f t="shared" si="6"/>
        <v>0</v>
      </c>
      <c r="AY24" s="322">
        <f t="shared" si="6"/>
        <v>0</v>
      </c>
      <c r="AZ24" s="322">
        <f t="shared" si="6"/>
        <v>30</v>
      </c>
      <c r="BA24" s="323">
        <f t="shared" si="5"/>
        <v>30</v>
      </c>
    </row>
    <row r="25" spans="2:53" ht="18.600000000000001" customHeight="1" x14ac:dyDescent="0.3">
      <c r="B25" s="423">
        <v>16</v>
      </c>
      <c r="C25" s="418">
        <v>55155416</v>
      </c>
      <c r="D25" s="409" t="s">
        <v>1608</v>
      </c>
      <c r="E25" s="410" t="s">
        <v>1447</v>
      </c>
      <c r="F25" s="284" t="s">
        <v>178</v>
      </c>
      <c r="G25" s="257" t="str">
        <f>IFERROR(VLOOKUP($C25,[2]BD!$B$6:$O$205,14,0),"")</f>
        <v>3208313300</v>
      </c>
      <c r="H25" s="282" t="s">
        <v>219</v>
      </c>
      <c r="I25" s="325" t="str">
        <f>IFERROR(VLOOKUP($C25,[2]BD!$B$6:$O$205,4,0),"")</f>
        <v>18/10/2025</v>
      </c>
      <c r="J25" s="308" t="s">
        <v>1491</v>
      </c>
      <c r="K25" s="308" t="s">
        <v>1491</v>
      </c>
      <c r="L25" s="308" t="s">
        <v>1491</v>
      </c>
      <c r="M25" s="308" t="s">
        <v>1491</v>
      </c>
      <c r="N25" s="308" t="s">
        <v>1491</v>
      </c>
      <c r="O25" s="308" t="s">
        <v>1491</v>
      </c>
      <c r="P25" s="308" t="s">
        <v>1491</v>
      </c>
      <c r="Q25" s="308" t="s">
        <v>1491</v>
      </c>
      <c r="R25" s="308" t="s">
        <v>1491</v>
      </c>
      <c r="S25" s="308" t="s">
        <v>1491</v>
      </c>
      <c r="T25" s="308" t="s">
        <v>1491</v>
      </c>
      <c r="U25" s="308" t="s">
        <v>1491</v>
      </c>
      <c r="V25" s="308" t="s">
        <v>1491</v>
      </c>
      <c r="W25" s="308" t="s">
        <v>1491</v>
      </c>
      <c r="X25" s="308" t="s">
        <v>1491</v>
      </c>
      <c r="Y25" s="308" t="s">
        <v>1491</v>
      </c>
      <c r="Z25" s="308" t="s">
        <v>1491</v>
      </c>
      <c r="AA25" s="308" t="s">
        <v>1491</v>
      </c>
      <c r="AB25" s="308" t="s">
        <v>1491</v>
      </c>
      <c r="AC25" s="308" t="s">
        <v>1491</v>
      </c>
      <c r="AD25" s="308" t="s">
        <v>1491</v>
      </c>
      <c r="AE25" s="308" t="s">
        <v>1491</v>
      </c>
      <c r="AF25" s="308" t="s">
        <v>1491</v>
      </c>
      <c r="AG25" s="308" t="s">
        <v>1491</v>
      </c>
      <c r="AH25" s="308" t="s">
        <v>1491</v>
      </c>
      <c r="AI25" s="308" t="s">
        <v>1491</v>
      </c>
      <c r="AJ25" s="308" t="s">
        <v>1491</v>
      </c>
      <c r="AK25" s="308" t="s">
        <v>1491</v>
      </c>
      <c r="AL25" s="308" t="s">
        <v>1491</v>
      </c>
      <c r="AM25" s="308" t="s">
        <v>1491</v>
      </c>
      <c r="AO25" s="322">
        <f t="shared" si="4"/>
        <v>0</v>
      </c>
      <c r="AP25" s="322">
        <f t="shared" si="4"/>
        <v>0</v>
      </c>
      <c r="AQ25" s="322">
        <f t="shared" si="4"/>
        <v>0</v>
      </c>
      <c r="AR25" s="322">
        <f t="shared" si="4"/>
        <v>0</v>
      </c>
      <c r="AS25" s="322">
        <f t="shared" si="6"/>
        <v>0</v>
      </c>
      <c r="AT25" s="322">
        <f t="shared" si="6"/>
        <v>0</v>
      </c>
      <c r="AU25" s="322">
        <f t="shared" si="6"/>
        <v>0</v>
      </c>
      <c r="AV25" s="322">
        <f t="shared" si="6"/>
        <v>0</v>
      </c>
      <c r="AW25" s="322">
        <f t="shared" si="6"/>
        <v>0</v>
      </c>
      <c r="AX25" s="322">
        <f t="shared" si="6"/>
        <v>0</v>
      </c>
      <c r="AY25" s="322">
        <f t="shared" si="6"/>
        <v>0</v>
      </c>
      <c r="AZ25" s="322">
        <f t="shared" si="6"/>
        <v>30</v>
      </c>
      <c r="BA25" s="323">
        <f t="shared" si="5"/>
        <v>30</v>
      </c>
    </row>
    <row r="26" spans="2:53" ht="18.600000000000001" customHeight="1" x14ac:dyDescent="0.3">
      <c r="B26" s="423">
        <v>17</v>
      </c>
      <c r="C26" s="408">
        <v>52309477</v>
      </c>
      <c r="D26" s="409" t="s">
        <v>1609</v>
      </c>
      <c r="E26" s="410" t="s">
        <v>1447</v>
      </c>
      <c r="F26" s="284" t="s">
        <v>178</v>
      </c>
      <c r="G26" s="257" t="str">
        <f>IFERROR(VLOOKUP($C26,[2]BD!$B$6:$O$205,14,0),"")</f>
        <v>3208707869</v>
      </c>
      <c r="H26" s="282" t="s">
        <v>210</v>
      </c>
      <c r="I26" s="325" t="str">
        <f>IFERROR(VLOOKUP($C26,[2]BD!$B$6:$O$205,4,0),"")</f>
        <v>21/10/2025</v>
      </c>
      <c r="J26" s="308" t="s">
        <v>1491</v>
      </c>
      <c r="K26" s="308" t="s">
        <v>1491</v>
      </c>
      <c r="L26" s="308" t="s">
        <v>1491</v>
      </c>
      <c r="M26" s="308" t="s">
        <v>1491</v>
      </c>
      <c r="N26" s="308" t="s">
        <v>1491</v>
      </c>
      <c r="O26" s="308" t="s">
        <v>1491</v>
      </c>
      <c r="P26" s="308" t="s">
        <v>1491</v>
      </c>
      <c r="Q26" s="308" t="s">
        <v>1491</v>
      </c>
      <c r="R26" s="308" t="s">
        <v>1491</v>
      </c>
      <c r="S26" s="308" t="s">
        <v>1491</v>
      </c>
      <c r="T26" s="308" t="s">
        <v>1491</v>
      </c>
      <c r="U26" s="308" t="s">
        <v>1491</v>
      </c>
      <c r="V26" s="308" t="s">
        <v>1491</v>
      </c>
      <c r="W26" s="308" t="s">
        <v>1491</v>
      </c>
      <c r="X26" s="308" t="s">
        <v>1491</v>
      </c>
      <c r="Y26" s="308" t="s">
        <v>1491</v>
      </c>
      <c r="Z26" s="308" t="s">
        <v>1491</v>
      </c>
      <c r="AA26" s="308" t="s">
        <v>1491</v>
      </c>
      <c r="AB26" s="308" t="s">
        <v>1491</v>
      </c>
      <c r="AC26" s="308" t="s">
        <v>1491</v>
      </c>
      <c r="AD26" s="308" t="s">
        <v>1491</v>
      </c>
      <c r="AE26" s="308" t="s">
        <v>1491</v>
      </c>
      <c r="AF26" s="308" t="s">
        <v>1491</v>
      </c>
      <c r="AG26" s="308" t="s">
        <v>1491</v>
      </c>
      <c r="AH26" s="308" t="s">
        <v>1491</v>
      </c>
      <c r="AI26" s="308" t="s">
        <v>1491</v>
      </c>
      <c r="AJ26" s="308" t="s">
        <v>1491</v>
      </c>
      <c r="AK26" s="308" t="s">
        <v>1491</v>
      </c>
      <c r="AL26" s="308" t="s">
        <v>1491</v>
      </c>
      <c r="AM26" s="308" t="s">
        <v>1491</v>
      </c>
      <c r="AO26" s="322">
        <f t="shared" si="4"/>
        <v>0</v>
      </c>
      <c r="AP26" s="322">
        <f t="shared" si="4"/>
        <v>0</v>
      </c>
      <c r="AQ26" s="322">
        <f t="shared" si="4"/>
        <v>0</v>
      </c>
      <c r="AR26" s="322">
        <f t="shared" si="4"/>
        <v>0</v>
      </c>
      <c r="AS26" s="322">
        <f t="shared" si="6"/>
        <v>0</v>
      </c>
      <c r="AT26" s="322">
        <f t="shared" si="6"/>
        <v>0</v>
      </c>
      <c r="AU26" s="322">
        <f t="shared" si="6"/>
        <v>0</v>
      </c>
      <c r="AV26" s="322">
        <f t="shared" si="6"/>
        <v>0</v>
      </c>
      <c r="AW26" s="322">
        <f t="shared" si="6"/>
        <v>0</v>
      </c>
      <c r="AX26" s="322">
        <f t="shared" si="6"/>
        <v>0</v>
      </c>
      <c r="AY26" s="322">
        <f t="shared" si="6"/>
        <v>0</v>
      </c>
      <c r="AZ26" s="322">
        <f t="shared" si="6"/>
        <v>30</v>
      </c>
      <c r="BA26" s="323">
        <f t="shared" si="5"/>
        <v>30</v>
      </c>
    </row>
    <row r="27" spans="2:53" ht="18.600000000000001" customHeight="1" x14ac:dyDescent="0.3">
      <c r="B27" s="423">
        <v>18</v>
      </c>
      <c r="C27" s="418">
        <v>30225706</v>
      </c>
      <c r="D27" s="409" t="s">
        <v>1610</v>
      </c>
      <c r="E27" s="410" t="s">
        <v>1447</v>
      </c>
      <c r="F27" s="284" t="s">
        <v>178</v>
      </c>
      <c r="G27" s="257" t="str">
        <f>IFERROR(VLOOKUP($C27,[2]BD!$B$6:$O$205,14,0),"")</f>
        <v>3011868966</v>
      </c>
      <c r="H27" s="282" t="s">
        <v>210</v>
      </c>
      <c r="I27" s="325" t="str">
        <f>IFERROR(VLOOKUP($C27,[2]BD!$B$6:$O$205,4,0),"")</f>
        <v>18/10/2025</v>
      </c>
      <c r="J27" s="308" t="s">
        <v>1491</v>
      </c>
      <c r="K27" s="308" t="s">
        <v>1491</v>
      </c>
      <c r="L27" s="308" t="s">
        <v>1491</v>
      </c>
      <c r="M27" s="308" t="s">
        <v>1491</v>
      </c>
      <c r="N27" s="308" t="s">
        <v>1491</v>
      </c>
      <c r="O27" s="308" t="s">
        <v>1491</v>
      </c>
      <c r="P27" s="308" t="s">
        <v>1491</v>
      </c>
      <c r="Q27" s="308" t="s">
        <v>1491</v>
      </c>
      <c r="R27" s="308" t="s">
        <v>1491</v>
      </c>
      <c r="S27" s="308" t="s">
        <v>1491</v>
      </c>
      <c r="T27" s="308" t="s">
        <v>1491</v>
      </c>
      <c r="U27" s="308" t="s">
        <v>1491</v>
      </c>
      <c r="V27" s="308" t="s">
        <v>1491</v>
      </c>
      <c r="W27" s="308" t="s">
        <v>1491</v>
      </c>
      <c r="X27" s="308" t="s">
        <v>1491</v>
      </c>
      <c r="Y27" s="308" t="s">
        <v>1491</v>
      </c>
      <c r="Z27" s="308" t="s">
        <v>1491</v>
      </c>
      <c r="AA27" s="308" t="s">
        <v>1491</v>
      </c>
      <c r="AB27" s="308" t="s">
        <v>1491</v>
      </c>
      <c r="AC27" s="308" t="s">
        <v>1491</v>
      </c>
      <c r="AD27" s="308" t="s">
        <v>1491</v>
      </c>
      <c r="AE27" s="308" t="s">
        <v>1491</v>
      </c>
      <c r="AF27" s="308" t="s">
        <v>1491</v>
      </c>
      <c r="AG27" s="308" t="s">
        <v>1491</v>
      </c>
      <c r="AH27" s="308" t="s">
        <v>1491</v>
      </c>
      <c r="AI27" s="308" t="s">
        <v>1491</v>
      </c>
      <c r="AJ27" s="308" t="s">
        <v>1491</v>
      </c>
      <c r="AK27" s="308" t="s">
        <v>1491</v>
      </c>
      <c r="AL27" s="308" t="s">
        <v>1491</v>
      </c>
      <c r="AM27" s="308" t="s">
        <v>1491</v>
      </c>
      <c r="AO27" s="322">
        <f t="shared" si="4"/>
        <v>0</v>
      </c>
      <c r="AP27" s="322">
        <f t="shared" si="4"/>
        <v>0</v>
      </c>
      <c r="AQ27" s="322">
        <f t="shared" si="4"/>
        <v>0</v>
      </c>
      <c r="AR27" s="322">
        <f t="shared" si="4"/>
        <v>0</v>
      </c>
      <c r="AS27" s="322">
        <f t="shared" si="6"/>
        <v>0</v>
      </c>
      <c r="AT27" s="322">
        <f t="shared" si="6"/>
        <v>0</v>
      </c>
      <c r="AU27" s="322">
        <f t="shared" si="6"/>
        <v>0</v>
      </c>
      <c r="AV27" s="322">
        <f t="shared" si="6"/>
        <v>0</v>
      </c>
      <c r="AW27" s="322">
        <f t="shared" si="6"/>
        <v>0</v>
      </c>
      <c r="AX27" s="322">
        <f t="shared" si="6"/>
        <v>0</v>
      </c>
      <c r="AY27" s="322">
        <f t="shared" si="6"/>
        <v>0</v>
      </c>
      <c r="AZ27" s="322">
        <f t="shared" si="6"/>
        <v>30</v>
      </c>
      <c r="BA27" s="323">
        <f t="shared" si="5"/>
        <v>30</v>
      </c>
    </row>
    <row r="28" spans="2:53" ht="18.600000000000001" customHeight="1" x14ac:dyDescent="0.3">
      <c r="B28" s="423">
        <v>19</v>
      </c>
      <c r="C28" s="408">
        <v>39655719</v>
      </c>
      <c r="D28" s="415" t="s">
        <v>1611</v>
      </c>
      <c r="E28" s="410" t="s">
        <v>1447</v>
      </c>
      <c r="F28" s="284" t="s">
        <v>178</v>
      </c>
      <c r="G28" s="257" t="str">
        <f>IFERROR(VLOOKUP($C28,[2]BD!$B$6:$O$205,14,0),"")</f>
        <v>3107617116</v>
      </c>
      <c r="H28" s="282" t="s">
        <v>210</v>
      </c>
      <c r="I28" s="325" t="str">
        <f>IFERROR(VLOOKUP($C28,[2]BD!$B$6:$O$205,4,0),"")</f>
        <v>18/10/2025</v>
      </c>
      <c r="J28" s="308" t="s">
        <v>1491</v>
      </c>
      <c r="K28" s="308" t="s">
        <v>1491</v>
      </c>
      <c r="L28" s="308" t="s">
        <v>1491</v>
      </c>
      <c r="M28" s="308" t="s">
        <v>1491</v>
      </c>
      <c r="N28" s="308" t="s">
        <v>1491</v>
      </c>
      <c r="O28" s="308" t="s">
        <v>1491</v>
      </c>
      <c r="P28" s="308" t="s">
        <v>1491</v>
      </c>
      <c r="Q28" s="308" t="s">
        <v>1491</v>
      </c>
      <c r="R28" s="308" t="s">
        <v>1491</v>
      </c>
      <c r="S28" s="308" t="s">
        <v>1491</v>
      </c>
      <c r="T28" s="308" t="s">
        <v>1491</v>
      </c>
      <c r="U28" s="308" t="s">
        <v>1491</v>
      </c>
      <c r="V28" s="308" t="s">
        <v>1491</v>
      </c>
      <c r="W28" s="308" t="s">
        <v>1491</v>
      </c>
      <c r="X28" s="308" t="s">
        <v>1491</v>
      </c>
      <c r="Y28" s="308" t="s">
        <v>1491</v>
      </c>
      <c r="Z28" s="308" t="s">
        <v>1491</v>
      </c>
      <c r="AA28" s="308" t="s">
        <v>1491</v>
      </c>
      <c r="AB28" s="308" t="s">
        <v>1491</v>
      </c>
      <c r="AC28" s="308" t="s">
        <v>1491</v>
      </c>
      <c r="AD28" s="308" t="s">
        <v>1491</v>
      </c>
      <c r="AE28" s="308" t="s">
        <v>1491</v>
      </c>
      <c r="AF28" s="308" t="s">
        <v>1491</v>
      </c>
      <c r="AG28" s="308" t="s">
        <v>1491</v>
      </c>
      <c r="AH28" s="308" t="s">
        <v>1491</v>
      </c>
      <c r="AI28" s="308" t="s">
        <v>1491</v>
      </c>
      <c r="AJ28" s="308" t="s">
        <v>1491</v>
      </c>
      <c r="AK28" s="308" t="s">
        <v>1491</v>
      </c>
      <c r="AL28" s="308" t="s">
        <v>1491</v>
      </c>
      <c r="AM28" s="308" t="s">
        <v>1491</v>
      </c>
      <c r="AO28" s="322">
        <f t="shared" si="4"/>
        <v>0</v>
      </c>
      <c r="AP28" s="322">
        <f t="shared" si="4"/>
        <v>0</v>
      </c>
      <c r="AQ28" s="322">
        <f t="shared" si="4"/>
        <v>0</v>
      </c>
      <c r="AR28" s="322">
        <f t="shared" si="4"/>
        <v>0</v>
      </c>
      <c r="AS28" s="322">
        <f t="shared" si="6"/>
        <v>0</v>
      </c>
      <c r="AT28" s="322">
        <f t="shared" si="6"/>
        <v>0</v>
      </c>
      <c r="AU28" s="322">
        <f t="shared" si="6"/>
        <v>0</v>
      </c>
      <c r="AV28" s="322">
        <f t="shared" si="6"/>
        <v>0</v>
      </c>
      <c r="AW28" s="322">
        <f t="shared" si="6"/>
        <v>0</v>
      </c>
      <c r="AX28" s="322">
        <f t="shared" si="6"/>
        <v>0</v>
      </c>
      <c r="AY28" s="322">
        <f t="shared" si="6"/>
        <v>0</v>
      </c>
      <c r="AZ28" s="322">
        <f t="shared" si="6"/>
        <v>30</v>
      </c>
      <c r="BA28" s="323">
        <f t="shared" si="5"/>
        <v>30</v>
      </c>
    </row>
    <row r="29" spans="2:53" ht="18.600000000000001" customHeight="1" x14ac:dyDescent="0.3">
      <c r="B29" s="423">
        <v>20</v>
      </c>
      <c r="C29" s="408">
        <v>1024583299</v>
      </c>
      <c r="D29" s="416" t="s">
        <v>1612</v>
      </c>
      <c r="E29" s="410" t="s">
        <v>1447</v>
      </c>
      <c r="F29" s="284" t="s">
        <v>178</v>
      </c>
      <c r="G29" s="257" t="str">
        <f>IFERROR(VLOOKUP($C29,[2]BD!$B$6:$O$205,14,0),"")</f>
        <v>3204997455</v>
      </c>
      <c r="H29" s="282" t="s">
        <v>210</v>
      </c>
      <c r="I29" s="325" t="str">
        <f>IFERROR(VLOOKUP($C29,[2]BD!$B$6:$O$205,4,0),"")</f>
        <v>18/10/2025</v>
      </c>
      <c r="J29" s="308" t="s">
        <v>1491</v>
      </c>
      <c r="K29" s="308" t="s">
        <v>1491</v>
      </c>
      <c r="L29" s="308" t="s">
        <v>1491</v>
      </c>
      <c r="M29" s="308" t="s">
        <v>1491</v>
      </c>
      <c r="N29" s="308" t="s">
        <v>1491</v>
      </c>
      <c r="O29" s="308" t="s">
        <v>1491</v>
      </c>
      <c r="P29" s="308" t="s">
        <v>1491</v>
      </c>
      <c r="Q29" s="308" t="s">
        <v>1491</v>
      </c>
      <c r="R29" s="308" t="s">
        <v>1491</v>
      </c>
      <c r="S29" s="308" t="s">
        <v>1491</v>
      </c>
      <c r="T29" s="308" t="s">
        <v>1491</v>
      </c>
      <c r="U29" s="308" t="s">
        <v>1491</v>
      </c>
      <c r="V29" s="308" t="s">
        <v>1491</v>
      </c>
      <c r="W29" s="308" t="s">
        <v>1491</v>
      </c>
      <c r="X29" s="308" t="s">
        <v>1491</v>
      </c>
      <c r="Y29" s="308" t="s">
        <v>1491</v>
      </c>
      <c r="Z29" s="308" t="s">
        <v>1491</v>
      </c>
      <c r="AA29" s="308" t="s">
        <v>1491</v>
      </c>
      <c r="AB29" s="308" t="s">
        <v>1491</v>
      </c>
      <c r="AC29" s="308" t="s">
        <v>1491</v>
      </c>
      <c r="AD29" s="308" t="s">
        <v>1491</v>
      </c>
      <c r="AE29" s="308" t="s">
        <v>1491</v>
      </c>
      <c r="AF29" s="308" t="s">
        <v>1491</v>
      </c>
      <c r="AG29" s="308" t="s">
        <v>1491</v>
      </c>
      <c r="AH29" s="308" t="s">
        <v>1491</v>
      </c>
      <c r="AI29" s="308" t="s">
        <v>1480</v>
      </c>
      <c r="AJ29" s="308" t="s">
        <v>1491</v>
      </c>
      <c r="AK29" s="308" t="s">
        <v>1491</v>
      </c>
      <c r="AL29" s="308" t="s">
        <v>1491</v>
      </c>
      <c r="AM29" s="308" t="s">
        <v>1491</v>
      </c>
      <c r="AO29" s="322">
        <f t="shared" si="4"/>
        <v>1</v>
      </c>
      <c r="AP29" s="322">
        <f t="shared" si="4"/>
        <v>0</v>
      </c>
      <c r="AQ29" s="322">
        <f t="shared" si="4"/>
        <v>0</v>
      </c>
      <c r="AR29" s="322">
        <f t="shared" si="4"/>
        <v>0</v>
      </c>
      <c r="AS29" s="322">
        <f t="shared" si="6"/>
        <v>0</v>
      </c>
      <c r="AT29" s="322">
        <f t="shared" si="6"/>
        <v>0</v>
      </c>
      <c r="AU29" s="322">
        <f t="shared" si="6"/>
        <v>0</v>
      </c>
      <c r="AV29" s="322">
        <f t="shared" si="6"/>
        <v>0</v>
      </c>
      <c r="AW29" s="322">
        <f t="shared" si="6"/>
        <v>0</v>
      </c>
      <c r="AX29" s="322">
        <f t="shared" si="6"/>
        <v>0</v>
      </c>
      <c r="AY29" s="322">
        <f t="shared" si="6"/>
        <v>0</v>
      </c>
      <c r="AZ29" s="322">
        <f t="shared" si="6"/>
        <v>29</v>
      </c>
      <c r="BA29" s="323">
        <f t="shared" si="5"/>
        <v>29</v>
      </c>
    </row>
    <row r="30" spans="2:53" ht="18.600000000000001" customHeight="1" x14ac:dyDescent="0.3">
      <c r="B30" s="423">
        <v>21</v>
      </c>
      <c r="C30" s="418">
        <v>1002269813</v>
      </c>
      <c r="D30" s="409" t="s">
        <v>1613</v>
      </c>
      <c r="E30" s="410" t="s">
        <v>1447</v>
      </c>
      <c r="F30" s="284" t="s">
        <v>178</v>
      </c>
      <c r="G30" s="257" t="str">
        <f>IFERROR(VLOOKUP($C30,[2]BD!$B$6:$O$205,14,0),"")</f>
        <v>3194618677</v>
      </c>
      <c r="H30" s="282" t="s">
        <v>210</v>
      </c>
      <c r="I30" s="325" t="str">
        <f>IFERROR(VLOOKUP($C30,[2]BD!$B$6:$O$205,4,0),"")</f>
        <v>18/10/2025</v>
      </c>
      <c r="J30" s="308" t="s">
        <v>1491</v>
      </c>
      <c r="K30" s="308" t="s">
        <v>1491</v>
      </c>
      <c r="L30" s="308" t="s">
        <v>1491</v>
      </c>
      <c r="M30" s="308" t="s">
        <v>1491</v>
      </c>
      <c r="N30" s="308" t="s">
        <v>1491</v>
      </c>
      <c r="O30" s="308" t="s">
        <v>1491</v>
      </c>
      <c r="P30" s="308" t="s">
        <v>1491</v>
      </c>
      <c r="Q30" s="308" t="s">
        <v>1491</v>
      </c>
      <c r="R30" s="308" t="s">
        <v>1491</v>
      </c>
      <c r="S30" s="308" t="s">
        <v>1491</v>
      </c>
      <c r="T30" s="308" t="s">
        <v>1491</v>
      </c>
      <c r="U30" s="308" t="s">
        <v>1491</v>
      </c>
      <c r="V30" s="308" t="s">
        <v>1491</v>
      </c>
      <c r="W30" s="308" t="s">
        <v>1491</v>
      </c>
      <c r="X30" s="308" t="s">
        <v>1491</v>
      </c>
      <c r="Y30" s="308" t="s">
        <v>1491</v>
      </c>
      <c r="Z30" s="308" t="s">
        <v>1491</v>
      </c>
      <c r="AA30" s="308" t="s">
        <v>1491</v>
      </c>
      <c r="AB30" s="308" t="s">
        <v>1491</v>
      </c>
      <c r="AC30" s="308" t="s">
        <v>1491</v>
      </c>
      <c r="AD30" s="308" t="s">
        <v>1491</v>
      </c>
      <c r="AE30" s="308" t="s">
        <v>1491</v>
      </c>
      <c r="AF30" s="308" t="s">
        <v>1491</v>
      </c>
      <c r="AG30" s="308" t="s">
        <v>1491</v>
      </c>
      <c r="AH30" s="308" t="s">
        <v>1491</v>
      </c>
      <c r="AI30" s="308" t="s">
        <v>1491</v>
      </c>
      <c r="AJ30" s="308" t="s">
        <v>1491</v>
      </c>
      <c r="AK30" s="308" t="s">
        <v>1491</v>
      </c>
      <c r="AL30" s="308" t="s">
        <v>1491</v>
      </c>
      <c r="AM30" s="308" t="s">
        <v>1491</v>
      </c>
      <c r="AO30" s="322">
        <f t="shared" si="4"/>
        <v>0</v>
      </c>
      <c r="AP30" s="322">
        <f t="shared" si="4"/>
        <v>0</v>
      </c>
      <c r="AQ30" s="322">
        <f t="shared" si="4"/>
        <v>0</v>
      </c>
      <c r="AR30" s="322">
        <f t="shared" si="4"/>
        <v>0</v>
      </c>
      <c r="AS30" s="322">
        <f t="shared" si="6"/>
        <v>0</v>
      </c>
      <c r="AT30" s="322">
        <f t="shared" si="6"/>
        <v>0</v>
      </c>
      <c r="AU30" s="322">
        <f t="shared" si="6"/>
        <v>0</v>
      </c>
      <c r="AV30" s="322">
        <f t="shared" si="6"/>
        <v>0</v>
      </c>
      <c r="AW30" s="322">
        <f t="shared" si="6"/>
        <v>0</v>
      </c>
      <c r="AX30" s="322">
        <f t="shared" si="6"/>
        <v>0</v>
      </c>
      <c r="AY30" s="322">
        <f t="shared" si="6"/>
        <v>0</v>
      </c>
      <c r="AZ30" s="322">
        <f t="shared" si="6"/>
        <v>30</v>
      </c>
      <c r="BA30" s="323">
        <f t="shared" si="5"/>
        <v>30</v>
      </c>
    </row>
    <row r="31" spans="2:53" ht="18.600000000000001" customHeight="1" x14ac:dyDescent="0.3">
      <c r="B31" s="423">
        <v>22</v>
      </c>
      <c r="C31" s="418">
        <v>5483580</v>
      </c>
      <c r="D31" s="420" t="s">
        <v>1614</v>
      </c>
      <c r="E31" s="410" t="s">
        <v>1447</v>
      </c>
      <c r="F31" s="284" t="s">
        <v>178</v>
      </c>
      <c r="G31" s="257" t="str">
        <f>IFERROR(VLOOKUP($C31,[2]BD!$B$6:$O$205,14,0),"")</f>
        <v>3243453295</v>
      </c>
      <c r="H31" s="282" t="s">
        <v>210</v>
      </c>
      <c r="I31" s="325" t="str">
        <f>IFERROR(VLOOKUP($C31,[2]BD!$B$6:$O$205,4,0),"")</f>
        <v>18/10/2025</v>
      </c>
      <c r="J31" s="308" t="s">
        <v>1491</v>
      </c>
      <c r="K31" s="308" t="s">
        <v>1491</v>
      </c>
      <c r="L31" s="308" t="s">
        <v>1491</v>
      </c>
      <c r="M31" s="308" t="s">
        <v>1491</v>
      </c>
      <c r="N31" s="308" t="s">
        <v>1491</v>
      </c>
      <c r="O31" s="308" t="s">
        <v>1491</v>
      </c>
      <c r="P31" s="308" t="s">
        <v>1491</v>
      </c>
      <c r="Q31" s="308" t="s">
        <v>1491</v>
      </c>
      <c r="R31" s="308" t="s">
        <v>1491</v>
      </c>
      <c r="S31" s="308" t="s">
        <v>1491</v>
      </c>
      <c r="T31" s="308" t="s">
        <v>1491</v>
      </c>
      <c r="U31" s="308" t="s">
        <v>1491</v>
      </c>
      <c r="V31" s="308" t="s">
        <v>1491</v>
      </c>
      <c r="W31" s="308" t="s">
        <v>1491</v>
      </c>
      <c r="X31" s="308" t="s">
        <v>1491</v>
      </c>
      <c r="Y31" s="308" t="s">
        <v>1491</v>
      </c>
      <c r="Z31" s="308" t="s">
        <v>1491</v>
      </c>
      <c r="AA31" s="308" t="s">
        <v>1491</v>
      </c>
      <c r="AB31" s="308" t="s">
        <v>1491</v>
      </c>
      <c r="AC31" s="308" t="s">
        <v>1491</v>
      </c>
      <c r="AD31" s="308" t="s">
        <v>1491</v>
      </c>
      <c r="AE31" s="308" t="s">
        <v>1491</v>
      </c>
      <c r="AF31" s="308" t="s">
        <v>1491</v>
      </c>
      <c r="AG31" s="308" t="s">
        <v>1491</v>
      </c>
      <c r="AH31" s="308" t="s">
        <v>1491</v>
      </c>
      <c r="AI31" s="308" t="s">
        <v>1491</v>
      </c>
      <c r="AJ31" s="308" t="s">
        <v>1491</v>
      </c>
      <c r="AK31" s="308" t="s">
        <v>1491</v>
      </c>
      <c r="AL31" s="308" t="s">
        <v>1491</v>
      </c>
      <c r="AM31" s="308" t="s">
        <v>1491</v>
      </c>
      <c r="AO31" s="322">
        <f t="shared" si="4"/>
        <v>0</v>
      </c>
      <c r="AP31" s="322">
        <f t="shared" si="4"/>
        <v>0</v>
      </c>
      <c r="AQ31" s="322">
        <f t="shared" si="4"/>
        <v>0</v>
      </c>
      <c r="AR31" s="322">
        <f t="shared" si="4"/>
        <v>0</v>
      </c>
      <c r="AS31" s="322">
        <f t="shared" si="6"/>
        <v>0</v>
      </c>
      <c r="AT31" s="322">
        <f t="shared" si="6"/>
        <v>0</v>
      </c>
      <c r="AU31" s="322">
        <f t="shared" si="6"/>
        <v>0</v>
      </c>
      <c r="AV31" s="322">
        <f t="shared" si="6"/>
        <v>0</v>
      </c>
      <c r="AW31" s="322">
        <f t="shared" si="6"/>
        <v>0</v>
      </c>
      <c r="AX31" s="322">
        <f t="shared" si="6"/>
        <v>0</v>
      </c>
      <c r="AY31" s="322">
        <f t="shared" si="6"/>
        <v>0</v>
      </c>
      <c r="AZ31" s="322">
        <f t="shared" si="6"/>
        <v>30</v>
      </c>
      <c r="BA31" s="323">
        <f t="shared" si="5"/>
        <v>30</v>
      </c>
    </row>
    <row r="32" spans="2:53" ht="18.600000000000001" customHeight="1" x14ac:dyDescent="0.3">
      <c r="B32" s="423">
        <v>23</v>
      </c>
      <c r="C32" s="408">
        <v>69802250</v>
      </c>
      <c r="D32" s="409" t="s">
        <v>1615</v>
      </c>
      <c r="E32" s="410" t="s">
        <v>1447</v>
      </c>
      <c r="F32" s="284" t="s">
        <v>178</v>
      </c>
      <c r="G32" s="257" t="str">
        <f>IFERROR(VLOOKUP($C32,[2]BD!$B$6:$O$205,14,0),"")</f>
        <v>3232902740</v>
      </c>
      <c r="H32" s="282" t="s">
        <v>210</v>
      </c>
      <c r="I32" s="325" t="str">
        <f>IFERROR(VLOOKUP($C32,[2]BD!$B$6:$O$205,4,0),"")</f>
        <v>18/10/2025</v>
      </c>
      <c r="J32" s="308" t="s">
        <v>1491</v>
      </c>
      <c r="K32" s="308" t="s">
        <v>1491</v>
      </c>
      <c r="L32" s="308" t="s">
        <v>1491</v>
      </c>
      <c r="M32" s="308" t="s">
        <v>1491</v>
      </c>
      <c r="N32" s="308" t="s">
        <v>1491</v>
      </c>
      <c r="O32" s="308" t="s">
        <v>1491</v>
      </c>
      <c r="P32" s="308" t="s">
        <v>1491</v>
      </c>
      <c r="Q32" s="308" t="s">
        <v>1491</v>
      </c>
      <c r="R32" s="308" t="s">
        <v>1491</v>
      </c>
      <c r="S32" s="308" t="s">
        <v>1483</v>
      </c>
      <c r="T32" s="308" t="s">
        <v>1483</v>
      </c>
      <c r="U32" s="308" t="s">
        <v>1491</v>
      </c>
      <c r="V32" s="308" t="s">
        <v>1491</v>
      </c>
      <c r="W32" s="308" t="s">
        <v>1491</v>
      </c>
      <c r="X32" s="308" t="s">
        <v>1491</v>
      </c>
      <c r="Y32" s="308" t="s">
        <v>1491</v>
      </c>
      <c r="Z32" s="308" t="s">
        <v>1491</v>
      </c>
      <c r="AA32" s="308" t="s">
        <v>1491</v>
      </c>
      <c r="AB32" s="308" t="s">
        <v>1491</v>
      </c>
      <c r="AC32" s="308" t="s">
        <v>1491</v>
      </c>
      <c r="AD32" s="308" t="s">
        <v>1491</v>
      </c>
      <c r="AE32" s="308" t="s">
        <v>1491</v>
      </c>
      <c r="AF32" s="308" t="s">
        <v>1491</v>
      </c>
      <c r="AG32" s="308" t="s">
        <v>1491</v>
      </c>
      <c r="AH32" s="308" t="s">
        <v>1491</v>
      </c>
      <c r="AI32" s="308" t="s">
        <v>1491</v>
      </c>
      <c r="AJ32" s="308" t="s">
        <v>1491</v>
      </c>
      <c r="AK32" s="308" t="s">
        <v>1491</v>
      </c>
      <c r="AL32" s="308" t="s">
        <v>1491</v>
      </c>
      <c r="AM32" s="308" t="s">
        <v>1491</v>
      </c>
      <c r="AO32" s="322">
        <f t="shared" si="4"/>
        <v>0</v>
      </c>
      <c r="AP32" s="322">
        <f t="shared" si="4"/>
        <v>0</v>
      </c>
      <c r="AQ32" s="322">
        <f t="shared" si="4"/>
        <v>0</v>
      </c>
      <c r="AR32" s="322">
        <f t="shared" si="4"/>
        <v>2</v>
      </c>
      <c r="AS32" s="322">
        <f t="shared" si="6"/>
        <v>0</v>
      </c>
      <c r="AT32" s="322">
        <f t="shared" si="6"/>
        <v>0</v>
      </c>
      <c r="AU32" s="322">
        <f t="shared" si="6"/>
        <v>0</v>
      </c>
      <c r="AV32" s="322">
        <f t="shared" si="6"/>
        <v>0</v>
      </c>
      <c r="AW32" s="322">
        <f t="shared" si="6"/>
        <v>0</v>
      </c>
      <c r="AX32" s="322">
        <f t="shared" si="6"/>
        <v>0</v>
      </c>
      <c r="AY32" s="322">
        <f t="shared" si="6"/>
        <v>0</v>
      </c>
      <c r="AZ32" s="322">
        <f t="shared" si="6"/>
        <v>28</v>
      </c>
      <c r="BA32" s="323">
        <f t="shared" si="5"/>
        <v>28</v>
      </c>
    </row>
    <row r="33" spans="2:53" ht="18.600000000000001" customHeight="1" x14ac:dyDescent="0.3">
      <c r="B33" s="423">
        <v>24</v>
      </c>
      <c r="C33" s="418">
        <v>55305195</v>
      </c>
      <c r="D33" s="415" t="s">
        <v>1616</v>
      </c>
      <c r="E33" s="410" t="s">
        <v>1447</v>
      </c>
      <c r="F33" s="284" t="s">
        <v>178</v>
      </c>
      <c r="G33" s="257" t="str">
        <f>IFERROR(VLOOKUP($C33,[2]BD!$B$6:$O$205,14,0),"")</f>
        <v>3223827570</v>
      </c>
      <c r="H33" s="282" t="s">
        <v>210</v>
      </c>
      <c r="I33" s="325" t="str">
        <f>IFERROR(VLOOKUP($C33,[2]BD!$B$6:$O$205,4,0),"")</f>
        <v>23/10/2025</v>
      </c>
      <c r="J33" s="308" t="s">
        <v>1491</v>
      </c>
      <c r="K33" s="308" t="s">
        <v>1491</v>
      </c>
      <c r="L33" s="308" t="s">
        <v>1491</v>
      </c>
      <c r="M33" s="308" t="s">
        <v>1491</v>
      </c>
      <c r="N33" s="308" t="s">
        <v>1491</v>
      </c>
      <c r="O33" s="308" t="s">
        <v>1491</v>
      </c>
      <c r="P33" s="308" t="s">
        <v>1491</v>
      </c>
      <c r="Q33" s="308" t="s">
        <v>1491</v>
      </c>
      <c r="R33" s="308" t="s">
        <v>1491</v>
      </c>
      <c r="S33" s="308" t="s">
        <v>1491</v>
      </c>
      <c r="T33" s="308" t="s">
        <v>1491</v>
      </c>
      <c r="U33" s="308" t="s">
        <v>1491</v>
      </c>
      <c r="V33" s="308" t="s">
        <v>1491</v>
      </c>
      <c r="W33" s="308" t="s">
        <v>1491</v>
      </c>
      <c r="X33" s="308" t="s">
        <v>1491</v>
      </c>
      <c r="Y33" s="308" t="s">
        <v>1491</v>
      </c>
      <c r="Z33" s="308" t="s">
        <v>1491</v>
      </c>
      <c r="AA33" s="308" t="s">
        <v>1491</v>
      </c>
      <c r="AB33" s="308" t="s">
        <v>1491</v>
      </c>
      <c r="AC33" s="308" t="s">
        <v>1491</v>
      </c>
      <c r="AD33" s="308" t="s">
        <v>1491</v>
      </c>
      <c r="AE33" s="308" t="s">
        <v>1491</v>
      </c>
      <c r="AF33" s="308" t="s">
        <v>1491</v>
      </c>
      <c r="AG33" s="308" t="s">
        <v>1491</v>
      </c>
      <c r="AH33" s="308" t="s">
        <v>1491</v>
      </c>
      <c r="AI33" s="308" t="s">
        <v>1491</v>
      </c>
      <c r="AJ33" s="308" t="s">
        <v>1491</v>
      </c>
      <c r="AK33" s="308" t="s">
        <v>1491</v>
      </c>
      <c r="AL33" s="308" t="s">
        <v>1491</v>
      </c>
      <c r="AM33" s="308" t="s">
        <v>1491</v>
      </c>
      <c r="AO33" s="322">
        <f t="shared" si="4"/>
        <v>0</v>
      </c>
      <c r="AP33" s="322">
        <f t="shared" si="4"/>
        <v>0</v>
      </c>
      <c r="AQ33" s="322">
        <f t="shared" si="4"/>
        <v>0</v>
      </c>
      <c r="AR33" s="322">
        <f t="shared" si="4"/>
        <v>0</v>
      </c>
      <c r="AS33" s="322">
        <f t="shared" si="6"/>
        <v>0</v>
      </c>
      <c r="AT33" s="322">
        <f t="shared" si="6"/>
        <v>0</v>
      </c>
      <c r="AU33" s="322">
        <f t="shared" si="6"/>
        <v>0</v>
      </c>
      <c r="AV33" s="322">
        <f t="shared" si="6"/>
        <v>0</v>
      </c>
      <c r="AW33" s="322">
        <f t="shared" si="6"/>
        <v>0</v>
      </c>
      <c r="AX33" s="322">
        <f t="shared" si="6"/>
        <v>0</v>
      </c>
      <c r="AY33" s="322">
        <f t="shared" si="6"/>
        <v>0</v>
      </c>
      <c r="AZ33" s="322">
        <f t="shared" si="6"/>
        <v>30</v>
      </c>
      <c r="BA33" s="323">
        <f t="shared" si="5"/>
        <v>30</v>
      </c>
    </row>
    <row r="34" spans="2:53" ht="18.600000000000001" customHeight="1" x14ac:dyDescent="0.3">
      <c r="B34" s="423">
        <v>25</v>
      </c>
      <c r="C34" s="418">
        <v>80369946</v>
      </c>
      <c r="D34" s="409" t="s">
        <v>1617</v>
      </c>
      <c r="E34" s="410" t="s">
        <v>1447</v>
      </c>
      <c r="F34" s="284" t="s">
        <v>982</v>
      </c>
      <c r="G34" s="257" t="str">
        <f>IFERROR(VLOOKUP($C34,[2]BD!$B$6:$O$205,14,0),"")</f>
        <v>3114917055</v>
      </c>
      <c r="H34" s="282" t="s">
        <v>210</v>
      </c>
      <c r="I34" s="325" t="str">
        <f>IFERROR(VLOOKUP($C34,[2]BD!$B$6:$O$205,4,0),"")</f>
        <v>18/10/2025</v>
      </c>
      <c r="J34" s="308" t="s">
        <v>1491</v>
      </c>
      <c r="K34" s="308" t="s">
        <v>1483</v>
      </c>
      <c r="L34" s="308" t="s">
        <v>1491</v>
      </c>
      <c r="M34" s="308" t="s">
        <v>1491</v>
      </c>
      <c r="N34" s="308" t="s">
        <v>1491</v>
      </c>
      <c r="O34" s="308" t="s">
        <v>1491</v>
      </c>
      <c r="P34" s="308" t="s">
        <v>1491</v>
      </c>
      <c r="Q34" s="308" t="s">
        <v>1491</v>
      </c>
      <c r="R34" s="308" t="s">
        <v>1491</v>
      </c>
      <c r="S34" s="308" t="s">
        <v>1491</v>
      </c>
      <c r="T34" s="308" t="s">
        <v>1491</v>
      </c>
      <c r="U34" s="308" t="s">
        <v>1491</v>
      </c>
      <c r="V34" s="308" t="s">
        <v>1491</v>
      </c>
      <c r="W34" s="308" t="s">
        <v>1491</v>
      </c>
      <c r="X34" s="308" t="s">
        <v>1491</v>
      </c>
      <c r="Y34" s="308" t="s">
        <v>1491</v>
      </c>
      <c r="Z34" s="308" t="s">
        <v>1491</v>
      </c>
      <c r="AA34" s="308" t="s">
        <v>1491</v>
      </c>
      <c r="AB34" s="308" t="s">
        <v>1491</v>
      </c>
      <c r="AC34" s="308" t="s">
        <v>1491</v>
      </c>
      <c r="AD34" s="308" t="s">
        <v>1491</v>
      </c>
      <c r="AE34" s="308" t="s">
        <v>1491</v>
      </c>
      <c r="AF34" s="308" t="s">
        <v>1491</v>
      </c>
      <c r="AG34" s="308" t="s">
        <v>1491</v>
      </c>
      <c r="AH34" s="308" t="s">
        <v>1491</v>
      </c>
      <c r="AI34" s="308" t="s">
        <v>1491</v>
      </c>
      <c r="AJ34" s="308" t="s">
        <v>1491</v>
      </c>
      <c r="AK34" s="308" t="s">
        <v>1491</v>
      </c>
      <c r="AL34" s="308" t="s">
        <v>1491</v>
      </c>
      <c r="AM34" s="308" t="s">
        <v>1491</v>
      </c>
      <c r="AO34" s="322">
        <f t="shared" si="4"/>
        <v>0</v>
      </c>
      <c r="AP34" s="322">
        <f t="shared" si="4"/>
        <v>0</v>
      </c>
      <c r="AQ34" s="322">
        <f t="shared" si="4"/>
        <v>0</v>
      </c>
      <c r="AR34" s="322">
        <f t="shared" si="4"/>
        <v>1</v>
      </c>
      <c r="AS34" s="322">
        <f t="shared" si="6"/>
        <v>0</v>
      </c>
      <c r="AT34" s="322">
        <f t="shared" si="6"/>
        <v>0</v>
      </c>
      <c r="AU34" s="322">
        <f t="shared" si="6"/>
        <v>0</v>
      </c>
      <c r="AV34" s="322">
        <f t="shared" si="6"/>
        <v>0</v>
      </c>
      <c r="AW34" s="322">
        <f t="shared" si="6"/>
        <v>0</v>
      </c>
      <c r="AX34" s="322">
        <f t="shared" si="6"/>
        <v>0</v>
      </c>
      <c r="AY34" s="322">
        <f t="shared" si="6"/>
        <v>0</v>
      </c>
      <c r="AZ34" s="322">
        <f t="shared" si="6"/>
        <v>29</v>
      </c>
      <c r="BA34" s="323">
        <f t="shared" si="5"/>
        <v>29</v>
      </c>
    </row>
    <row r="35" spans="2:53" ht="18.600000000000001" customHeight="1" x14ac:dyDescent="0.3">
      <c r="B35" s="423">
        <v>26</v>
      </c>
      <c r="C35" s="418">
        <v>1010025321</v>
      </c>
      <c r="D35" s="409" t="s">
        <v>1618</v>
      </c>
      <c r="E35" s="410" t="s">
        <v>1447</v>
      </c>
      <c r="F35" s="284" t="s">
        <v>982</v>
      </c>
      <c r="G35" s="257" t="str">
        <f>IFERROR(VLOOKUP($C35,[2]BD!$B$6:$O$205,14,0),"")</f>
        <v>3011709391</v>
      </c>
      <c r="H35" s="282" t="s">
        <v>210</v>
      </c>
      <c r="I35" s="325" t="str">
        <f>IFERROR(VLOOKUP($C35,[2]BD!$B$6:$O$205,4,0),"")</f>
        <v>23/10/2025</v>
      </c>
      <c r="J35" s="308" t="s">
        <v>1491</v>
      </c>
      <c r="K35" s="308" t="s">
        <v>1491</v>
      </c>
      <c r="L35" s="308" t="s">
        <v>1491</v>
      </c>
      <c r="M35" s="308" t="s">
        <v>1491</v>
      </c>
      <c r="N35" s="308" t="s">
        <v>1491</v>
      </c>
      <c r="O35" s="308" t="s">
        <v>1491</v>
      </c>
      <c r="P35" s="308" t="s">
        <v>1491</v>
      </c>
      <c r="Q35" s="308" t="s">
        <v>1491</v>
      </c>
      <c r="R35" s="308" t="s">
        <v>1491</v>
      </c>
      <c r="S35" s="308" t="s">
        <v>1491</v>
      </c>
      <c r="T35" s="308" t="s">
        <v>1491</v>
      </c>
      <c r="U35" s="308" t="s">
        <v>1491</v>
      </c>
      <c r="V35" s="308" t="s">
        <v>1491</v>
      </c>
      <c r="W35" s="308" t="s">
        <v>1491</v>
      </c>
      <c r="X35" s="308" t="s">
        <v>1491</v>
      </c>
      <c r="Y35" s="308" t="s">
        <v>1483</v>
      </c>
      <c r="Z35" s="308" t="s">
        <v>1483</v>
      </c>
      <c r="AA35" s="308" t="s">
        <v>1491</v>
      </c>
      <c r="AB35" s="308" t="s">
        <v>1491</v>
      </c>
      <c r="AC35" s="308" t="s">
        <v>1491</v>
      </c>
      <c r="AD35" s="308" t="s">
        <v>1491</v>
      </c>
      <c r="AE35" s="308" t="s">
        <v>1491</v>
      </c>
      <c r="AF35" s="308" t="s">
        <v>1491</v>
      </c>
      <c r="AG35" s="308" t="s">
        <v>1491</v>
      </c>
      <c r="AH35" s="308" t="s">
        <v>1491</v>
      </c>
      <c r="AI35" s="308" t="s">
        <v>1491</v>
      </c>
      <c r="AJ35" s="308" t="s">
        <v>1491</v>
      </c>
      <c r="AK35" s="308" t="s">
        <v>1491</v>
      </c>
      <c r="AL35" s="308" t="s">
        <v>1491</v>
      </c>
      <c r="AM35" s="308" t="s">
        <v>1491</v>
      </c>
      <c r="AO35" s="322">
        <f t="shared" si="4"/>
        <v>0</v>
      </c>
      <c r="AP35" s="322">
        <f t="shared" si="4"/>
        <v>0</v>
      </c>
      <c r="AQ35" s="322">
        <f t="shared" si="4"/>
        <v>0</v>
      </c>
      <c r="AR35" s="322">
        <f t="shared" si="4"/>
        <v>2</v>
      </c>
      <c r="AS35" s="322">
        <f t="shared" si="6"/>
        <v>0</v>
      </c>
      <c r="AT35" s="322">
        <f t="shared" si="6"/>
        <v>0</v>
      </c>
      <c r="AU35" s="322">
        <f t="shared" si="6"/>
        <v>0</v>
      </c>
      <c r="AV35" s="322">
        <f t="shared" si="6"/>
        <v>0</v>
      </c>
      <c r="AW35" s="322">
        <f t="shared" si="6"/>
        <v>0</v>
      </c>
      <c r="AX35" s="322">
        <f t="shared" si="6"/>
        <v>0</v>
      </c>
      <c r="AY35" s="322">
        <f t="shared" si="6"/>
        <v>0</v>
      </c>
      <c r="AZ35" s="322">
        <f t="shared" si="6"/>
        <v>28</v>
      </c>
      <c r="BA35" s="323">
        <f t="shared" si="5"/>
        <v>28</v>
      </c>
    </row>
    <row r="36" spans="2:53" ht="18.600000000000001" customHeight="1" x14ac:dyDescent="0.3">
      <c r="B36" s="423">
        <v>27</v>
      </c>
      <c r="C36" s="408">
        <v>51990667</v>
      </c>
      <c r="D36" s="415" t="s">
        <v>1619</v>
      </c>
      <c r="E36" s="410" t="s">
        <v>1447</v>
      </c>
      <c r="F36" s="284" t="s">
        <v>178</v>
      </c>
      <c r="G36" s="257" t="str">
        <f>IFERROR(VLOOKUP($C36,[2]BD!$B$6:$O$205,14,0),"")</f>
        <v>3103180180</v>
      </c>
      <c r="H36" s="282" t="s">
        <v>206</v>
      </c>
      <c r="I36" s="325" t="str">
        <f>IFERROR(VLOOKUP($C36,[2]BD!$B$6:$O$205,4,0),"")</f>
        <v>22/10/2025</v>
      </c>
      <c r="J36" s="308" t="s">
        <v>1491</v>
      </c>
      <c r="K36" s="308" t="s">
        <v>1491</v>
      </c>
      <c r="L36" s="308" t="s">
        <v>1491</v>
      </c>
      <c r="M36" s="308" t="s">
        <v>1491</v>
      </c>
      <c r="N36" s="308" t="s">
        <v>1491</v>
      </c>
      <c r="O36" s="308" t="s">
        <v>1491</v>
      </c>
      <c r="P36" s="308" t="s">
        <v>1491</v>
      </c>
      <c r="Q36" s="308" t="s">
        <v>1491</v>
      </c>
      <c r="R36" s="308" t="s">
        <v>1491</v>
      </c>
      <c r="S36" s="308" t="s">
        <v>1491</v>
      </c>
      <c r="T36" s="308" t="s">
        <v>1491</v>
      </c>
      <c r="U36" s="308" t="s">
        <v>1491</v>
      </c>
      <c r="V36" s="308" t="s">
        <v>1491</v>
      </c>
      <c r="W36" s="308" t="s">
        <v>1491</v>
      </c>
      <c r="X36" s="308" t="s">
        <v>1491</v>
      </c>
      <c r="Y36" s="308" t="s">
        <v>1491</v>
      </c>
      <c r="Z36" s="308" t="s">
        <v>1491</v>
      </c>
      <c r="AA36" s="308" t="s">
        <v>1491</v>
      </c>
      <c r="AB36" s="308" t="s">
        <v>1491</v>
      </c>
      <c r="AC36" s="308" t="s">
        <v>1491</v>
      </c>
      <c r="AD36" s="308" t="s">
        <v>1491</v>
      </c>
      <c r="AE36" s="308" t="s">
        <v>1491</v>
      </c>
      <c r="AF36" s="308" t="s">
        <v>1491</v>
      </c>
      <c r="AG36" s="308" t="s">
        <v>1491</v>
      </c>
      <c r="AH36" s="308" t="s">
        <v>1491</v>
      </c>
      <c r="AI36" s="308" t="s">
        <v>1491</v>
      </c>
      <c r="AJ36" s="308" t="s">
        <v>1491</v>
      </c>
      <c r="AK36" s="308" t="s">
        <v>1491</v>
      </c>
      <c r="AL36" s="308" t="s">
        <v>1491</v>
      </c>
      <c r="AM36" s="308" t="s">
        <v>1491</v>
      </c>
      <c r="AO36" s="322">
        <f t="shared" si="4"/>
        <v>0</v>
      </c>
      <c r="AP36" s="322">
        <f t="shared" si="4"/>
        <v>0</v>
      </c>
      <c r="AQ36" s="322">
        <f t="shared" si="4"/>
        <v>0</v>
      </c>
      <c r="AR36" s="322">
        <f t="shared" si="4"/>
        <v>0</v>
      </c>
      <c r="AS36" s="322">
        <f t="shared" si="6"/>
        <v>0</v>
      </c>
      <c r="AT36" s="322">
        <f t="shared" si="6"/>
        <v>0</v>
      </c>
      <c r="AU36" s="322">
        <f t="shared" si="6"/>
        <v>0</v>
      </c>
      <c r="AV36" s="322">
        <f t="shared" si="6"/>
        <v>0</v>
      </c>
      <c r="AW36" s="322">
        <f t="shared" si="6"/>
        <v>0</v>
      </c>
      <c r="AX36" s="322">
        <f t="shared" si="6"/>
        <v>0</v>
      </c>
      <c r="AY36" s="322">
        <f t="shared" si="6"/>
        <v>0</v>
      </c>
      <c r="AZ36" s="322">
        <f t="shared" si="6"/>
        <v>30</v>
      </c>
      <c r="BA36" s="323">
        <f t="shared" si="5"/>
        <v>30</v>
      </c>
    </row>
    <row r="37" spans="2:53" ht="18.600000000000001" customHeight="1" x14ac:dyDescent="0.3">
      <c r="B37" s="423">
        <v>28</v>
      </c>
      <c r="C37" s="418">
        <v>1031120358</v>
      </c>
      <c r="D37" s="409" t="s">
        <v>1620</v>
      </c>
      <c r="E37" s="410" t="s">
        <v>1447</v>
      </c>
      <c r="F37" s="284" t="s">
        <v>178</v>
      </c>
      <c r="G37" s="257" t="str">
        <f>IFERROR(VLOOKUP($C37,[2]BD!$B$6:$O$205,14,0),"")</f>
        <v>3123848118</v>
      </c>
      <c r="H37" s="282" t="s">
        <v>206</v>
      </c>
      <c r="I37" s="325" t="str">
        <f>IFERROR(VLOOKUP($C37,[2]BD!$B$6:$O$205,4,0),"")</f>
        <v>18/10/2025</v>
      </c>
      <c r="J37" s="308" t="s">
        <v>1491</v>
      </c>
      <c r="K37" s="308" t="s">
        <v>1491</v>
      </c>
      <c r="L37" s="308" t="s">
        <v>1491</v>
      </c>
      <c r="M37" s="308" t="s">
        <v>1491</v>
      </c>
      <c r="N37" s="308" t="s">
        <v>1491</v>
      </c>
      <c r="O37" s="308" t="s">
        <v>1491</v>
      </c>
      <c r="P37" s="308" t="s">
        <v>1491</v>
      </c>
      <c r="Q37" s="308" t="s">
        <v>1491</v>
      </c>
      <c r="R37" s="308" t="s">
        <v>1491</v>
      </c>
      <c r="S37" s="308" t="s">
        <v>1491</v>
      </c>
      <c r="T37" s="308" t="s">
        <v>1491</v>
      </c>
      <c r="U37" s="308" t="s">
        <v>1491</v>
      </c>
      <c r="V37" s="308" t="s">
        <v>1491</v>
      </c>
      <c r="W37" s="308" t="s">
        <v>1491</v>
      </c>
      <c r="X37" s="308" t="s">
        <v>1491</v>
      </c>
      <c r="Y37" s="308" t="s">
        <v>1491</v>
      </c>
      <c r="Z37" s="308" t="s">
        <v>1491</v>
      </c>
      <c r="AA37" s="308" t="s">
        <v>1491</v>
      </c>
      <c r="AB37" s="308" t="s">
        <v>1491</v>
      </c>
      <c r="AC37" s="308" t="s">
        <v>1491</v>
      </c>
      <c r="AD37" s="308" t="s">
        <v>1491</v>
      </c>
      <c r="AE37" s="308" t="s">
        <v>1491</v>
      </c>
      <c r="AF37" s="308" t="s">
        <v>1491</v>
      </c>
      <c r="AG37" s="308" t="s">
        <v>1491</v>
      </c>
      <c r="AH37" s="308" t="s">
        <v>1491</v>
      </c>
      <c r="AI37" s="308" t="s">
        <v>1491</v>
      </c>
      <c r="AJ37" s="308" t="s">
        <v>1491</v>
      </c>
      <c r="AK37" s="308" t="s">
        <v>1491</v>
      </c>
      <c r="AL37" s="308" t="s">
        <v>1491</v>
      </c>
      <c r="AM37" s="308" t="s">
        <v>1491</v>
      </c>
      <c r="AO37" s="322">
        <f t="shared" si="4"/>
        <v>0</v>
      </c>
      <c r="AP37" s="322">
        <f t="shared" si="4"/>
        <v>0</v>
      </c>
      <c r="AQ37" s="322">
        <f t="shared" si="4"/>
        <v>0</v>
      </c>
      <c r="AR37" s="322">
        <f t="shared" si="4"/>
        <v>0</v>
      </c>
      <c r="AS37" s="322">
        <f t="shared" si="6"/>
        <v>0</v>
      </c>
      <c r="AT37" s="322">
        <f t="shared" si="6"/>
        <v>0</v>
      </c>
      <c r="AU37" s="322">
        <f t="shared" si="6"/>
        <v>0</v>
      </c>
      <c r="AV37" s="322">
        <f t="shared" si="6"/>
        <v>0</v>
      </c>
      <c r="AW37" s="322">
        <f t="shared" si="6"/>
        <v>0</v>
      </c>
      <c r="AX37" s="322">
        <f t="shared" si="6"/>
        <v>0</v>
      </c>
      <c r="AY37" s="322">
        <f t="shared" si="6"/>
        <v>0</v>
      </c>
      <c r="AZ37" s="322">
        <f t="shared" si="6"/>
        <v>30</v>
      </c>
      <c r="BA37" s="323">
        <f t="shared" si="5"/>
        <v>30</v>
      </c>
    </row>
    <row r="38" spans="2:53" ht="18.600000000000001" customHeight="1" x14ac:dyDescent="0.3">
      <c r="B38" s="423">
        <v>29</v>
      </c>
      <c r="C38" s="414">
        <v>52033728</v>
      </c>
      <c r="D38" s="415" t="s">
        <v>1621</v>
      </c>
      <c r="E38" s="410" t="s">
        <v>1447</v>
      </c>
      <c r="F38" s="284" t="s">
        <v>178</v>
      </c>
      <c r="G38" s="257" t="str">
        <f>IFERROR(VLOOKUP($C38,[2]BD!$B$6:$O$205,14,0),"")</f>
        <v>3187091610</v>
      </c>
      <c r="H38" s="282" t="s">
        <v>206</v>
      </c>
      <c r="I38" s="325" t="str">
        <f>IFERROR(VLOOKUP($C38,[2]BD!$B$6:$O$205,4,0),"")</f>
        <v>04/12/2025</v>
      </c>
      <c r="J38" s="308" t="s">
        <v>1491</v>
      </c>
      <c r="K38" s="308" t="s">
        <v>1491</v>
      </c>
      <c r="L38" s="308" t="s">
        <v>1491</v>
      </c>
      <c r="M38" s="308" t="s">
        <v>1491</v>
      </c>
      <c r="N38" s="308" t="s">
        <v>1491</v>
      </c>
      <c r="O38" s="308" t="s">
        <v>1491</v>
      </c>
      <c r="P38" s="308" t="s">
        <v>1491</v>
      </c>
      <c r="Q38" s="308" t="s">
        <v>1491</v>
      </c>
      <c r="R38" s="308" t="s">
        <v>1491</v>
      </c>
      <c r="S38" s="308" t="s">
        <v>1491</v>
      </c>
      <c r="T38" s="308" t="s">
        <v>1491</v>
      </c>
      <c r="U38" s="308" t="s">
        <v>1491</v>
      </c>
      <c r="V38" s="308" t="s">
        <v>1491</v>
      </c>
      <c r="W38" s="308" t="s">
        <v>1491</v>
      </c>
      <c r="X38" s="308" t="s">
        <v>1491</v>
      </c>
      <c r="Y38" s="308" t="s">
        <v>1491</v>
      </c>
      <c r="Z38" s="308" t="s">
        <v>1491</v>
      </c>
      <c r="AA38" s="308" t="s">
        <v>1491</v>
      </c>
      <c r="AB38" s="308" t="s">
        <v>1491</v>
      </c>
      <c r="AC38" s="308" t="s">
        <v>1491</v>
      </c>
      <c r="AD38" s="308" t="s">
        <v>1491</v>
      </c>
      <c r="AE38" s="308" t="s">
        <v>1491</v>
      </c>
      <c r="AF38" s="308" t="s">
        <v>1491</v>
      </c>
      <c r="AG38" s="308" t="s">
        <v>1491</v>
      </c>
      <c r="AH38" s="308" t="s">
        <v>1491</v>
      </c>
      <c r="AI38" s="308" t="s">
        <v>1491</v>
      </c>
      <c r="AJ38" s="308" t="s">
        <v>1491</v>
      </c>
      <c r="AK38" s="308" t="s">
        <v>1491</v>
      </c>
      <c r="AL38" s="308" t="s">
        <v>1491</v>
      </c>
      <c r="AM38" s="308" t="s">
        <v>1491</v>
      </c>
      <c r="AO38" s="322">
        <f t="shared" si="4"/>
        <v>0</v>
      </c>
      <c r="AP38" s="322">
        <f t="shared" si="4"/>
        <v>0</v>
      </c>
      <c r="AQ38" s="322">
        <f t="shared" si="4"/>
        <v>0</v>
      </c>
      <c r="AR38" s="322">
        <f t="shared" si="4"/>
        <v>0</v>
      </c>
      <c r="AS38" s="322">
        <f t="shared" si="6"/>
        <v>0</v>
      </c>
      <c r="AT38" s="322">
        <f t="shared" si="6"/>
        <v>0</v>
      </c>
      <c r="AU38" s="322">
        <f t="shared" si="6"/>
        <v>0</v>
      </c>
      <c r="AV38" s="322">
        <f t="shared" si="6"/>
        <v>0</v>
      </c>
      <c r="AW38" s="322">
        <f t="shared" si="6"/>
        <v>0</v>
      </c>
      <c r="AX38" s="322">
        <f t="shared" si="6"/>
        <v>0</v>
      </c>
      <c r="AY38" s="322">
        <f t="shared" si="6"/>
        <v>0</v>
      </c>
      <c r="AZ38" s="322">
        <f t="shared" si="6"/>
        <v>30</v>
      </c>
      <c r="BA38" s="323">
        <f t="shared" si="5"/>
        <v>30</v>
      </c>
    </row>
    <row r="39" spans="2:53" ht="18.600000000000001" customHeight="1" x14ac:dyDescent="0.3">
      <c r="B39" s="423">
        <v>30</v>
      </c>
      <c r="C39" s="408">
        <v>52832379</v>
      </c>
      <c r="D39" s="415" t="s">
        <v>1622</v>
      </c>
      <c r="E39" s="410" t="s">
        <v>1447</v>
      </c>
      <c r="F39" s="284" t="s">
        <v>178</v>
      </c>
      <c r="G39" s="257" t="str">
        <f>IFERROR(VLOOKUP($C39,[2]BD!$B$6:$O$205,14,0),"")</f>
        <v>3115077400</v>
      </c>
      <c r="H39" s="282" t="s">
        <v>206</v>
      </c>
      <c r="I39" s="325" t="str">
        <f>IFERROR(VLOOKUP($C39,[2]BD!$B$6:$O$205,4,0),"")</f>
        <v>18/10/2025</v>
      </c>
      <c r="J39" s="308" t="s">
        <v>1491</v>
      </c>
      <c r="K39" s="308" t="s">
        <v>1491</v>
      </c>
      <c r="L39" s="308" t="s">
        <v>1491</v>
      </c>
      <c r="M39" s="308" t="s">
        <v>1491</v>
      </c>
      <c r="N39" s="308" t="s">
        <v>1491</v>
      </c>
      <c r="O39" s="308" t="s">
        <v>1491</v>
      </c>
      <c r="P39" s="308" t="s">
        <v>1491</v>
      </c>
      <c r="Q39" s="308" t="s">
        <v>1491</v>
      </c>
      <c r="R39" s="308" t="s">
        <v>1491</v>
      </c>
      <c r="S39" s="308" t="s">
        <v>1491</v>
      </c>
      <c r="T39" s="308" t="s">
        <v>1491</v>
      </c>
      <c r="U39" s="308" t="s">
        <v>1491</v>
      </c>
      <c r="V39" s="308" t="s">
        <v>1491</v>
      </c>
      <c r="W39" s="308" t="s">
        <v>1491</v>
      </c>
      <c r="X39" s="308" t="s">
        <v>1491</v>
      </c>
      <c r="Y39" s="308" t="s">
        <v>1491</v>
      </c>
      <c r="Z39" s="308" t="s">
        <v>1491</v>
      </c>
      <c r="AA39" s="308" t="s">
        <v>1491</v>
      </c>
      <c r="AB39" s="308" t="s">
        <v>1491</v>
      </c>
      <c r="AC39" s="308" t="s">
        <v>1491</v>
      </c>
      <c r="AD39" s="308" t="s">
        <v>1491</v>
      </c>
      <c r="AE39" s="308" t="s">
        <v>1491</v>
      </c>
      <c r="AF39" s="308" t="s">
        <v>1491</v>
      </c>
      <c r="AG39" s="308" t="s">
        <v>1491</v>
      </c>
      <c r="AH39" s="308" t="s">
        <v>1491</v>
      </c>
      <c r="AI39" s="308" t="s">
        <v>1491</v>
      </c>
      <c r="AJ39" s="308" t="s">
        <v>1491</v>
      </c>
      <c r="AK39" s="308" t="s">
        <v>1491</v>
      </c>
      <c r="AL39" s="308" t="s">
        <v>1491</v>
      </c>
      <c r="AM39" s="308" t="s">
        <v>1491</v>
      </c>
      <c r="AO39" s="322">
        <f t="shared" si="4"/>
        <v>0</v>
      </c>
      <c r="AP39" s="322">
        <f t="shared" si="4"/>
        <v>0</v>
      </c>
      <c r="AQ39" s="322">
        <f t="shared" si="4"/>
        <v>0</v>
      </c>
      <c r="AR39" s="322">
        <f t="shared" si="4"/>
        <v>0</v>
      </c>
      <c r="AS39" s="322">
        <f t="shared" si="6"/>
        <v>0</v>
      </c>
      <c r="AT39" s="322">
        <f t="shared" si="6"/>
        <v>0</v>
      </c>
      <c r="AU39" s="322">
        <f t="shared" si="6"/>
        <v>0</v>
      </c>
      <c r="AV39" s="322">
        <f t="shared" si="6"/>
        <v>0</v>
      </c>
      <c r="AW39" s="322">
        <f t="shared" si="6"/>
        <v>0</v>
      </c>
      <c r="AX39" s="322">
        <f t="shared" si="6"/>
        <v>0</v>
      </c>
      <c r="AY39" s="322">
        <f t="shared" si="6"/>
        <v>0</v>
      </c>
      <c r="AZ39" s="322">
        <f t="shared" si="6"/>
        <v>30</v>
      </c>
      <c r="BA39" s="323">
        <f t="shared" si="5"/>
        <v>30</v>
      </c>
    </row>
    <row r="40" spans="2:53" ht="18.600000000000001" customHeight="1" x14ac:dyDescent="0.3">
      <c r="B40" s="423">
        <v>31</v>
      </c>
      <c r="C40" s="421">
        <v>53002582</v>
      </c>
      <c r="D40" s="409" t="s">
        <v>1623</v>
      </c>
      <c r="E40" s="410" t="s">
        <v>1447</v>
      </c>
      <c r="F40" s="284" t="s">
        <v>178</v>
      </c>
      <c r="G40" s="257" t="str">
        <f>IFERROR(VLOOKUP($C40,[2]BD!$B$6:$O$205,14,0),"")</f>
        <v>3005713443</v>
      </c>
      <c r="H40" s="282" t="s">
        <v>206</v>
      </c>
      <c r="I40" s="325" t="str">
        <f>IFERROR(VLOOKUP($C40,[2]BD!$B$6:$O$205,4,0),"")</f>
        <v>16/01/2026</v>
      </c>
      <c r="J40" s="308" t="s">
        <v>1491</v>
      </c>
      <c r="K40" s="308" t="s">
        <v>1491</v>
      </c>
      <c r="L40" s="308" t="s">
        <v>1491</v>
      </c>
      <c r="M40" s="308" t="s">
        <v>1491</v>
      </c>
      <c r="N40" s="308" t="s">
        <v>1491</v>
      </c>
      <c r="O40" s="308" t="s">
        <v>1491</v>
      </c>
      <c r="P40" s="308" t="s">
        <v>1491</v>
      </c>
      <c r="Q40" s="308" t="s">
        <v>1491</v>
      </c>
      <c r="R40" s="308" t="s">
        <v>1491</v>
      </c>
      <c r="S40" s="308" t="s">
        <v>1491</v>
      </c>
      <c r="T40" s="308" t="s">
        <v>1491</v>
      </c>
      <c r="U40" s="308" t="s">
        <v>1491</v>
      </c>
      <c r="V40" s="308" t="s">
        <v>1491</v>
      </c>
      <c r="W40" s="308" t="s">
        <v>1491</v>
      </c>
      <c r="X40" s="308" t="s">
        <v>1491</v>
      </c>
      <c r="Y40" s="308" t="s">
        <v>1491</v>
      </c>
      <c r="Z40" s="308" t="s">
        <v>1491</v>
      </c>
      <c r="AA40" s="308" t="s">
        <v>1491</v>
      </c>
      <c r="AB40" s="308" t="s">
        <v>1491</v>
      </c>
      <c r="AC40" s="308" t="s">
        <v>1491</v>
      </c>
      <c r="AD40" s="308" t="s">
        <v>1491</v>
      </c>
      <c r="AE40" s="308" t="s">
        <v>1491</v>
      </c>
      <c r="AF40" s="308" t="s">
        <v>1491</v>
      </c>
      <c r="AG40" s="308" t="s">
        <v>1491</v>
      </c>
      <c r="AH40" s="308" t="s">
        <v>1491</v>
      </c>
      <c r="AI40" s="308" t="s">
        <v>1491</v>
      </c>
      <c r="AJ40" s="308" t="s">
        <v>1491</v>
      </c>
      <c r="AK40" s="308" t="s">
        <v>1491</v>
      </c>
      <c r="AL40" s="308" t="s">
        <v>1491</v>
      </c>
      <c r="AM40" s="308" t="s">
        <v>1491</v>
      </c>
      <c r="AO40" s="322">
        <f t="shared" si="4"/>
        <v>0</v>
      </c>
      <c r="AP40" s="322">
        <f t="shared" si="4"/>
        <v>0</v>
      </c>
      <c r="AQ40" s="322">
        <f t="shared" si="4"/>
        <v>0</v>
      </c>
      <c r="AR40" s="322">
        <f t="shared" si="4"/>
        <v>0</v>
      </c>
      <c r="AS40" s="322">
        <f t="shared" si="6"/>
        <v>0</v>
      </c>
      <c r="AT40" s="322">
        <f t="shared" si="6"/>
        <v>0</v>
      </c>
      <c r="AU40" s="322">
        <f t="shared" si="6"/>
        <v>0</v>
      </c>
      <c r="AV40" s="322">
        <f t="shared" si="6"/>
        <v>0</v>
      </c>
      <c r="AW40" s="322">
        <f t="shared" si="6"/>
        <v>0</v>
      </c>
      <c r="AX40" s="322">
        <f t="shared" si="6"/>
        <v>0</v>
      </c>
      <c r="AY40" s="322">
        <f t="shared" si="6"/>
        <v>0</v>
      </c>
      <c r="AZ40" s="322">
        <f t="shared" si="6"/>
        <v>30</v>
      </c>
      <c r="BA40" s="323">
        <f t="shared" si="5"/>
        <v>30</v>
      </c>
    </row>
    <row r="41" spans="2:53" ht="18.600000000000001" customHeight="1" x14ac:dyDescent="0.3">
      <c r="B41" s="423">
        <v>32</v>
      </c>
      <c r="C41" s="418">
        <v>52442600</v>
      </c>
      <c r="D41" s="415" t="s">
        <v>1624</v>
      </c>
      <c r="E41" s="410" t="s">
        <v>1447</v>
      </c>
      <c r="F41" s="284" t="s">
        <v>178</v>
      </c>
      <c r="G41" s="257" t="str">
        <f>IFERROR(VLOOKUP($C41,[2]BD!$B$6:$O$205,14,0),"")</f>
        <v>3224117250</v>
      </c>
      <c r="H41" s="282" t="s">
        <v>206</v>
      </c>
      <c r="I41" s="325" t="str">
        <f>IFERROR(VLOOKUP($C41,[2]BD!$B$6:$O$205,4,0),"")</f>
        <v>18/10/2025</v>
      </c>
      <c r="J41" s="308" t="s">
        <v>1491</v>
      </c>
      <c r="K41" s="308" t="s">
        <v>1491</v>
      </c>
      <c r="L41" s="308" t="s">
        <v>1491</v>
      </c>
      <c r="M41" s="308" t="s">
        <v>1491</v>
      </c>
      <c r="N41" s="308" t="s">
        <v>1491</v>
      </c>
      <c r="O41" s="308" t="s">
        <v>1491</v>
      </c>
      <c r="P41" s="308" t="s">
        <v>1491</v>
      </c>
      <c r="Q41" s="308" t="s">
        <v>1491</v>
      </c>
      <c r="R41" s="308" t="s">
        <v>1491</v>
      </c>
      <c r="S41" s="308" t="s">
        <v>1491</v>
      </c>
      <c r="T41" s="308" t="s">
        <v>1491</v>
      </c>
      <c r="U41" s="308" t="s">
        <v>1491</v>
      </c>
      <c r="V41" s="308" t="s">
        <v>1491</v>
      </c>
      <c r="W41" s="308" t="s">
        <v>1491</v>
      </c>
      <c r="X41" s="308" t="s">
        <v>1491</v>
      </c>
      <c r="Y41" s="308" t="s">
        <v>1491</v>
      </c>
      <c r="Z41" s="308" t="s">
        <v>1491</v>
      </c>
      <c r="AA41" s="308" t="s">
        <v>1491</v>
      </c>
      <c r="AB41" s="308" t="s">
        <v>1491</v>
      </c>
      <c r="AC41" s="308" t="s">
        <v>1491</v>
      </c>
      <c r="AD41" s="308" t="s">
        <v>1491</v>
      </c>
      <c r="AE41" s="308" t="s">
        <v>1491</v>
      </c>
      <c r="AF41" s="308" t="s">
        <v>1491</v>
      </c>
      <c r="AG41" s="308" t="s">
        <v>1491</v>
      </c>
      <c r="AH41" s="308" t="s">
        <v>1491</v>
      </c>
      <c r="AI41" s="308" t="s">
        <v>1491</v>
      </c>
      <c r="AJ41" s="308" t="s">
        <v>1491</v>
      </c>
      <c r="AK41" s="308" t="s">
        <v>1491</v>
      </c>
      <c r="AL41" s="308" t="s">
        <v>1491</v>
      </c>
      <c r="AM41" s="308" t="s">
        <v>1491</v>
      </c>
      <c r="AO41" s="322">
        <f t="shared" si="4"/>
        <v>0</v>
      </c>
      <c r="AP41" s="322">
        <f t="shared" si="4"/>
        <v>0</v>
      </c>
      <c r="AQ41" s="322">
        <f t="shared" si="4"/>
        <v>0</v>
      </c>
      <c r="AR41" s="322">
        <f t="shared" si="4"/>
        <v>0</v>
      </c>
      <c r="AS41" s="322">
        <f t="shared" si="6"/>
        <v>0</v>
      </c>
      <c r="AT41" s="322">
        <f t="shared" si="6"/>
        <v>0</v>
      </c>
      <c r="AU41" s="322">
        <f t="shared" si="6"/>
        <v>0</v>
      </c>
      <c r="AV41" s="322">
        <f t="shared" si="6"/>
        <v>0</v>
      </c>
      <c r="AW41" s="322">
        <f t="shared" si="6"/>
        <v>0</v>
      </c>
      <c r="AX41" s="322">
        <f t="shared" si="6"/>
        <v>0</v>
      </c>
      <c r="AY41" s="322">
        <f t="shared" si="6"/>
        <v>0</v>
      </c>
      <c r="AZ41" s="322">
        <f t="shared" si="6"/>
        <v>30</v>
      </c>
      <c r="BA41" s="323">
        <f t="shared" si="5"/>
        <v>30</v>
      </c>
    </row>
    <row r="42" spans="2:53" ht="18.600000000000001" customHeight="1" x14ac:dyDescent="0.3">
      <c r="B42" s="423">
        <v>33</v>
      </c>
      <c r="C42" s="408">
        <v>52301809</v>
      </c>
      <c r="D42" s="421" t="s">
        <v>1625</v>
      </c>
      <c r="E42" s="410" t="s">
        <v>1447</v>
      </c>
      <c r="F42" s="284" t="s">
        <v>178</v>
      </c>
      <c r="G42" s="257" t="str">
        <f>IFERROR(VLOOKUP($C42,[2]BD!$B$6:$O$205,14,0),"")</f>
        <v>3138798248</v>
      </c>
      <c r="H42" s="282" t="s">
        <v>206</v>
      </c>
      <c r="I42" s="325" t="str">
        <f>IFERROR(VLOOKUP($C42,[2]BD!$B$6:$O$205,4,0),"")</f>
        <v>18/10/2025</v>
      </c>
      <c r="J42" s="308" t="s">
        <v>1491</v>
      </c>
      <c r="K42" s="308" t="s">
        <v>1491</v>
      </c>
      <c r="L42" s="308" t="s">
        <v>1491</v>
      </c>
      <c r="M42" s="308" t="s">
        <v>1491</v>
      </c>
      <c r="N42" s="308" t="s">
        <v>1491</v>
      </c>
      <c r="O42" s="308" t="s">
        <v>1491</v>
      </c>
      <c r="P42" s="308" t="s">
        <v>1491</v>
      </c>
      <c r="Q42" s="308" t="s">
        <v>1491</v>
      </c>
      <c r="R42" s="308" t="s">
        <v>1491</v>
      </c>
      <c r="S42" s="308" t="s">
        <v>1491</v>
      </c>
      <c r="T42" s="308" t="s">
        <v>1491</v>
      </c>
      <c r="U42" s="308" t="s">
        <v>1491</v>
      </c>
      <c r="V42" s="308" t="s">
        <v>1491</v>
      </c>
      <c r="W42" s="308" t="s">
        <v>1491</v>
      </c>
      <c r="X42" s="308" t="s">
        <v>1491</v>
      </c>
      <c r="Y42" s="308" t="s">
        <v>1491</v>
      </c>
      <c r="Z42" s="308" t="s">
        <v>1491</v>
      </c>
      <c r="AA42" s="308" t="s">
        <v>1491</v>
      </c>
      <c r="AB42" s="308" t="s">
        <v>1491</v>
      </c>
      <c r="AC42" s="308" t="s">
        <v>1491</v>
      </c>
      <c r="AD42" s="308" t="s">
        <v>1491</v>
      </c>
      <c r="AE42" s="308" t="s">
        <v>1491</v>
      </c>
      <c r="AF42" s="308" t="s">
        <v>1491</v>
      </c>
      <c r="AG42" s="308" t="s">
        <v>1491</v>
      </c>
      <c r="AH42" s="308" t="s">
        <v>1491</v>
      </c>
      <c r="AI42" s="308" t="s">
        <v>1491</v>
      </c>
      <c r="AJ42" s="308" t="s">
        <v>1491</v>
      </c>
      <c r="AK42" s="308" t="s">
        <v>1491</v>
      </c>
      <c r="AL42" s="308" t="s">
        <v>1491</v>
      </c>
      <c r="AM42" s="308" t="s">
        <v>1491</v>
      </c>
      <c r="AO42" s="322">
        <f t="shared" si="4"/>
        <v>0</v>
      </c>
      <c r="AP42" s="322">
        <f t="shared" si="4"/>
        <v>0</v>
      </c>
      <c r="AQ42" s="322">
        <f t="shared" si="4"/>
        <v>0</v>
      </c>
      <c r="AR42" s="322">
        <f t="shared" si="4"/>
        <v>0</v>
      </c>
      <c r="AS42" s="322">
        <f t="shared" si="6"/>
        <v>0</v>
      </c>
      <c r="AT42" s="322">
        <f t="shared" si="6"/>
        <v>0</v>
      </c>
      <c r="AU42" s="322">
        <f t="shared" si="6"/>
        <v>0</v>
      </c>
      <c r="AV42" s="322">
        <f t="shared" si="6"/>
        <v>0</v>
      </c>
      <c r="AW42" s="322">
        <f t="shared" si="6"/>
        <v>0</v>
      </c>
      <c r="AX42" s="322">
        <f t="shared" si="6"/>
        <v>0</v>
      </c>
      <c r="AY42" s="322">
        <f t="shared" si="6"/>
        <v>0</v>
      </c>
      <c r="AZ42" s="322">
        <f t="shared" si="6"/>
        <v>30</v>
      </c>
      <c r="BA42" s="323">
        <f t="shared" si="5"/>
        <v>30</v>
      </c>
    </row>
    <row r="43" spans="2:53" ht="18.600000000000001" customHeight="1" x14ac:dyDescent="0.3">
      <c r="B43" s="423">
        <v>34</v>
      </c>
      <c r="C43" s="408">
        <v>21119479</v>
      </c>
      <c r="D43" s="416" t="s">
        <v>1626</v>
      </c>
      <c r="E43" s="410" t="s">
        <v>1447</v>
      </c>
      <c r="F43" s="284" t="s">
        <v>178</v>
      </c>
      <c r="G43" s="257" t="str">
        <f>IFERROR(VLOOKUP($C43,[2]BD!$B$6:$O$205,14,0),"")</f>
        <v>3102373775</v>
      </c>
      <c r="H43" s="282" t="s">
        <v>206</v>
      </c>
      <c r="I43" s="325" t="str">
        <f>IFERROR(VLOOKUP($C43,[2]BD!$B$6:$O$205,4,0),"")</f>
        <v>18/10/2025</v>
      </c>
      <c r="J43" s="308" t="s">
        <v>1491</v>
      </c>
      <c r="K43" s="308" t="s">
        <v>1491</v>
      </c>
      <c r="L43" s="308" t="s">
        <v>1491</v>
      </c>
      <c r="M43" s="308" t="s">
        <v>1491</v>
      </c>
      <c r="N43" s="308" t="s">
        <v>1491</v>
      </c>
      <c r="O43" s="308" t="s">
        <v>1491</v>
      </c>
      <c r="P43" s="308" t="s">
        <v>1491</v>
      </c>
      <c r="Q43" s="308" t="s">
        <v>1491</v>
      </c>
      <c r="R43" s="308" t="s">
        <v>1491</v>
      </c>
      <c r="S43" s="308" t="s">
        <v>1491</v>
      </c>
      <c r="T43" s="308" t="s">
        <v>1491</v>
      </c>
      <c r="U43" s="308" t="s">
        <v>1491</v>
      </c>
      <c r="V43" s="308" t="s">
        <v>1491</v>
      </c>
      <c r="W43" s="308" t="s">
        <v>1491</v>
      </c>
      <c r="X43" s="308" t="s">
        <v>1491</v>
      </c>
      <c r="Y43" s="308" t="s">
        <v>1491</v>
      </c>
      <c r="Z43" s="308" t="s">
        <v>1491</v>
      </c>
      <c r="AA43" s="308" t="s">
        <v>1491</v>
      </c>
      <c r="AB43" s="308" t="s">
        <v>1491</v>
      </c>
      <c r="AC43" s="308" t="s">
        <v>1491</v>
      </c>
      <c r="AD43" s="308" t="s">
        <v>1491</v>
      </c>
      <c r="AE43" s="308" t="s">
        <v>1491</v>
      </c>
      <c r="AF43" s="308" t="s">
        <v>1491</v>
      </c>
      <c r="AG43" s="308" t="s">
        <v>1491</v>
      </c>
      <c r="AH43" s="308" t="s">
        <v>1491</v>
      </c>
      <c r="AI43" s="308" t="s">
        <v>1491</v>
      </c>
      <c r="AJ43" s="308" t="s">
        <v>1491</v>
      </c>
      <c r="AK43" s="308" t="s">
        <v>1491</v>
      </c>
      <c r="AL43" s="308" t="s">
        <v>1491</v>
      </c>
      <c r="AM43" s="308" t="s">
        <v>1491</v>
      </c>
      <c r="AO43" s="322">
        <f t="shared" ref="AO43:AR74" si="7">COUNTIF($J43:$AM43,AO$8)</f>
        <v>0</v>
      </c>
      <c r="AP43" s="322">
        <f t="shared" si="7"/>
        <v>0</v>
      </c>
      <c r="AQ43" s="322">
        <f t="shared" si="7"/>
        <v>0</v>
      </c>
      <c r="AR43" s="322">
        <f t="shared" si="7"/>
        <v>0</v>
      </c>
      <c r="AS43" s="322">
        <f t="shared" si="6"/>
        <v>0</v>
      </c>
      <c r="AT43" s="322">
        <f t="shared" si="6"/>
        <v>0</v>
      </c>
      <c r="AU43" s="322">
        <f t="shared" si="6"/>
        <v>0</v>
      </c>
      <c r="AV43" s="322">
        <f t="shared" si="6"/>
        <v>0</v>
      </c>
      <c r="AW43" s="322">
        <f t="shared" si="6"/>
        <v>0</v>
      </c>
      <c r="AX43" s="322">
        <f t="shared" si="6"/>
        <v>0</v>
      </c>
      <c r="AY43" s="322">
        <f t="shared" si="6"/>
        <v>0</v>
      </c>
      <c r="AZ43" s="322">
        <f t="shared" si="6"/>
        <v>30</v>
      </c>
      <c r="BA43" s="323">
        <f t="shared" si="5"/>
        <v>30</v>
      </c>
    </row>
    <row r="44" spans="2:53" ht="18.600000000000001" customHeight="1" x14ac:dyDescent="0.3">
      <c r="B44" s="423">
        <v>35</v>
      </c>
      <c r="C44" s="408">
        <v>80733180</v>
      </c>
      <c r="D44" s="409" t="s">
        <v>1627</v>
      </c>
      <c r="E44" s="410" t="s">
        <v>1447</v>
      </c>
      <c r="F44" s="284" t="s">
        <v>982</v>
      </c>
      <c r="G44" s="257" t="str">
        <f>IFERROR(VLOOKUP($C44,[2]BD!$B$6:$O$205,14,0),"")</f>
        <v>3027415192</v>
      </c>
      <c r="H44" s="282" t="s">
        <v>206</v>
      </c>
      <c r="I44" s="325" t="str">
        <f>IFERROR(VLOOKUP($C44,[2]BD!$B$6:$O$205,4,0),"")</f>
        <v>18/10/2025</v>
      </c>
      <c r="J44" s="308" t="s">
        <v>1491</v>
      </c>
      <c r="K44" s="308" t="s">
        <v>1491</v>
      </c>
      <c r="L44" s="308" t="s">
        <v>1491</v>
      </c>
      <c r="M44" s="308" t="s">
        <v>1491</v>
      </c>
      <c r="N44" s="308" t="s">
        <v>1491</v>
      </c>
      <c r="O44" s="308" t="s">
        <v>1491</v>
      </c>
      <c r="P44" s="308" t="s">
        <v>1491</v>
      </c>
      <c r="Q44" s="308" t="s">
        <v>1491</v>
      </c>
      <c r="R44" s="308" t="s">
        <v>1491</v>
      </c>
      <c r="S44" s="308" t="s">
        <v>1491</v>
      </c>
      <c r="T44" s="308" t="s">
        <v>1491</v>
      </c>
      <c r="U44" s="308" t="s">
        <v>1491</v>
      </c>
      <c r="V44" s="308" t="s">
        <v>1491</v>
      </c>
      <c r="W44" s="308" t="s">
        <v>1491</v>
      </c>
      <c r="X44" s="308" t="s">
        <v>1491</v>
      </c>
      <c r="Y44" s="308" t="s">
        <v>1491</v>
      </c>
      <c r="Z44" s="308" t="s">
        <v>1491</v>
      </c>
      <c r="AA44" s="308" t="s">
        <v>1491</v>
      </c>
      <c r="AB44" s="308" t="s">
        <v>1491</v>
      </c>
      <c r="AC44" s="308" t="s">
        <v>1491</v>
      </c>
      <c r="AD44" s="308" t="s">
        <v>1491</v>
      </c>
      <c r="AE44" s="308" t="s">
        <v>1491</v>
      </c>
      <c r="AF44" s="308" t="s">
        <v>1491</v>
      </c>
      <c r="AG44" s="308" t="s">
        <v>1491</v>
      </c>
      <c r="AH44" s="308" t="s">
        <v>1491</v>
      </c>
      <c r="AI44" s="308" t="s">
        <v>1491</v>
      </c>
      <c r="AJ44" s="308" t="s">
        <v>1491</v>
      </c>
      <c r="AK44" s="308" t="s">
        <v>1491</v>
      </c>
      <c r="AL44" s="308" t="s">
        <v>1491</v>
      </c>
      <c r="AM44" s="308" t="s">
        <v>1491</v>
      </c>
      <c r="AO44" s="322">
        <f t="shared" si="7"/>
        <v>0</v>
      </c>
      <c r="AP44" s="322">
        <f t="shared" si="7"/>
        <v>0</v>
      </c>
      <c r="AQ44" s="322">
        <f t="shared" si="7"/>
        <v>0</v>
      </c>
      <c r="AR44" s="322">
        <f t="shared" si="7"/>
        <v>0</v>
      </c>
      <c r="AS44" s="322">
        <f t="shared" si="6"/>
        <v>0</v>
      </c>
      <c r="AT44" s="322">
        <f t="shared" si="6"/>
        <v>0</v>
      </c>
      <c r="AU44" s="322">
        <f t="shared" si="6"/>
        <v>0</v>
      </c>
      <c r="AV44" s="322">
        <f t="shared" si="6"/>
        <v>0</v>
      </c>
      <c r="AW44" s="322">
        <f t="shared" si="6"/>
        <v>0</v>
      </c>
      <c r="AX44" s="322">
        <f t="shared" si="6"/>
        <v>0</v>
      </c>
      <c r="AY44" s="322">
        <f t="shared" si="6"/>
        <v>0</v>
      </c>
      <c r="AZ44" s="322">
        <f t="shared" si="6"/>
        <v>30</v>
      </c>
      <c r="BA44" s="323">
        <f t="shared" si="5"/>
        <v>30</v>
      </c>
    </row>
    <row r="45" spans="2:53" ht="18.600000000000001" customHeight="1" x14ac:dyDescent="0.3">
      <c r="B45" s="423">
        <v>36</v>
      </c>
      <c r="C45" s="414">
        <v>73185010</v>
      </c>
      <c r="D45" s="415" t="s">
        <v>1628</v>
      </c>
      <c r="E45" s="410" t="s">
        <v>1447</v>
      </c>
      <c r="F45" s="284" t="s">
        <v>982</v>
      </c>
      <c r="G45" s="257" t="str">
        <f>IFERROR(VLOOKUP($C45,[2]BD!$B$6:$O$205,14,0),"")</f>
        <v>3045456809</v>
      </c>
      <c r="H45" s="282" t="s">
        <v>206</v>
      </c>
      <c r="I45" s="325" t="str">
        <f>IFERROR(VLOOKUP($C45,[2]BD!$B$6:$O$205,4,0),"")</f>
        <v>12/12/2025</v>
      </c>
      <c r="J45" s="308" t="s">
        <v>1491</v>
      </c>
      <c r="K45" s="308" t="s">
        <v>1491</v>
      </c>
      <c r="L45" s="308" t="s">
        <v>1491</v>
      </c>
      <c r="M45" s="308" t="s">
        <v>1491</v>
      </c>
      <c r="N45" s="308" t="s">
        <v>1491</v>
      </c>
      <c r="O45" s="308" t="s">
        <v>1491</v>
      </c>
      <c r="P45" s="308" t="s">
        <v>1491</v>
      </c>
      <c r="Q45" s="308" t="s">
        <v>1491</v>
      </c>
      <c r="R45" s="308" t="s">
        <v>1491</v>
      </c>
      <c r="S45" s="308" t="s">
        <v>1491</v>
      </c>
      <c r="T45" s="308" t="s">
        <v>1491</v>
      </c>
      <c r="U45" s="308" t="s">
        <v>1491</v>
      </c>
      <c r="V45" s="308" t="s">
        <v>1491</v>
      </c>
      <c r="W45" s="308" t="s">
        <v>1491</v>
      </c>
      <c r="X45" s="308" t="s">
        <v>1491</v>
      </c>
      <c r="Y45" s="308" t="s">
        <v>1491</v>
      </c>
      <c r="Z45" s="308" t="s">
        <v>1491</v>
      </c>
      <c r="AA45" s="308" t="s">
        <v>1491</v>
      </c>
      <c r="AB45" s="308" t="s">
        <v>1491</v>
      </c>
      <c r="AC45" s="308" t="s">
        <v>1491</v>
      </c>
      <c r="AD45" s="308" t="s">
        <v>1491</v>
      </c>
      <c r="AE45" s="308" t="s">
        <v>1491</v>
      </c>
      <c r="AF45" s="308" t="s">
        <v>1491</v>
      </c>
      <c r="AG45" s="308" t="s">
        <v>1491</v>
      </c>
      <c r="AH45" s="308" t="s">
        <v>1491</v>
      </c>
      <c r="AI45" s="308" t="s">
        <v>1491</v>
      </c>
      <c r="AJ45" s="308" t="s">
        <v>1491</v>
      </c>
      <c r="AK45" s="308" t="s">
        <v>1491</v>
      </c>
      <c r="AL45" s="308" t="s">
        <v>1491</v>
      </c>
      <c r="AM45" s="308" t="s">
        <v>1491</v>
      </c>
      <c r="AO45" s="322">
        <f t="shared" si="7"/>
        <v>0</v>
      </c>
      <c r="AP45" s="322">
        <f t="shared" si="7"/>
        <v>0</v>
      </c>
      <c r="AQ45" s="322">
        <f t="shared" si="7"/>
        <v>0</v>
      </c>
      <c r="AR45" s="322">
        <f t="shared" si="7"/>
        <v>0</v>
      </c>
      <c r="AS45" s="322">
        <f t="shared" si="6"/>
        <v>0</v>
      </c>
      <c r="AT45" s="322">
        <f t="shared" si="6"/>
        <v>0</v>
      </c>
      <c r="AU45" s="322">
        <f t="shared" si="6"/>
        <v>0</v>
      </c>
      <c r="AV45" s="322">
        <f t="shared" si="6"/>
        <v>0</v>
      </c>
      <c r="AW45" s="322">
        <f t="shared" si="6"/>
        <v>0</v>
      </c>
      <c r="AX45" s="322">
        <f t="shared" si="6"/>
        <v>0</v>
      </c>
      <c r="AY45" s="322">
        <f t="shared" si="6"/>
        <v>0</v>
      </c>
      <c r="AZ45" s="322">
        <f t="shared" si="6"/>
        <v>30</v>
      </c>
      <c r="BA45" s="323">
        <f t="shared" si="5"/>
        <v>30</v>
      </c>
    </row>
    <row r="46" spans="2:53" ht="18.600000000000001" customHeight="1" x14ac:dyDescent="0.3">
      <c r="B46" s="423">
        <v>37</v>
      </c>
      <c r="C46" s="418">
        <v>52161057</v>
      </c>
      <c r="D46" s="415" t="s">
        <v>1629</v>
      </c>
      <c r="E46" s="410" t="s">
        <v>1447</v>
      </c>
      <c r="F46" s="284" t="s">
        <v>178</v>
      </c>
      <c r="G46" s="257" t="str">
        <f>IFERROR(VLOOKUP($C46,[2]BD!$B$6:$O$205,14,0),"")</f>
        <v>31257833441</v>
      </c>
      <c r="H46" s="282" t="s">
        <v>217</v>
      </c>
      <c r="I46" s="325" t="str">
        <f>IFERROR(VLOOKUP($C46,[2]BD!$B$6:$O$205,4,0),"")</f>
        <v>18/10/2025</v>
      </c>
      <c r="J46" s="308" t="s">
        <v>1491</v>
      </c>
      <c r="K46" s="308" t="s">
        <v>1491</v>
      </c>
      <c r="L46" s="308" t="s">
        <v>1491</v>
      </c>
      <c r="M46" s="308" t="s">
        <v>1491</v>
      </c>
      <c r="N46" s="308" t="s">
        <v>1491</v>
      </c>
      <c r="O46" s="308" t="s">
        <v>1491</v>
      </c>
      <c r="P46" s="308" t="s">
        <v>1491</v>
      </c>
      <c r="Q46" s="308" t="s">
        <v>1491</v>
      </c>
      <c r="R46" s="308" t="s">
        <v>1491</v>
      </c>
      <c r="S46" s="308" t="s">
        <v>1491</v>
      </c>
      <c r="T46" s="308" t="s">
        <v>1491</v>
      </c>
      <c r="U46" s="308" t="s">
        <v>1491</v>
      </c>
      <c r="V46" s="308" t="s">
        <v>1491</v>
      </c>
      <c r="W46" s="308" t="s">
        <v>1491</v>
      </c>
      <c r="X46" s="308" t="s">
        <v>1491</v>
      </c>
      <c r="Y46" s="308" t="s">
        <v>1491</v>
      </c>
      <c r="Z46" s="308" t="s">
        <v>1491</v>
      </c>
      <c r="AA46" s="308" t="s">
        <v>1491</v>
      </c>
      <c r="AB46" s="308" t="s">
        <v>1491</v>
      </c>
      <c r="AC46" s="308" t="s">
        <v>1491</v>
      </c>
      <c r="AD46" s="308" t="s">
        <v>1491</v>
      </c>
      <c r="AE46" s="308" t="s">
        <v>1491</v>
      </c>
      <c r="AF46" s="308" t="s">
        <v>1491</v>
      </c>
      <c r="AG46" s="308" t="s">
        <v>1491</v>
      </c>
      <c r="AH46" s="308" t="s">
        <v>1491</v>
      </c>
      <c r="AI46" s="308" t="s">
        <v>1491</v>
      </c>
      <c r="AJ46" s="308" t="s">
        <v>1491</v>
      </c>
      <c r="AK46" s="308" t="s">
        <v>1491</v>
      </c>
      <c r="AL46" s="308" t="s">
        <v>1491</v>
      </c>
      <c r="AM46" s="308" t="s">
        <v>1491</v>
      </c>
      <c r="AO46" s="322">
        <f t="shared" si="7"/>
        <v>0</v>
      </c>
      <c r="AP46" s="322">
        <f t="shared" si="7"/>
        <v>0</v>
      </c>
      <c r="AQ46" s="322">
        <f t="shared" si="7"/>
        <v>0</v>
      </c>
      <c r="AR46" s="322">
        <f t="shared" si="7"/>
        <v>0</v>
      </c>
      <c r="AS46" s="322">
        <f t="shared" si="6"/>
        <v>0</v>
      </c>
      <c r="AT46" s="322">
        <f t="shared" si="6"/>
        <v>0</v>
      </c>
      <c r="AU46" s="322">
        <f t="shared" si="6"/>
        <v>0</v>
      </c>
      <c r="AV46" s="322">
        <f t="shared" si="6"/>
        <v>0</v>
      </c>
      <c r="AW46" s="322">
        <f t="shared" si="6"/>
        <v>0</v>
      </c>
      <c r="AX46" s="322">
        <f t="shared" si="6"/>
        <v>0</v>
      </c>
      <c r="AY46" s="322">
        <f t="shared" si="6"/>
        <v>0</v>
      </c>
      <c r="AZ46" s="322">
        <f t="shared" si="6"/>
        <v>30</v>
      </c>
      <c r="BA46" s="323">
        <f t="shared" si="5"/>
        <v>30</v>
      </c>
    </row>
    <row r="47" spans="2:53" ht="18.600000000000001" customHeight="1" x14ac:dyDescent="0.3">
      <c r="B47" s="423">
        <v>38</v>
      </c>
      <c r="C47" s="408">
        <v>1111335552</v>
      </c>
      <c r="D47" s="416" t="s">
        <v>1630</v>
      </c>
      <c r="E47" s="410" t="s">
        <v>1447</v>
      </c>
      <c r="F47" s="284" t="s">
        <v>178</v>
      </c>
      <c r="G47" s="257" t="str">
        <f>IFERROR(VLOOKUP($C47,[2]BD!$B$6:$O$205,14,0),"")</f>
        <v>3114415852</v>
      </c>
      <c r="H47" s="282" t="s">
        <v>217</v>
      </c>
      <c r="I47" s="325" t="str">
        <f>IFERROR(VLOOKUP($C47,[2]BD!$B$6:$O$205,4,0),"")</f>
        <v>21/10/2025</v>
      </c>
      <c r="J47" s="308" t="s">
        <v>1491</v>
      </c>
      <c r="K47" s="308" t="s">
        <v>1491</v>
      </c>
      <c r="L47" s="308" t="s">
        <v>1491</v>
      </c>
      <c r="M47" s="308" t="s">
        <v>1491</v>
      </c>
      <c r="N47" s="308" t="s">
        <v>1491</v>
      </c>
      <c r="O47" s="308" t="s">
        <v>1491</v>
      </c>
      <c r="P47" s="308" t="s">
        <v>1491</v>
      </c>
      <c r="Q47" s="308" t="s">
        <v>1491</v>
      </c>
      <c r="R47" s="308" t="s">
        <v>1491</v>
      </c>
      <c r="S47" s="308" t="s">
        <v>1491</v>
      </c>
      <c r="T47" s="308" t="s">
        <v>1491</v>
      </c>
      <c r="U47" s="308" t="s">
        <v>1491</v>
      </c>
      <c r="V47" s="308" t="s">
        <v>1491</v>
      </c>
      <c r="W47" s="308" t="s">
        <v>1491</v>
      </c>
      <c r="X47" s="308" t="s">
        <v>1491</v>
      </c>
      <c r="Y47" s="308" t="s">
        <v>1491</v>
      </c>
      <c r="Z47" s="308" t="s">
        <v>1491</v>
      </c>
      <c r="AA47" s="308" t="s">
        <v>1491</v>
      </c>
      <c r="AB47" s="308" t="s">
        <v>1491</v>
      </c>
      <c r="AC47" s="308" t="s">
        <v>1491</v>
      </c>
      <c r="AD47" s="308" t="s">
        <v>1491</v>
      </c>
      <c r="AE47" s="308" t="s">
        <v>1491</v>
      </c>
      <c r="AF47" s="308" t="s">
        <v>1491</v>
      </c>
      <c r="AG47" s="308" t="s">
        <v>1491</v>
      </c>
      <c r="AH47" s="308" t="s">
        <v>1491</v>
      </c>
      <c r="AI47" s="308" t="s">
        <v>1491</v>
      </c>
      <c r="AJ47" s="308" t="s">
        <v>1491</v>
      </c>
      <c r="AK47" s="308" t="s">
        <v>1491</v>
      </c>
      <c r="AL47" s="308" t="s">
        <v>1491</v>
      </c>
      <c r="AM47" s="308" t="s">
        <v>1491</v>
      </c>
      <c r="AO47" s="322">
        <f t="shared" si="7"/>
        <v>0</v>
      </c>
      <c r="AP47" s="322">
        <f t="shared" si="7"/>
        <v>0</v>
      </c>
      <c r="AQ47" s="322">
        <f t="shared" si="7"/>
        <v>0</v>
      </c>
      <c r="AR47" s="322">
        <f t="shared" si="7"/>
        <v>0</v>
      </c>
      <c r="AS47" s="322">
        <f t="shared" si="6"/>
        <v>0</v>
      </c>
      <c r="AT47" s="322">
        <f t="shared" si="6"/>
        <v>0</v>
      </c>
      <c r="AU47" s="322">
        <f t="shared" si="6"/>
        <v>0</v>
      </c>
      <c r="AV47" s="322">
        <f t="shared" si="6"/>
        <v>0</v>
      </c>
      <c r="AW47" s="322">
        <f t="shared" si="6"/>
        <v>0</v>
      </c>
      <c r="AX47" s="322">
        <f t="shared" si="6"/>
        <v>0</v>
      </c>
      <c r="AY47" s="322">
        <f t="shared" si="6"/>
        <v>0</v>
      </c>
      <c r="AZ47" s="322">
        <f t="shared" si="6"/>
        <v>30</v>
      </c>
      <c r="BA47" s="323">
        <f t="shared" si="5"/>
        <v>30</v>
      </c>
    </row>
    <row r="48" spans="2:53" ht="18.600000000000001" customHeight="1" x14ac:dyDescent="0.3">
      <c r="B48" s="423">
        <v>39</v>
      </c>
      <c r="C48" s="418">
        <v>1026256911</v>
      </c>
      <c r="D48" s="409" t="s">
        <v>1631</v>
      </c>
      <c r="E48" s="410" t="s">
        <v>1447</v>
      </c>
      <c r="F48" s="284" t="s">
        <v>178</v>
      </c>
      <c r="G48" s="257" t="str">
        <f>IFERROR(VLOOKUP($C48,[2]BD!$B$6:$O$205,14,0),"")</f>
        <v>3222872318</v>
      </c>
      <c r="H48" s="282" t="s">
        <v>217</v>
      </c>
      <c r="I48" s="325" t="str">
        <f>IFERROR(VLOOKUP($C48,[2]BD!$B$6:$O$205,4,0),"")</f>
        <v>18/10/2025</v>
      </c>
      <c r="J48" s="308" t="s">
        <v>1491</v>
      </c>
      <c r="K48" s="308" t="s">
        <v>1491</v>
      </c>
      <c r="L48" s="308" t="s">
        <v>1491</v>
      </c>
      <c r="M48" s="308" t="s">
        <v>1491</v>
      </c>
      <c r="N48" s="308" t="s">
        <v>1491</v>
      </c>
      <c r="O48" s="308" t="s">
        <v>1491</v>
      </c>
      <c r="P48" s="308" t="s">
        <v>1491</v>
      </c>
      <c r="Q48" s="308" t="s">
        <v>1491</v>
      </c>
      <c r="R48" s="308" t="s">
        <v>1491</v>
      </c>
      <c r="S48" s="308" t="s">
        <v>1491</v>
      </c>
      <c r="T48" s="308" t="s">
        <v>1491</v>
      </c>
      <c r="U48" s="308" t="s">
        <v>1491</v>
      </c>
      <c r="V48" s="308" t="s">
        <v>1491</v>
      </c>
      <c r="W48" s="308" t="s">
        <v>1491</v>
      </c>
      <c r="X48" s="308" t="s">
        <v>1491</v>
      </c>
      <c r="Y48" s="308" t="s">
        <v>1491</v>
      </c>
      <c r="Z48" s="308" t="s">
        <v>1491</v>
      </c>
      <c r="AA48" s="308" t="s">
        <v>1491</v>
      </c>
      <c r="AB48" s="308" t="s">
        <v>1491</v>
      </c>
      <c r="AC48" s="308" t="s">
        <v>1491</v>
      </c>
      <c r="AD48" s="308" t="s">
        <v>1491</v>
      </c>
      <c r="AE48" s="308" t="s">
        <v>1491</v>
      </c>
      <c r="AF48" s="308" t="s">
        <v>1491</v>
      </c>
      <c r="AG48" s="308" t="s">
        <v>1491</v>
      </c>
      <c r="AH48" s="308" t="s">
        <v>1491</v>
      </c>
      <c r="AI48" s="308" t="s">
        <v>1491</v>
      </c>
      <c r="AJ48" s="308" t="s">
        <v>1491</v>
      </c>
      <c r="AK48" s="308" t="s">
        <v>1491</v>
      </c>
      <c r="AL48" s="308" t="s">
        <v>1491</v>
      </c>
      <c r="AM48" s="308" t="s">
        <v>1491</v>
      </c>
      <c r="AO48" s="322">
        <f t="shared" si="7"/>
        <v>0</v>
      </c>
      <c r="AP48" s="322">
        <f t="shared" si="7"/>
        <v>0</v>
      </c>
      <c r="AQ48" s="322">
        <f t="shared" si="7"/>
        <v>0</v>
      </c>
      <c r="AR48" s="322">
        <f t="shared" si="7"/>
        <v>0</v>
      </c>
      <c r="AS48" s="322">
        <f t="shared" si="6"/>
        <v>0</v>
      </c>
      <c r="AT48" s="322">
        <f t="shared" si="6"/>
        <v>0</v>
      </c>
      <c r="AU48" s="322">
        <f t="shared" si="6"/>
        <v>0</v>
      </c>
      <c r="AV48" s="322">
        <f t="shared" si="6"/>
        <v>0</v>
      </c>
      <c r="AW48" s="322">
        <f t="shared" si="6"/>
        <v>0</v>
      </c>
      <c r="AX48" s="322">
        <f t="shared" si="6"/>
        <v>0</v>
      </c>
      <c r="AY48" s="322">
        <f t="shared" si="6"/>
        <v>0</v>
      </c>
      <c r="AZ48" s="322">
        <f t="shared" si="6"/>
        <v>30</v>
      </c>
      <c r="BA48" s="323">
        <f t="shared" si="5"/>
        <v>30</v>
      </c>
    </row>
    <row r="49" spans="1:53" ht="18.600000000000001" customHeight="1" x14ac:dyDescent="0.3">
      <c r="B49" s="423">
        <v>40</v>
      </c>
      <c r="C49" s="408">
        <v>79449859</v>
      </c>
      <c r="D49" s="415" t="s">
        <v>1632</v>
      </c>
      <c r="E49" s="410" t="s">
        <v>1447</v>
      </c>
      <c r="F49" s="284" t="s">
        <v>982</v>
      </c>
      <c r="G49" s="257" t="str">
        <f>IFERROR(VLOOKUP($C49,[2]BD!$B$6:$O$205,14,0),"")</f>
        <v>3143305278</v>
      </c>
      <c r="H49" s="282" t="s">
        <v>217</v>
      </c>
      <c r="I49" s="325" t="str">
        <f>IFERROR(VLOOKUP($C49,[2]BD!$B$6:$O$205,4,0),"")</f>
        <v>18/10/2025</v>
      </c>
      <c r="J49" s="308" t="s">
        <v>1491</v>
      </c>
      <c r="K49" s="308" t="s">
        <v>1491</v>
      </c>
      <c r="L49" s="308" t="s">
        <v>1491</v>
      </c>
      <c r="M49" s="308" t="s">
        <v>1491</v>
      </c>
      <c r="N49" s="308" t="s">
        <v>1491</v>
      </c>
      <c r="O49" s="308" t="s">
        <v>1491</v>
      </c>
      <c r="P49" s="308" t="s">
        <v>1491</v>
      </c>
      <c r="Q49" s="308" t="s">
        <v>1491</v>
      </c>
      <c r="R49" s="308" t="s">
        <v>1491</v>
      </c>
      <c r="S49" s="308" t="s">
        <v>1491</v>
      </c>
      <c r="T49" s="308" t="s">
        <v>1491</v>
      </c>
      <c r="U49" s="308" t="s">
        <v>1491</v>
      </c>
      <c r="V49" s="308" t="s">
        <v>1491</v>
      </c>
      <c r="W49" s="308" t="s">
        <v>1491</v>
      </c>
      <c r="X49" s="308" t="s">
        <v>1491</v>
      </c>
      <c r="Y49" s="308" t="s">
        <v>1491</v>
      </c>
      <c r="Z49" s="308" t="s">
        <v>1491</v>
      </c>
      <c r="AA49" s="308" t="s">
        <v>1491</v>
      </c>
      <c r="AB49" s="308" t="s">
        <v>1491</v>
      </c>
      <c r="AC49" s="308" t="s">
        <v>1491</v>
      </c>
      <c r="AD49" s="308" t="s">
        <v>1491</v>
      </c>
      <c r="AE49" s="308" t="s">
        <v>1491</v>
      </c>
      <c r="AF49" s="308" t="s">
        <v>1491</v>
      </c>
      <c r="AG49" s="308" t="s">
        <v>1491</v>
      </c>
      <c r="AH49" s="308" t="s">
        <v>1491</v>
      </c>
      <c r="AI49" s="308" t="s">
        <v>1491</v>
      </c>
      <c r="AJ49" s="308" t="s">
        <v>1491</v>
      </c>
      <c r="AK49" s="308" t="s">
        <v>1491</v>
      </c>
      <c r="AL49" s="308" t="s">
        <v>1491</v>
      </c>
      <c r="AM49" s="308" t="s">
        <v>1491</v>
      </c>
      <c r="AO49" s="322">
        <f t="shared" si="7"/>
        <v>0</v>
      </c>
      <c r="AP49" s="322">
        <f t="shared" si="7"/>
        <v>0</v>
      </c>
      <c r="AQ49" s="322">
        <f t="shared" si="7"/>
        <v>0</v>
      </c>
      <c r="AR49" s="322">
        <f t="shared" si="7"/>
        <v>0</v>
      </c>
      <c r="AS49" s="322">
        <f t="shared" si="6"/>
        <v>0</v>
      </c>
      <c r="AT49" s="322">
        <f t="shared" si="6"/>
        <v>0</v>
      </c>
      <c r="AU49" s="322">
        <f t="shared" si="6"/>
        <v>0</v>
      </c>
      <c r="AV49" s="322">
        <f t="shared" si="6"/>
        <v>0</v>
      </c>
      <c r="AW49" s="322">
        <f t="shared" si="6"/>
        <v>0</v>
      </c>
      <c r="AX49" s="322">
        <f t="shared" si="6"/>
        <v>0</v>
      </c>
      <c r="AY49" s="322">
        <f t="shared" si="6"/>
        <v>0</v>
      </c>
      <c r="AZ49" s="322">
        <f t="shared" si="6"/>
        <v>30</v>
      </c>
      <c r="BA49" s="323">
        <f t="shared" si="5"/>
        <v>30</v>
      </c>
    </row>
    <row r="50" spans="1:53" ht="18.600000000000001" customHeight="1" x14ac:dyDescent="0.3">
      <c r="B50" s="423">
        <v>41</v>
      </c>
      <c r="C50" s="408">
        <v>1023940881</v>
      </c>
      <c r="D50" s="416" t="s">
        <v>1633</v>
      </c>
      <c r="E50" s="410" t="s">
        <v>1447</v>
      </c>
      <c r="F50" s="284" t="s">
        <v>178</v>
      </c>
      <c r="G50" s="257" t="str">
        <f>IFERROR(VLOOKUP($C50,[2]BD!$B$6:$O$205,14,0),"")</f>
        <v>3219453295</v>
      </c>
      <c r="H50" s="282" t="s">
        <v>225</v>
      </c>
      <c r="I50" s="325" t="str">
        <f>IFERROR(VLOOKUP($C50,[2]BD!$B$6:$O$205,4,0),"")</f>
        <v>18/10/2025</v>
      </c>
      <c r="J50" s="308" t="s">
        <v>1491</v>
      </c>
      <c r="K50" s="308" t="s">
        <v>1491</v>
      </c>
      <c r="L50" s="308" t="s">
        <v>1491</v>
      </c>
      <c r="M50" s="308" t="s">
        <v>1491</v>
      </c>
      <c r="N50" s="308" t="s">
        <v>1491</v>
      </c>
      <c r="O50" s="308" t="s">
        <v>1491</v>
      </c>
      <c r="P50" s="308" t="s">
        <v>1491</v>
      </c>
      <c r="Q50" s="308" t="s">
        <v>1491</v>
      </c>
      <c r="R50" s="308" t="s">
        <v>1491</v>
      </c>
      <c r="S50" s="308" t="s">
        <v>1491</v>
      </c>
      <c r="T50" s="308" t="s">
        <v>1491</v>
      </c>
      <c r="U50" s="308" t="s">
        <v>1491</v>
      </c>
      <c r="V50" s="308" t="s">
        <v>1491</v>
      </c>
      <c r="W50" s="308" t="s">
        <v>1491</v>
      </c>
      <c r="X50" s="308" t="s">
        <v>1491</v>
      </c>
      <c r="Y50" s="308" t="s">
        <v>1491</v>
      </c>
      <c r="Z50" s="308" t="s">
        <v>1491</v>
      </c>
      <c r="AA50" s="308" t="s">
        <v>1491</v>
      </c>
      <c r="AB50" s="308" t="s">
        <v>1491</v>
      </c>
      <c r="AC50" s="308" t="s">
        <v>1491</v>
      </c>
      <c r="AD50" s="308" t="s">
        <v>1491</v>
      </c>
      <c r="AE50" s="308" t="s">
        <v>1491</v>
      </c>
      <c r="AF50" s="308" t="s">
        <v>1487</v>
      </c>
      <c r="AG50" s="308" t="s">
        <v>1491</v>
      </c>
      <c r="AH50" s="308" t="s">
        <v>1491</v>
      </c>
      <c r="AI50" s="308" t="s">
        <v>1491</v>
      </c>
      <c r="AJ50" s="308" t="s">
        <v>1491</v>
      </c>
      <c r="AK50" s="308" t="s">
        <v>1491</v>
      </c>
      <c r="AL50" s="308" t="s">
        <v>1491</v>
      </c>
      <c r="AM50" s="308" t="s">
        <v>1491</v>
      </c>
      <c r="AO50" s="322">
        <f t="shared" si="7"/>
        <v>0</v>
      </c>
      <c r="AP50" s="322">
        <f t="shared" si="7"/>
        <v>0</v>
      </c>
      <c r="AQ50" s="322">
        <f t="shared" si="7"/>
        <v>0</v>
      </c>
      <c r="AR50" s="322">
        <f t="shared" si="7"/>
        <v>0</v>
      </c>
      <c r="AS50" s="322">
        <f t="shared" si="6"/>
        <v>0</v>
      </c>
      <c r="AT50" s="322">
        <f t="shared" si="6"/>
        <v>0</v>
      </c>
      <c r="AU50" s="322">
        <f t="shared" si="6"/>
        <v>0</v>
      </c>
      <c r="AV50" s="322">
        <f t="shared" si="6"/>
        <v>1</v>
      </c>
      <c r="AW50" s="322">
        <f t="shared" si="6"/>
        <v>0</v>
      </c>
      <c r="AX50" s="322">
        <f t="shared" si="6"/>
        <v>0</v>
      </c>
      <c r="AY50" s="322">
        <f t="shared" si="6"/>
        <v>0</v>
      </c>
      <c r="AZ50" s="322">
        <f t="shared" si="6"/>
        <v>29</v>
      </c>
      <c r="BA50" s="323">
        <f t="shared" si="5"/>
        <v>29</v>
      </c>
    </row>
    <row r="51" spans="1:53" ht="18.600000000000001" customHeight="1" x14ac:dyDescent="0.3">
      <c r="B51" s="423">
        <v>42</v>
      </c>
      <c r="C51" s="408">
        <v>1023963907</v>
      </c>
      <c r="D51" s="415" t="s">
        <v>1634</v>
      </c>
      <c r="E51" s="410" t="s">
        <v>1447</v>
      </c>
      <c r="F51" s="284" t="s">
        <v>178</v>
      </c>
      <c r="G51" s="257" t="str">
        <f>IFERROR(VLOOKUP($C51,[2]BD!$B$6:$O$205,14,0),"")</f>
        <v>3219123660</v>
      </c>
      <c r="H51" s="282" t="s">
        <v>225</v>
      </c>
      <c r="I51" s="325" t="str">
        <f>IFERROR(VLOOKUP($C51,[2]BD!$B$6:$O$205,4,0),"")</f>
        <v>06/01/2026</v>
      </c>
      <c r="J51" s="308" t="s">
        <v>1491</v>
      </c>
      <c r="K51" s="308" t="s">
        <v>1491</v>
      </c>
      <c r="L51" s="308" t="s">
        <v>1491</v>
      </c>
      <c r="M51" s="308" t="s">
        <v>1491</v>
      </c>
      <c r="N51" s="308" t="s">
        <v>1491</v>
      </c>
      <c r="O51" s="308" t="s">
        <v>1491</v>
      </c>
      <c r="P51" s="308" t="s">
        <v>1491</v>
      </c>
      <c r="Q51" s="308" t="s">
        <v>1491</v>
      </c>
      <c r="R51" s="308" t="s">
        <v>1483</v>
      </c>
      <c r="S51" s="308" t="s">
        <v>1483</v>
      </c>
      <c r="T51" s="308" t="s">
        <v>1483</v>
      </c>
      <c r="U51" s="308" t="s">
        <v>1491</v>
      </c>
      <c r="V51" s="308" t="s">
        <v>1491</v>
      </c>
      <c r="W51" s="308" t="s">
        <v>1491</v>
      </c>
      <c r="X51" s="308" t="s">
        <v>1491</v>
      </c>
      <c r="Y51" s="308" t="s">
        <v>1491</v>
      </c>
      <c r="Z51" s="308" t="s">
        <v>1491</v>
      </c>
      <c r="AA51" s="308" t="s">
        <v>1491</v>
      </c>
      <c r="AB51" s="308" t="s">
        <v>1491</v>
      </c>
      <c r="AC51" s="308" t="s">
        <v>1491</v>
      </c>
      <c r="AD51" s="308" t="s">
        <v>1491</v>
      </c>
      <c r="AE51" s="308" t="s">
        <v>1491</v>
      </c>
      <c r="AF51" s="308" t="s">
        <v>1491</v>
      </c>
      <c r="AG51" s="308" t="s">
        <v>1491</v>
      </c>
      <c r="AH51" s="308" t="s">
        <v>1491</v>
      </c>
      <c r="AI51" s="308" t="s">
        <v>1491</v>
      </c>
      <c r="AJ51" s="308" t="s">
        <v>1491</v>
      </c>
      <c r="AK51" s="308" t="s">
        <v>1491</v>
      </c>
      <c r="AL51" s="308" t="s">
        <v>1491</v>
      </c>
      <c r="AM51" s="308" t="s">
        <v>1491</v>
      </c>
      <c r="AO51" s="322">
        <f t="shared" si="7"/>
        <v>0</v>
      </c>
      <c r="AP51" s="322">
        <f t="shared" si="7"/>
        <v>0</v>
      </c>
      <c r="AQ51" s="322">
        <f t="shared" si="7"/>
        <v>0</v>
      </c>
      <c r="AR51" s="322">
        <f t="shared" si="7"/>
        <v>3</v>
      </c>
      <c r="AS51" s="322">
        <f t="shared" si="6"/>
        <v>0</v>
      </c>
      <c r="AT51" s="322">
        <f t="shared" si="6"/>
        <v>0</v>
      </c>
      <c r="AU51" s="322">
        <f t="shared" si="6"/>
        <v>0</v>
      </c>
      <c r="AV51" s="322">
        <f t="shared" si="6"/>
        <v>0</v>
      </c>
      <c r="AW51" s="322">
        <f t="shared" si="6"/>
        <v>0</v>
      </c>
      <c r="AX51" s="322">
        <f t="shared" si="6"/>
        <v>0</v>
      </c>
      <c r="AY51" s="322">
        <f t="shared" si="6"/>
        <v>0</v>
      </c>
      <c r="AZ51" s="322">
        <f t="shared" si="6"/>
        <v>27</v>
      </c>
      <c r="BA51" s="323">
        <f t="shared" si="5"/>
        <v>27</v>
      </c>
    </row>
    <row r="52" spans="1:53" ht="18.600000000000001" customHeight="1" x14ac:dyDescent="0.3">
      <c r="B52" s="423">
        <v>43</v>
      </c>
      <c r="C52" s="408">
        <v>1003242958</v>
      </c>
      <c r="D52" s="416" t="s">
        <v>1635</v>
      </c>
      <c r="E52" s="410" t="s">
        <v>1447</v>
      </c>
      <c r="F52" s="284" t="s">
        <v>178</v>
      </c>
      <c r="G52" s="257" t="str">
        <f>IFERROR(VLOOKUP($C52,[2]BD!$B$6:$O$205,14,0),"")</f>
        <v>3115141324</v>
      </c>
      <c r="H52" s="282" t="s">
        <v>225</v>
      </c>
      <c r="I52" s="325" t="str">
        <f>IFERROR(VLOOKUP($C52,[2]BD!$B$6:$O$205,4,0),"")</f>
        <v>18/10/2025</v>
      </c>
      <c r="J52" s="308" t="s">
        <v>1491</v>
      </c>
      <c r="K52" s="308" t="s">
        <v>1491</v>
      </c>
      <c r="L52" s="308" t="s">
        <v>1491</v>
      </c>
      <c r="M52" s="308" t="s">
        <v>1491</v>
      </c>
      <c r="N52" s="308" t="s">
        <v>1491</v>
      </c>
      <c r="O52" s="308" t="s">
        <v>1491</v>
      </c>
      <c r="P52" s="308" t="s">
        <v>1491</v>
      </c>
      <c r="Q52" s="308" t="s">
        <v>1491</v>
      </c>
      <c r="R52" s="308" t="s">
        <v>1491</v>
      </c>
      <c r="S52" s="308" t="s">
        <v>1491</v>
      </c>
      <c r="T52" s="308" t="s">
        <v>1491</v>
      </c>
      <c r="U52" s="308" t="s">
        <v>1491</v>
      </c>
      <c r="V52" s="308" t="s">
        <v>1491</v>
      </c>
      <c r="W52" s="308" t="s">
        <v>1491</v>
      </c>
      <c r="X52" s="308" t="s">
        <v>1491</v>
      </c>
      <c r="Y52" s="308" t="s">
        <v>1491</v>
      </c>
      <c r="Z52" s="308" t="s">
        <v>1491</v>
      </c>
      <c r="AA52" s="308" t="s">
        <v>1491</v>
      </c>
      <c r="AB52" s="308" t="s">
        <v>1491</v>
      </c>
      <c r="AC52" s="308" t="s">
        <v>1491</v>
      </c>
      <c r="AD52" s="308" t="s">
        <v>1491</v>
      </c>
      <c r="AE52" s="308" t="s">
        <v>1491</v>
      </c>
      <c r="AF52" s="308" t="s">
        <v>1491</v>
      </c>
      <c r="AG52" s="308" t="s">
        <v>1491</v>
      </c>
      <c r="AH52" s="308" t="s">
        <v>1491</v>
      </c>
      <c r="AI52" s="308" t="s">
        <v>1491</v>
      </c>
      <c r="AJ52" s="308" t="s">
        <v>1491</v>
      </c>
      <c r="AK52" s="308" t="s">
        <v>1491</v>
      </c>
      <c r="AL52" s="308" t="s">
        <v>1491</v>
      </c>
      <c r="AM52" s="308" t="s">
        <v>1491</v>
      </c>
      <c r="AO52" s="322">
        <f t="shared" si="7"/>
        <v>0</v>
      </c>
      <c r="AP52" s="322">
        <f t="shared" si="7"/>
        <v>0</v>
      </c>
      <c r="AQ52" s="322">
        <f t="shared" si="7"/>
        <v>0</v>
      </c>
      <c r="AR52" s="322">
        <f t="shared" si="7"/>
        <v>0</v>
      </c>
      <c r="AS52" s="322">
        <f t="shared" si="6"/>
        <v>0</v>
      </c>
      <c r="AT52" s="322">
        <f t="shared" si="6"/>
        <v>0</v>
      </c>
      <c r="AU52" s="322">
        <f t="shared" si="6"/>
        <v>0</v>
      </c>
      <c r="AV52" s="322">
        <f t="shared" si="6"/>
        <v>0</v>
      </c>
      <c r="AW52" s="322">
        <f t="shared" si="6"/>
        <v>0</v>
      </c>
      <c r="AX52" s="322">
        <f t="shared" si="6"/>
        <v>0</v>
      </c>
      <c r="AY52" s="322">
        <f t="shared" ref="AS52:AZ84" si="8">COUNTIF($J52:$AM52,AY$8)</f>
        <v>0</v>
      </c>
      <c r="AZ52" s="322">
        <f t="shared" si="8"/>
        <v>30</v>
      </c>
      <c r="BA52" s="323">
        <f t="shared" si="5"/>
        <v>30</v>
      </c>
    </row>
    <row r="53" spans="1:53" ht="18.600000000000001" customHeight="1" x14ac:dyDescent="0.3">
      <c r="A53" s="260" t="s">
        <v>1446</v>
      </c>
      <c r="B53" s="423">
        <v>44</v>
      </c>
      <c r="C53" s="408">
        <v>80391453</v>
      </c>
      <c r="D53" s="416" t="s">
        <v>1636</v>
      </c>
      <c r="E53" s="410" t="s">
        <v>1447</v>
      </c>
      <c r="F53" s="284" t="s">
        <v>982</v>
      </c>
      <c r="G53" s="257" t="str">
        <f>IFERROR(VLOOKUP($C53,[2]BD!$B$6:$O$205,14,0),"")</f>
        <v>3124113303</v>
      </c>
      <c r="H53" s="282" t="s">
        <v>225</v>
      </c>
      <c r="I53" s="325" t="str">
        <f>IFERROR(VLOOKUP($C53,[2]BD!$B$6:$O$205,4,0),"")</f>
        <v>22/10/2025</v>
      </c>
      <c r="J53" s="308" t="s">
        <v>1491</v>
      </c>
      <c r="K53" s="308" t="s">
        <v>1491</v>
      </c>
      <c r="L53" s="308" t="s">
        <v>1491</v>
      </c>
      <c r="M53" s="308" t="s">
        <v>1491</v>
      </c>
      <c r="N53" s="308" t="s">
        <v>1491</v>
      </c>
      <c r="O53" s="308" t="s">
        <v>1491</v>
      </c>
      <c r="P53" s="308" t="s">
        <v>1491</v>
      </c>
      <c r="Q53" s="308" t="s">
        <v>1491</v>
      </c>
      <c r="R53" s="308" t="s">
        <v>1491</v>
      </c>
      <c r="S53" s="308" t="s">
        <v>1491</v>
      </c>
      <c r="T53" s="308" t="s">
        <v>1491</v>
      </c>
      <c r="U53" s="308" t="s">
        <v>1491</v>
      </c>
      <c r="V53" s="308" t="s">
        <v>1491</v>
      </c>
      <c r="W53" s="308" t="s">
        <v>1491</v>
      </c>
      <c r="X53" s="308" t="s">
        <v>1491</v>
      </c>
      <c r="Y53" s="308" t="s">
        <v>1491</v>
      </c>
      <c r="Z53" s="308" t="s">
        <v>1491</v>
      </c>
      <c r="AA53" s="308" t="s">
        <v>1491</v>
      </c>
      <c r="AB53" s="308" t="s">
        <v>1491</v>
      </c>
      <c r="AC53" s="308" t="s">
        <v>1491</v>
      </c>
      <c r="AD53" s="308" t="s">
        <v>1491</v>
      </c>
      <c r="AE53" s="308" t="s">
        <v>1491</v>
      </c>
      <c r="AF53" s="308" t="s">
        <v>1491</v>
      </c>
      <c r="AG53" s="308" t="s">
        <v>1491</v>
      </c>
      <c r="AH53" s="308" t="s">
        <v>1491</v>
      </c>
      <c r="AI53" s="308" t="s">
        <v>1491</v>
      </c>
      <c r="AJ53" s="308" t="s">
        <v>1491</v>
      </c>
      <c r="AK53" s="308" t="s">
        <v>1491</v>
      </c>
      <c r="AL53" s="308" t="s">
        <v>1491</v>
      </c>
      <c r="AM53" s="308" t="s">
        <v>1491</v>
      </c>
      <c r="AO53" s="322">
        <f t="shared" si="7"/>
        <v>0</v>
      </c>
      <c r="AP53" s="322">
        <f t="shared" si="7"/>
        <v>0</v>
      </c>
      <c r="AQ53" s="322">
        <f t="shared" si="7"/>
        <v>0</v>
      </c>
      <c r="AR53" s="322">
        <f t="shared" si="7"/>
        <v>0</v>
      </c>
      <c r="AS53" s="322">
        <f t="shared" si="8"/>
        <v>0</v>
      </c>
      <c r="AT53" s="322">
        <f t="shared" si="8"/>
        <v>0</v>
      </c>
      <c r="AU53" s="322">
        <f t="shared" si="8"/>
        <v>0</v>
      </c>
      <c r="AV53" s="322">
        <f t="shared" si="8"/>
        <v>0</v>
      </c>
      <c r="AW53" s="322">
        <f t="shared" si="8"/>
        <v>0</v>
      </c>
      <c r="AX53" s="322">
        <f t="shared" si="8"/>
        <v>0</v>
      </c>
      <c r="AY53" s="322">
        <f t="shared" si="8"/>
        <v>0</v>
      </c>
      <c r="AZ53" s="322">
        <f t="shared" si="8"/>
        <v>30</v>
      </c>
      <c r="BA53" s="323">
        <f t="shared" si="5"/>
        <v>30</v>
      </c>
    </row>
    <row r="54" spans="1:53" ht="18.600000000000001" customHeight="1" x14ac:dyDescent="0.3">
      <c r="B54" s="423">
        <v>45</v>
      </c>
      <c r="C54" s="408">
        <v>24716019</v>
      </c>
      <c r="D54" s="416" t="s">
        <v>1637</v>
      </c>
      <c r="E54" s="410" t="s">
        <v>1447</v>
      </c>
      <c r="F54" s="284" t="s">
        <v>180</v>
      </c>
      <c r="G54" s="257" t="str">
        <f>IFERROR(VLOOKUP($C54,[2]BD!$B$6:$O$205,14,0),"")</f>
        <v>3018506304</v>
      </c>
      <c r="H54" s="282" t="s">
        <v>225</v>
      </c>
      <c r="I54" s="325" t="str">
        <f>IFERROR(VLOOKUP($C54,[2]BD!$B$6:$O$205,4,0),"")</f>
        <v>17/12/2025</v>
      </c>
      <c r="J54" s="308" t="s">
        <v>1491</v>
      </c>
      <c r="K54" s="308" t="s">
        <v>1491</v>
      </c>
      <c r="L54" s="308" t="s">
        <v>1491</v>
      </c>
      <c r="M54" s="308" t="s">
        <v>1491</v>
      </c>
      <c r="N54" s="308" t="s">
        <v>1491</v>
      </c>
      <c r="O54" s="308" t="s">
        <v>1491</v>
      </c>
      <c r="P54" s="308" t="s">
        <v>1491</v>
      </c>
      <c r="Q54" s="308" t="s">
        <v>1491</v>
      </c>
      <c r="R54" s="308" t="s">
        <v>1491</v>
      </c>
      <c r="S54" s="308" t="s">
        <v>1491</v>
      </c>
      <c r="T54" s="308" t="s">
        <v>1491</v>
      </c>
      <c r="U54" s="308" t="s">
        <v>1491</v>
      </c>
      <c r="V54" s="308" t="s">
        <v>1491</v>
      </c>
      <c r="W54" s="308" t="s">
        <v>1491</v>
      </c>
      <c r="X54" s="308" t="s">
        <v>1491</v>
      </c>
      <c r="Y54" s="308" t="s">
        <v>1491</v>
      </c>
      <c r="Z54" s="308" t="s">
        <v>1491</v>
      </c>
      <c r="AA54" s="308" t="s">
        <v>1491</v>
      </c>
      <c r="AB54" s="308" t="s">
        <v>1491</v>
      </c>
      <c r="AC54" s="308" t="s">
        <v>1491</v>
      </c>
      <c r="AD54" s="308" t="s">
        <v>1491</v>
      </c>
      <c r="AE54" s="308" t="s">
        <v>1491</v>
      </c>
      <c r="AF54" s="308" t="s">
        <v>1491</v>
      </c>
      <c r="AG54" s="308" t="s">
        <v>1491</v>
      </c>
      <c r="AH54" s="308" t="s">
        <v>1491</v>
      </c>
      <c r="AI54" s="308" t="s">
        <v>1491</v>
      </c>
      <c r="AJ54" s="308" t="s">
        <v>1491</v>
      </c>
      <c r="AK54" s="308" t="s">
        <v>1491</v>
      </c>
      <c r="AL54" s="308" t="s">
        <v>1491</v>
      </c>
      <c r="AM54" s="308" t="s">
        <v>1491</v>
      </c>
      <c r="AO54" s="322">
        <f t="shared" si="7"/>
        <v>0</v>
      </c>
      <c r="AP54" s="322">
        <f t="shared" si="7"/>
        <v>0</v>
      </c>
      <c r="AQ54" s="322">
        <f t="shared" si="7"/>
        <v>0</v>
      </c>
      <c r="AR54" s="322">
        <f t="shared" si="7"/>
        <v>0</v>
      </c>
      <c r="AS54" s="322">
        <f t="shared" si="8"/>
        <v>0</v>
      </c>
      <c r="AT54" s="322">
        <f t="shared" si="8"/>
        <v>0</v>
      </c>
      <c r="AU54" s="322">
        <f t="shared" si="8"/>
        <v>0</v>
      </c>
      <c r="AV54" s="322">
        <f t="shared" si="8"/>
        <v>0</v>
      </c>
      <c r="AW54" s="322">
        <f t="shared" si="8"/>
        <v>0</v>
      </c>
      <c r="AX54" s="322">
        <f t="shared" si="8"/>
        <v>0</v>
      </c>
      <c r="AY54" s="322">
        <f t="shared" si="8"/>
        <v>0</v>
      </c>
      <c r="AZ54" s="322">
        <f t="shared" si="8"/>
        <v>30</v>
      </c>
      <c r="BA54" s="323">
        <f t="shared" si="5"/>
        <v>30</v>
      </c>
    </row>
    <row r="55" spans="1:53" ht="18.600000000000001" customHeight="1" x14ac:dyDescent="0.3">
      <c r="B55" s="423">
        <v>46</v>
      </c>
      <c r="C55" s="422">
        <v>1050838828</v>
      </c>
      <c r="D55" s="422" t="s">
        <v>1638</v>
      </c>
      <c r="E55" s="410" t="s">
        <v>1447</v>
      </c>
      <c r="F55" s="284" t="s">
        <v>178</v>
      </c>
      <c r="G55" s="257" t="str">
        <f>IFERROR(VLOOKUP($C55,[2]BD!$B$6:$O$205,14,0),"")</f>
        <v>3137051086</v>
      </c>
      <c r="H55" s="282" t="s">
        <v>222</v>
      </c>
      <c r="I55" s="325" t="str">
        <f>IFERROR(VLOOKUP($C55,[2]BD!$B$6:$O$205,4,0),"")</f>
        <v>18/10/2025</v>
      </c>
      <c r="J55" s="308" t="s">
        <v>1491</v>
      </c>
      <c r="K55" s="308" t="s">
        <v>1491</v>
      </c>
      <c r="L55" s="308" t="s">
        <v>1491</v>
      </c>
      <c r="M55" s="308" t="s">
        <v>1491</v>
      </c>
      <c r="N55" s="308" t="s">
        <v>1491</v>
      </c>
      <c r="O55" s="308" t="s">
        <v>1491</v>
      </c>
      <c r="P55" s="308" t="s">
        <v>1491</v>
      </c>
      <c r="Q55" s="308" t="s">
        <v>1491</v>
      </c>
      <c r="R55" s="308" t="s">
        <v>1491</v>
      </c>
      <c r="S55" s="308" t="s">
        <v>1491</v>
      </c>
      <c r="T55" s="308" t="s">
        <v>1491</v>
      </c>
      <c r="U55" s="308" t="s">
        <v>1491</v>
      </c>
      <c r="V55" s="308" t="s">
        <v>1491</v>
      </c>
      <c r="W55" s="308" t="s">
        <v>1491</v>
      </c>
      <c r="X55" s="308" t="s">
        <v>1491</v>
      </c>
      <c r="Y55" s="308" t="s">
        <v>1491</v>
      </c>
      <c r="Z55" s="308" t="s">
        <v>1491</v>
      </c>
      <c r="AA55" s="308" t="s">
        <v>1491</v>
      </c>
      <c r="AB55" s="308" t="s">
        <v>1491</v>
      </c>
      <c r="AC55" s="308" t="s">
        <v>1491</v>
      </c>
      <c r="AD55" s="308" t="s">
        <v>1491</v>
      </c>
      <c r="AE55" s="308" t="s">
        <v>1491</v>
      </c>
      <c r="AF55" s="308" t="s">
        <v>1491</v>
      </c>
      <c r="AG55" s="308" t="s">
        <v>1491</v>
      </c>
      <c r="AH55" s="308" t="s">
        <v>1491</v>
      </c>
      <c r="AI55" s="308" t="s">
        <v>1491</v>
      </c>
      <c r="AJ55" s="308" t="s">
        <v>1491</v>
      </c>
      <c r="AK55" s="308" t="s">
        <v>1491</v>
      </c>
      <c r="AL55" s="308" t="s">
        <v>1491</v>
      </c>
      <c r="AM55" s="308" t="s">
        <v>1491</v>
      </c>
      <c r="AO55" s="322">
        <f t="shared" si="7"/>
        <v>0</v>
      </c>
      <c r="AP55" s="322">
        <f t="shared" si="7"/>
        <v>0</v>
      </c>
      <c r="AQ55" s="322">
        <f t="shared" si="7"/>
        <v>0</v>
      </c>
      <c r="AR55" s="322">
        <f t="shared" si="7"/>
        <v>0</v>
      </c>
      <c r="AS55" s="322">
        <f t="shared" si="8"/>
        <v>0</v>
      </c>
      <c r="AT55" s="322">
        <f t="shared" si="8"/>
        <v>0</v>
      </c>
      <c r="AU55" s="322">
        <f t="shared" si="8"/>
        <v>0</v>
      </c>
      <c r="AV55" s="322">
        <f t="shared" si="8"/>
        <v>0</v>
      </c>
      <c r="AW55" s="322">
        <f t="shared" si="8"/>
        <v>0</v>
      </c>
      <c r="AX55" s="322">
        <f t="shared" si="8"/>
        <v>0</v>
      </c>
      <c r="AY55" s="322">
        <f t="shared" si="8"/>
        <v>0</v>
      </c>
      <c r="AZ55" s="322">
        <f t="shared" si="8"/>
        <v>30</v>
      </c>
      <c r="BA55" s="323">
        <f t="shared" si="5"/>
        <v>30</v>
      </c>
    </row>
    <row r="56" spans="1:53" ht="18.600000000000001" customHeight="1" x14ac:dyDescent="0.3">
      <c r="B56" s="423">
        <v>47</v>
      </c>
      <c r="C56" s="414">
        <v>52317516</v>
      </c>
      <c r="D56" s="415" t="s">
        <v>1639</v>
      </c>
      <c r="E56" s="410" t="s">
        <v>1447</v>
      </c>
      <c r="F56" s="284" t="s">
        <v>178</v>
      </c>
      <c r="G56" s="257" t="str">
        <f>IFERROR(VLOOKUP($C56,[2]BD!$B$6:$O$205,14,0),"")</f>
        <v>3112226086</v>
      </c>
      <c r="H56" s="282" t="s">
        <v>222</v>
      </c>
      <c r="I56" s="325" t="str">
        <f>IFERROR(VLOOKUP($C56,[2]BD!$B$6:$O$205,4,0),"")</f>
        <v>18/10/2025</v>
      </c>
      <c r="J56" s="308" t="s">
        <v>1491</v>
      </c>
      <c r="K56" s="308" t="s">
        <v>1491</v>
      </c>
      <c r="L56" s="308" t="s">
        <v>1491</v>
      </c>
      <c r="M56" s="308" t="s">
        <v>1491</v>
      </c>
      <c r="N56" s="308" t="s">
        <v>1491</v>
      </c>
      <c r="O56" s="308" t="s">
        <v>1491</v>
      </c>
      <c r="P56" s="308" t="s">
        <v>1491</v>
      </c>
      <c r="Q56" s="308" t="s">
        <v>1491</v>
      </c>
      <c r="R56" s="308" t="s">
        <v>1491</v>
      </c>
      <c r="S56" s="308" t="s">
        <v>1491</v>
      </c>
      <c r="T56" s="308" t="s">
        <v>1491</v>
      </c>
      <c r="U56" s="308" t="s">
        <v>1491</v>
      </c>
      <c r="V56" s="308" t="s">
        <v>1491</v>
      </c>
      <c r="W56" s="308" t="s">
        <v>1491</v>
      </c>
      <c r="X56" s="308" t="s">
        <v>1491</v>
      </c>
      <c r="Y56" s="308" t="s">
        <v>1491</v>
      </c>
      <c r="Z56" s="308" t="s">
        <v>1491</v>
      </c>
      <c r="AA56" s="308" t="s">
        <v>1491</v>
      </c>
      <c r="AB56" s="308" t="s">
        <v>1491</v>
      </c>
      <c r="AC56" s="308" t="s">
        <v>1491</v>
      </c>
      <c r="AD56" s="308" t="s">
        <v>1491</v>
      </c>
      <c r="AE56" s="308" t="s">
        <v>1491</v>
      </c>
      <c r="AF56" s="308" t="s">
        <v>1491</v>
      </c>
      <c r="AG56" s="308" t="s">
        <v>1491</v>
      </c>
      <c r="AH56" s="308" t="s">
        <v>1491</v>
      </c>
      <c r="AI56" s="308" t="s">
        <v>1491</v>
      </c>
      <c r="AJ56" s="308" t="s">
        <v>1491</v>
      </c>
      <c r="AK56" s="308" t="s">
        <v>1491</v>
      </c>
      <c r="AL56" s="308" t="s">
        <v>1491</v>
      </c>
      <c r="AM56" s="308" t="s">
        <v>1491</v>
      </c>
      <c r="AO56" s="322">
        <f t="shared" si="7"/>
        <v>0</v>
      </c>
      <c r="AP56" s="322">
        <f t="shared" si="7"/>
        <v>0</v>
      </c>
      <c r="AQ56" s="322">
        <f t="shared" si="7"/>
        <v>0</v>
      </c>
      <c r="AR56" s="322">
        <f t="shared" si="7"/>
        <v>0</v>
      </c>
      <c r="AS56" s="322">
        <f t="shared" si="8"/>
        <v>0</v>
      </c>
      <c r="AT56" s="322">
        <f t="shared" si="8"/>
        <v>0</v>
      </c>
      <c r="AU56" s="322">
        <f t="shared" si="8"/>
        <v>0</v>
      </c>
      <c r="AV56" s="322">
        <f t="shared" si="8"/>
        <v>0</v>
      </c>
      <c r="AW56" s="322">
        <f t="shared" si="8"/>
        <v>0</v>
      </c>
      <c r="AX56" s="322">
        <f t="shared" si="8"/>
        <v>0</v>
      </c>
      <c r="AY56" s="322">
        <f t="shared" si="8"/>
        <v>0</v>
      </c>
      <c r="AZ56" s="322">
        <f t="shared" si="8"/>
        <v>30</v>
      </c>
      <c r="BA56" s="323">
        <f t="shared" si="5"/>
        <v>30</v>
      </c>
    </row>
    <row r="57" spans="1:53" ht="18.600000000000001" customHeight="1" x14ac:dyDescent="0.3">
      <c r="B57" s="423">
        <v>48</v>
      </c>
      <c r="C57" s="408">
        <v>1090491496</v>
      </c>
      <c r="D57" s="415" t="s">
        <v>1640</v>
      </c>
      <c r="E57" s="410" t="s">
        <v>1447</v>
      </c>
      <c r="F57" s="284" t="s">
        <v>178</v>
      </c>
      <c r="G57" s="257" t="str">
        <f>IFERROR(VLOOKUP($C57,[2]BD!$B$6:$O$205,14,0),"")</f>
        <v>3118629826</v>
      </c>
      <c r="H57" s="282" t="s">
        <v>222</v>
      </c>
      <c r="I57" s="325" t="str">
        <f>IFERROR(VLOOKUP($C57,[2]BD!$B$6:$O$205,4,0),"")</f>
        <v>18/10/2025</v>
      </c>
      <c r="J57" s="308" t="s">
        <v>1491</v>
      </c>
      <c r="K57" s="308" t="s">
        <v>1491</v>
      </c>
      <c r="L57" s="308" t="s">
        <v>1491</v>
      </c>
      <c r="M57" s="308" t="s">
        <v>1491</v>
      </c>
      <c r="N57" s="308" t="s">
        <v>1491</v>
      </c>
      <c r="O57" s="308" t="s">
        <v>1491</v>
      </c>
      <c r="P57" s="308" t="s">
        <v>1491</v>
      </c>
      <c r="Q57" s="308" t="s">
        <v>1491</v>
      </c>
      <c r="R57" s="308" t="s">
        <v>1491</v>
      </c>
      <c r="S57" s="308" t="s">
        <v>1491</v>
      </c>
      <c r="T57" s="308" t="s">
        <v>1491</v>
      </c>
      <c r="U57" s="308" t="s">
        <v>1491</v>
      </c>
      <c r="V57" s="308" t="s">
        <v>1491</v>
      </c>
      <c r="W57" s="308" t="s">
        <v>1491</v>
      </c>
      <c r="X57" s="308" t="s">
        <v>1491</v>
      </c>
      <c r="Y57" s="308" t="s">
        <v>1491</v>
      </c>
      <c r="Z57" s="308" t="s">
        <v>1491</v>
      </c>
      <c r="AA57" s="308" t="s">
        <v>1491</v>
      </c>
      <c r="AB57" s="308" t="s">
        <v>1491</v>
      </c>
      <c r="AC57" s="308" t="s">
        <v>1491</v>
      </c>
      <c r="AD57" s="308" t="s">
        <v>1491</v>
      </c>
      <c r="AE57" s="308" t="s">
        <v>1491</v>
      </c>
      <c r="AF57" s="308" t="s">
        <v>1491</v>
      </c>
      <c r="AG57" s="308" t="s">
        <v>1491</v>
      </c>
      <c r="AH57" s="308" t="s">
        <v>1491</v>
      </c>
      <c r="AI57" s="308" t="s">
        <v>1491</v>
      </c>
      <c r="AJ57" s="308" t="s">
        <v>1491</v>
      </c>
      <c r="AK57" s="308" t="s">
        <v>1491</v>
      </c>
      <c r="AL57" s="308" t="s">
        <v>1491</v>
      </c>
      <c r="AM57" s="308" t="s">
        <v>1491</v>
      </c>
      <c r="AO57" s="322">
        <f t="shared" si="7"/>
        <v>0</v>
      </c>
      <c r="AP57" s="322">
        <f t="shared" si="7"/>
        <v>0</v>
      </c>
      <c r="AQ57" s="322">
        <f t="shared" si="7"/>
        <v>0</v>
      </c>
      <c r="AR57" s="322">
        <f t="shared" si="7"/>
        <v>0</v>
      </c>
      <c r="AS57" s="322">
        <f t="shared" si="8"/>
        <v>0</v>
      </c>
      <c r="AT57" s="322">
        <f t="shared" si="8"/>
        <v>0</v>
      </c>
      <c r="AU57" s="322">
        <f t="shared" si="8"/>
        <v>0</v>
      </c>
      <c r="AV57" s="322">
        <f t="shared" si="8"/>
        <v>0</v>
      </c>
      <c r="AW57" s="322">
        <f t="shared" si="8"/>
        <v>0</v>
      </c>
      <c r="AX57" s="322">
        <f t="shared" si="8"/>
        <v>0</v>
      </c>
      <c r="AY57" s="322">
        <f t="shared" si="8"/>
        <v>0</v>
      </c>
      <c r="AZ57" s="322">
        <f t="shared" si="8"/>
        <v>30</v>
      </c>
      <c r="BA57" s="323">
        <f t="shared" si="5"/>
        <v>30</v>
      </c>
    </row>
    <row r="58" spans="1:53" ht="15.95" customHeight="1" x14ac:dyDescent="0.3">
      <c r="B58" s="423">
        <v>49</v>
      </c>
      <c r="C58" s="266">
        <v>51907172</v>
      </c>
      <c r="D58" s="257" t="s">
        <v>1641</v>
      </c>
      <c r="E58" s="257" t="s">
        <v>1448</v>
      </c>
      <c r="F58" s="284" t="s">
        <v>178</v>
      </c>
      <c r="G58" s="257" t="s">
        <v>1713</v>
      </c>
      <c r="H58" s="282" t="s">
        <v>201</v>
      </c>
      <c r="I58" s="399" t="s">
        <v>1774</v>
      </c>
      <c r="J58" s="308" t="s">
        <v>1491</v>
      </c>
      <c r="K58" s="308" t="s">
        <v>1491</v>
      </c>
      <c r="L58" s="308" t="s">
        <v>1491</v>
      </c>
      <c r="M58" s="308" t="s">
        <v>1491</v>
      </c>
      <c r="N58" s="308" t="s">
        <v>1491</v>
      </c>
      <c r="O58" s="308" t="s">
        <v>1491</v>
      </c>
      <c r="P58" s="308" t="s">
        <v>1491</v>
      </c>
      <c r="Q58" s="308" t="s">
        <v>1491</v>
      </c>
      <c r="R58" s="308" t="s">
        <v>1491</v>
      </c>
      <c r="S58" s="308" t="s">
        <v>1491</v>
      </c>
      <c r="T58" s="308" t="s">
        <v>1491</v>
      </c>
      <c r="U58" s="308" t="s">
        <v>1491</v>
      </c>
      <c r="V58" s="308" t="s">
        <v>1491</v>
      </c>
      <c r="W58" s="308" t="s">
        <v>1491</v>
      </c>
      <c r="X58" s="308" t="s">
        <v>1491</v>
      </c>
      <c r="Y58" s="308" t="s">
        <v>1491</v>
      </c>
      <c r="Z58" s="308" t="s">
        <v>1491</v>
      </c>
      <c r="AA58" s="308" t="s">
        <v>1491</v>
      </c>
      <c r="AB58" s="308" t="s">
        <v>1491</v>
      </c>
      <c r="AC58" s="308" t="s">
        <v>1491</v>
      </c>
      <c r="AD58" s="308" t="s">
        <v>1491</v>
      </c>
      <c r="AE58" s="308" t="s">
        <v>1491</v>
      </c>
      <c r="AF58" s="308" t="s">
        <v>1491</v>
      </c>
      <c r="AG58" s="308" t="s">
        <v>1491</v>
      </c>
      <c r="AH58" s="308" t="s">
        <v>1491</v>
      </c>
      <c r="AI58" s="308" t="s">
        <v>1491</v>
      </c>
      <c r="AJ58" s="308" t="s">
        <v>1491</v>
      </c>
      <c r="AK58" s="308" t="s">
        <v>1491</v>
      </c>
      <c r="AL58" s="308" t="s">
        <v>1491</v>
      </c>
      <c r="AM58" s="308" t="s">
        <v>1491</v>
      </c>
      <c r="AO58" s="322">
        <f t="shared" si="7"/>
        <v>0</v>
      </c>
      <c r="AP58" s="322">
        <f t="shared" si="7"/>
        <v>0</v>
      </c>
      <c r="AQ58" s="322">
        <f t="shared" si="7"/>
        <v>0</v>
      </c>
      <c r="AR58" s="322">
        <f t="shared" si="7"/>
        <v>0</v>
      </c>
      <c r="AS58" s="322">
        <f t="shared" si="8"/>
        <v>0</v>
      </c>
      <c r="AT58" s="322">
        <f t="shared" si="8"/>
        <v>0</v>
      </c>
      <c r="AU58" s="322">
        <f t="shared" si="8"/>
        <v>0</v>
      </c>
      <c r="AV58" s="322">
        <f t="shared" si="8"/>
        <v>0</v>
      </c>
      <c r="AW58" s="322">
        <f t="shared" si="8"/>
        <v>0</v>
      </c>
      <c r="AX58" s="322">
        <f t="shared" si="8"/>
        <v>0</v>
      </c>
      <c r="AY58" s="322">
        <f t="shared" si="8"/>
        <v>0</v>
      </c>
      <c r="AZ58" s="322">
        <f t="shared" si="8"/>
        <v>30</v>
      </c>
      <c r="BA58" s="323">
        <f t="shared" si="5"/>
        <v>30</v>
      </c>
    </row>
    <row r="59" spans="1:53" ht="15.95" customHeight="1" x14ac:dyDescent="0.3">
      <c r="B59" s="423">
        <v>50</v>
      </c>
      <c r="C59" s="266">
        <v>1026279093</v>
      </c>
      <c r="D59" s="257" t="s">
        <v>1642</v>
      </c>
      <c r="E59" s="257" t="s">
        <v>1448</v>
      </c>
      <c r="F59" s="284" t="s">
        <v>178</v>
      </c>
      <c r="G59" s="257" t="s">
        <v>1714</v>
      </c>
      <c r="H59" s="282" t="s">
        <v>201</v>
      </c>
      <c r="I59" s="399" t="s">
        <v>1774</v>
      </c>
      <c r="J59" s="308" t="s">
        <v>1491</v>
      </c>
      <c r="K59" s="308" t="s">
        <v>1491</v>
      </c>
      <c r="L59" s="308" t="s">
        <v>1491</v>
      </c>
      <c r="M59" s="308" t="s">
        <v>1491</v>
      </c>
      <c r="N59" s="308" t="s">
        <v>1491</v>
      </c>
      <c r="O59" s="308" t="s">
        <v>1491</v>
      </c>
      <c r="P59" s="308" t="s">
        <v>1491</v>
      </c>
      <c r="Q59" s="308" t="s">
        <v>1491</v>
      </c>
      <c r="R59" s="308" t="s">
        <v>1491</v>
      </c>
      <c r="S59" s="308" t="s">
        <v>1491</v>
      </c>
      <c r="T59" s="308" t="s">
        <v>1491</v>
      </c>
      <c r="U59" s="308" t="s">
        <v>1491</v>
      </c>
      <c r="V59" s="308" t="s">
        <v>1491</v>
      </c>
      <c r="W59" s="308" t="s">
        <v>1491</v>
      </c>
      <c r="X59" s="308" t="s">
        <v>1491</v>
      </c>
      <c r="Y59" s="308" t="s">
        <v>1491</v>
      </c>
      <c r="Z59" s="308" t="s">
        <v>1491</v>
      </c>
      <c r="AA59" s="308" t="s">
        <v>1491</v>
      </c>
      <c r="AB59" s="308" t="s">
        <v>1491</v>
      </c>
      <c r="AC59" s="308" t="s">
        <v>1491</v>
      </c>
      <c r="AD59" s="308" t="s">
        <v>1491</v>
      </c>
      <c r="AE59" s="308" t="s">
        <v>1491</v>
      </c>
      <c r="AF59" s="308" t="s">
        <v>1491</v>
      </c>
      <c r="AG59" s="308" t="s">
        <v>1491</v>
      </c>
      <c r="AH59" s="308" t="s">
        <v>1491</v>
      </c>
      <c r="AI59" s="308" t="s">
        <v>1491</v>
      </c>
      <c r="AJ59" s="308" t="s">
        <v>1491</v>
      </c>
      <c r="AK59" s="308" t="s">
        <v>1491</v>
      </c>
      <c r="AL59" s="308" t="s">
        <v>1491</v>
      </c>
      <c r="AM59" s="308" t="s">
        <v>1491</v>
      </c>
      <c r="AO59" s="322">
        <f t="shared" si="7"/>
        <v>0</v>
      </c>
      <c r="AP59" s="322">
        <f t="shared" si="7"/>
        <v>0</v>
      </c>
      <c r="AQ59" s="322">
        <f t="shared" si="7"/>
        <v>0</v>
      </c>
      <c r="AR59" s="322">
        <f t="shared" si="7"/>
        <v>0</v>
      </c>
      <c r="AS59" s="322">
        <f t="shared" si="8"/>
        <v>0</v>
      </c>
      <c r="AT59" s="322">
        <f t="shared" si="8"/>
        <v>0</v>
      </c>
      <c r="AU59" s="322">
        <f t="shared" si="8"/>
        <v>0</v>
      </c>
      <c r="AV59" s="322">
        <f t="shared" si="8"/>
        <v>0</v>
      </c>
      <c r="AW59" s="322">
        <f t="shared" si="8"/>
        <v>0</v>
      </c>
      <c r="AX59" s="322">
        <f t="shared" si="8"/>
        <v>0</v>
      </c>
      <c r="AY59" s="322">
        <f t="shared" si="8"/>
        <v>0</v>
      </c>
      <c r="AZ59" s="322">
        <f t="shared" si="8"/>
        <v>30</v>
      </c>
      <c r="BA59" s="323">
        <f t="shared" si="5"/>
        <v>30</v>
      </c>
    </row>
    <row r="60" spans="1:53" ht="15.95" customHeight="1" x14ac:dyDescent="0.3">
      <c r="B60" s="423">
        <v>51</v>
      </c>
      <c r="C60" s="266">
        <v>1013612458</v>
      </c>
      <c r="D60" s="257" t="s">
        <v>1643</v>
      </c>
      <c r="E60" s="257" t="s">
        <v>1448</v>
      </c>
      <c r="F60" s="284" t="s">
        <v>178</v>
      </c>
      <c r="G60" s="257" t="s">
        <v>1715</v>
      </c>
      <c r="H60" s="282" t="s">
        <v>201</v>
      </c>
      <c r="I60" s="399" t="s">
        <v>1774</v>
      </c>
      <c r="J60" s="308" t="s">
        <v>1491</v>
      </c>
      <c r="K60" s="308" t="s">
        <v>1491</v>
      </c>
      <c r="L60" s="308" t="s">
        <v>1491</v>
      </c>
      <c r="M60" s="308" t="s">
        <v>1491</v>
      </c>
      <c r="N60" s="308" t="s">
        <v>1491</v>
      </c>
      <c r="O60" s="308" t="s">
        <v>1491</v>
      </c>
      <c r="P60" s="308" t="s">
        <v>1491</v>
      </c>
      <c r="Q60" s="308" t="s">
        <v>1491</v>
      </c>
      <c r="R60" s="308" t="s">
        <v>1491</v>
      </c>
      <c r="S60" s="308" t="s">
        <v>1491</v>
      </c>
      <c r="T60" s="308" t="s">
        <v>1491</v>
      </c>
      <c r="U60" s="308" t="s">
        <v>1491</v>
      </c>
      <c r="V60" s="308" t="s">
        <v>1491</v>
      </c>
      <c r="W60" s="308" t="s">
        <v>1491</v>
      </c>
      <c r="X60" s="308" t="s">
        <v>1491</v>
      </c>
      <c r="Y60" s="308" t="s">
        <v>1491</v>
      </c>
      <c r="Z60" s="308" t="s">
        <v>1491</v>
      </c>
      <c r="AA60" s="308" t="s">
        <v>1491</v>
      </c>
      <c r="AB60" s="308" t="s">
        <v>1491</v>
      </c>
      <c r="AC60" s="308" t="s">
        <v>1491</v>
      </c>
      <c r="AD60" s="308" t="s">
        <v>1491</v>
      </c>
      <c r="AE60" s="308" t="s">
        <v>1491</v>
      </c>
      <c r="AF60" s="308" t="s">
        <v>1491</v>
      </c>
      <c r="AG60" s="308" t="s">
        <v>1491</v>
      </c>
      <c r="AH60" s="308" t="s">
        <v>1491</v>
      </c>
      <c r="AI60" s="308" t="s">
        <v>1491</v>
      </c>
      <c r="AJ60" s="308" t="s">
        <v>1491</v>
      </c>
      <c r="AK60" s="308" t="s">
        <v>1491</v>
      </c>
      <c r="AL60" s="308" t="s">
        <v>1491</v>
      </c>
      <c r="AM60" s="308" t="s">
        <v>1491</v>
      </c>
      <c r="AO60" s="322">
        <f t="shared" si="7"/>
        <v>0</v>
      </c>
      <c r="AP60" s="322">
        <f t="shared" si="7"/>
        <v>0</v>
      </c>
      <c r="AQ60" s="322">
        <f t="shared" si="7"/>
        <v>0</v>
      </c>
      <c r="AR60" s="322">
        <f t="shared" si="7"/>
        <v>0</v>
      </c>
      <c r="AS60" s="322">
        <f t="shared" si="8"/>
        <v>0</v>
      </c>
      <c r="AT60" s="322">
        <f t="shared" si="8"/>
        <v>0</v>
      </c>
      <c r="AU60" s="322">
        <f t="shared" si="8"/>
        <v>0</v>
      </c>
      <c r="AV60" s="322">
        <f t="shared" si="8"/>
        <v>0</v>
      </c>
      <c r="AW60" s="322">
        <f t="shared" si="8"/>
        <v>0</v>
      </c>
      <c r="AX60" s="322">
        <f t="shared" si="8"/>
        <v>0</v>
      </c>
      <c r="AY60" s="322">
        <f t="shared" si="8"/>
        <v>0</v>
      </c>
      <c r="AZ60" s="322">
        <f t="shared" si="8"/>
        <v>30</v>
      </c>
      <c r="BA60" s="323">
        <f t="shared" si="5"/>
        <v>30</v>
      </c>
    </row>
    <row r="61" spans="1:53" ht="15.95" customHeight="1" x14ac:dyDescent="0.3">
      <c r="B61" s="423">
        <v>52</v>
      </c>
      <c r="C61" s="266">
        <v>1073599974</v>
      </c>
      <c r="D61" s="257" t="s">
        <v>1644</v>
      </c>
      <c r="E61" s="257" t="s">
        <v>1448</v>
      </c>
      <c r="F61" s="284" t="s">
        <v>982</v>
      </c>
      <c r="G61" s="257" t="s">
        <v>1716</v>
      </c>
      <c r="H61" s="282" t="s">
        <v>201</v>
      </c>
      <c r="I61" s="399" t="s">
        <v>1774</v>
      </c>
      <c r="J61" s="308" t="s">
        <v>1491</v>
      </c>
      <c r="K61" s="308" t="s">
        <v>1491</v>
      </c>
      <c r="L61" s="308" t="s">
        <v>1491</v>
      </c>
      <c r="M61" s="308" t="s">
        <v>1491</v>
      </c>
      <c r="N61" s="308" t="s">
        <v>1491</v>
      </c>
      <c r="O61" s="308" t="s">
        <v>1491</v>
      </c>
      <c r="P61" s="308" t="s">
        <v>1491</v>
      </c>
      <c r="Q61" s="308" t="s">
        <v>1491</v>
      </c>
      <c r="R61" s="308" t="s">
        <v>1491</v>
      </c>
      <c r="S61" s="308" t="s">
        <v>1491</v>
      </c>
      <c r="T61" s="308" t="s">
        <v>1491</v>
      </c>
      <c r="U61" s="308" t="s">
        <v>1491</v>
      </c>
      <c r="V61" s="308" t="s">
        <v>1491</v>
      </c>
      <c r="W61" s="308" t="s">
        <v>1491</v>
      </c>
      <c r="X61" s="308" t="s">
        <v>1491</v>
      </c>
      <c r="Y61" s="308" t="s">
        <v>1491</v>
      </c>
      <c r="Z61" s="308" t="s">
        <v>1491</v>
      </c>
      <c r="AA61" s="308" t="s">
        <v>1491</v>
      </c>
      <c r="AB61" s="308" t="s">
        <v>1491</v>
      </c>
      <c r="AC61" s="308" t="s">
        <v>1491</v>
      </c>
      <c r="AD61" s="308" t="s">
        <v>1491</v>
      </c>
      <c r="AE61" s="308" t="s">
        <v>1491</v>
      </c>
      <c r="AF61" s="308" t="s">
        <v>1491</v>
      </c>
      <c r="AG61" s="308" t="s">
        <v>1491</v>
      </c>
      <c r="AH61" s="308" t="s">
        <v>1491</v>
      </c>
      <c r="AI61" s="308" t="s">
        <v>1491</v>
      </c>
      <c r="AJ61" s="308" t="s">
        <v>1491</v>
      </c>
      <c r="AK61" s="308" t="s">
        <v>1491</v>
      </c>
      <c r="AL61" s="308" t="s">
        <v>1491</v>
      </c>
      <c r="AM61" s="308" t="s">
        <v>1491</v>
      </c>
      <c r="AO61" s="322">
        <f t="shared" si="7"/>
        <v>0</v>
      </c>
      <c r="AP61" s="322">
        <f t="shared" si="7"/>
        <v>0</v>
      </c>
      <c r="AQ61" s="322">
        <f t="shared" si="7"/>
        <v>0</v>
      </c>
      <c r="AR61" s="322">
        <f t="shared" si="7"/>
        <v>0</v>
      </c>
      <c r="AS61" s="322">
        <f t="shared" si="8"/>
        <v>0</v>
      </c>
      <c r="AT61" s="322">
        <f t="shared" si="8"/>
        <v>0</v>
      </c>
      <c r="AU61" s="322">
        <f t="shared" si="8"/>
        <v>0</v>
      </c>
      <c r="AV61" s="322">
        <f t="shared" si="8"/>
        <v>0</v>
      </c>
      <c r="AW61" s="322">
        <f t="shared" si="8"/>
        <v>0</v>
      </c>
      <c r="AX61" s="322">
        <f t="shared" si="8"/>
        <v>0</v>
      </c>
      <c r="AY61" s="322">
        <f t="shared" si="8"/>
        <v>0</v>
      </c>
      <c r="AZ61" s="322">
        <f t="shared" si="8"/>
        <v>30</v>
      </c>
      <c r="BA61" s="323">
        <f t="shared" si="5"/>
        <v>30</v>
      </c>
    </row>
    <row r="62" spans="1:53" ht="15.95" customHeight="1" x14ac:dyDescent="0.3">
      <c r="B62" s="423">
        <v>53</v>
      </c>
      <c r="C62" s="266">
        <v>66834181</v>
      </c>
      <c r="D62" s="257" t="s">
        <v>1645</v>
      </c>
      <c r="E62" s="257" t="s">
        <v>1448</v>
      </c>
      <c r="F62" s="284" t="s">
        <v>178</v>
      </c>
      <c r="G62" s="257" t="s">
        <v>1717</v>
      </c>
      <c r="H62" s="282" t="s">
        <v>204</v>
      </c>
      <c r="I62" s="399" t="s">
        <v>1774</v>
      </c>
      <c r="J62" s="308" t="s">
        <v>1491</v>
      </c>
      <c r="K62" s="308" t="s">
        <v>1491</v>
      </c>
      <c r="L62" s="308" t="s">
        <v>1491</v>
      </c>
      <c r="M62" s="308" t="s">
        <v>1491</v>
      </c>
      <c r="N62" s="308" t="s">
        <v>1491</v>
      </c>
      <c r="O62" s="308" t="s">
        <v>1491</v>
      </c>
      <c r="P62" s="308" t="s">
        <v>1491</v>
      </c>
      <c r="Q62" s="308" t="s">
        <v>1491</v>
      </c>
      <c r="R62" s="308" t="s">
        <v>1491</v>
      </c>
      <c r="S62" s="308" t="s">
        <v>1491</v>
      </c>
      <c r="T62" s="308" t="s">
        <v>1491</v>
      </c>
      <c r="U62" s="308" t="s">
        <v>1491</v>
      </c>
      <c r="V62" s="308" t="s">
        <v>1491</v>
      </c>
      <c r="W62" s="308" t="s">
        <v>1491</v>
      </c>
      <c r="X62" s="308" t="s">
        <v>1491</v>
      </c>
      <c r="Y62" s="308" t="s">
        <v>1491</v>
      </c>
      <c r="Z62" s="308" t="s">
        <v>1491</v>
      </c>
      <c r="AA62" s="308" t="s">
        <v>1491</v>
      </c>
      <c r="AB62" s="308" t="s">
        <v>1491</v>
      </c>
      <c r="AC62" s="308" t="s">
        <v>1491</v>
      </c>
      <c r="AD62" s="308" t="s">
        <v>1491</v>
      </c>
      <c r="AE62" s="308" t="s">
        <v>1491</v>
      </c>
      <c r="AF62" s="308" t="s">
        <v>1491</v>
      </c>
      <c r="AG62" s="308" t="s">
        <v>1491</v>
      </c>
      <c r="AH62" s="308" t="s">
        <v>1491</v>
      </c>
      <c r="AI62" s="308" t="s">
        <v>1491</v>
      </c>
      <c r="AJ62" s="308" t="s">
        <v>1491</v>
      </c>
      <c r="AK62" s="308" t="s">
        <v>1491</v>
      </c>
      <c r="AL62" s="308" t="s">
        <v>1491</v>
      </c>
      <c r="AM62" s="308" t="s">
        <v>1491</v>
      </c>
      <c r="AO62" s="322">
        <f t="shared" si="7"/>
        <v>0</v>
      </c>
      <c r="AP62" s="322">
        <f t="shared" si="7"/>
        <v>0</v>
      </c>
      <c r="AQ62" s="322">
        <f t="shared" si="7"/>
        <v>0</v>
      </c>
      <c r="AR62" s="322">
        <f t="shared" si="7"/>
        <v>0</v>
      </c>
      <c r="AS62" s="322">
        <f t="shared" si="8"/>
        <v>0</v>
      </c>
      <c r="AT62" s="322">
        <f t="shared" si="8"/>
        <v>0</v>
      </c>
      <c r="AU62" s="322">
        <f t="shared" si="8"/>
        <v>0</v>
      </c>
      <c r="AV62" s="322">
        <f t="shared" si="8"/>
        <v>0</v>
      </c>
      <c r="AW62" s="322">
        <f t="shared" si="8"/>
        <v>0</v>
      </c>
      <c r="AX62" s="322">
        <f t="shared" si="8"/>
        <v>0</v>
      </c>
      <c r="AY62" s="322">
        <f t="shared" si="8"/>
        <v>0</v>
      </c>
      <c r="AZ62" s="322">
        <f t="shared" si="8"/>
        <v>30</v>
      </c>
      <c r="BA62" s="323">
        <f t="shared" si="5"/>
        <v>30</v>
      </c>
    </row>
    <row r="63" spans="1:53" ht="15.95" customHeight="1" x14ac:dyDescent="0.3">
      <c r="B63" s="423">
        <v>54</v>
      </c>
      <c r="C63" s="266">
        <v>52381579</v>
      </c>
      <c r="D63" s="257" t="s">
        <v>1646</v>
      </c>
      <c r="E63" s="257" t="s">
        <v>1448</v>
      </c>
      <c r="F63" s="284" t="s">
        <v>178</v>
      </c>
      <c r="G63" s="257" t="s">
        <v>1718</v>
      </c>
      <c r="H63" s="282" t="s">
        <v>201</v>
      </c>
      <c r="I63" s="399" t="s">
        <v>1774</v>
      </c>
      <c r="J63" s="308" t="s">
        <v>1491</v>
      </c>
      <c r="K63" s="308" t="s">
        <v>1491</v>
      </c>
      <c r="L63" s="308" t="s">
        <v>1491</v>
      </c>
      <c r="M63" s="308" t="s">
        <v>1491</v>
      </c>
      <c r="N63" s="308" t="s">
        <v>1491</v>
      </c>
      <c r="O63" s="308" t="s">
        <v>1491</v>
      </c>
      <c r="P63" s="308" t="s">
        <v>1491</v>
      </c>
      <c r="Q63" s="308" t="s">
        <v>1491</v>
      </c>
      <c r="R63" s="308" t="s">
        <v>1491</v>
      </c>
      <c r="S63" s="308" t="s">
        <v>1491</v>
      </c>
      <c r="T63" s="308" t="s">
        <v>1491</v>
      </c>
      <c r="U63" s="308" t="s">
        <v>1491</v>
      </c>
      <c r="V63" s="308" t="s">
        <v>1491</v>
      </c>
      <c r="W63" s="308" t="s">
        <v>1491</v>
      </c>
      <c r="X63" s="308" t="s">
        <v>1491</v>
      </c>
      <c r="Y63" s="308" t="s">
        <v>1491</v>
      </c>
      <c r="Z63" s="308" t="s">
        <v>1491</v>
      </c>
      <c r="AA63" s="308" t="s">
        <v>1491</v>
      </c>
      <c r="AB63" s="308" t="s">
        <v>1491</v>
      </c>
      <c r="AC63" s="308" t="s">
        <v>1491</v>
      </c>
      <c r="AD63" s="308" t="s">
        <v>1491</v>
      </c>
      <c r="AE63" s="308" t="s">
        <v>1491</v>
      </c>
      <c r="AF63" s="308" t="s">
        <v>1491</v>
      </c>
      <c r="AG63" s="308" t="s">
        <v>1491</v>
      </c>
      <c r="AH63" s="308" t="s">
        <v>1491</v>
      </c>
      <c r="AI63" s="308" t="s">
        <v>1491</v>
      </c>
      <c r="AJ63" s="308" t="s">
        <v>1491</v>
      </c>
      <c r="AK63" s="308" t="s">
        <v>1491</v>
      </c>
      <c r="AL63" s="308" t="s">
        <v>1491</v>
      </c>
      <c r="AM63" s="308" t="s">
        <v>1491</v>
      </c>
      <c r="AO63" s="322">
        <f t="shared" si="7"/>
        <v>0</v>
      </c>
      <c r="AP63" s="322">
        <f t="shared" si="7"/>
        <v>0</v>
      </c>
      <c r="AQ63" s="322">
        <f t="shared" si="7"/>
        <v>0</v>
      </c>
      <c r="AR63" s="322">
        <f t="shared" si="7"/>
        <v>0</v>
      </c>
      <c r="AS63" s="322">
        <f t="shared" si="8"/>
        <v>0</v>
      </c>
      <c r="AT63" s="322">
        <f t="shared" si="8"/>
        <v>0</v>
      </c>
      <c r="AU63" s="322">
        <f t="shared" si="8"/>
        <v>0</v>
      </c>
      <c r="AV63" s="322">
        <f t="shared" si="8"/>
        <v>0</v>
      </c>
      <c r="AW63" s="322">
        <f t="shared" si="8"/>
        <v>0</v>
      </c>
      <c r="AX63" s="322">
        <f t="shared" si="8"/>
        <v>0</v>
      </c>
      <c r="AY63" s="322">
        <f t="shared" si="8"/>
        <v>0</v>
      </c>
      <c r="AZ63" s="322">
        <f t="shared" si="8"/>
        <v>30</v>
      </c>
      <c r="BA63" s="323">
        <f t="shared" si="5"/>
        <v>30</v>
      </c>
    </row>
    <row r="64" spans="1:53" ht="15.95" customHeight="1" x14ac:dyDescent="0.3">
      <c r="B64" s="423">
        <v>55</v>
      </c>
      <c r="C64" s="266">
        <v>52927563</v>
      </c>
      <c r="D64" s="257" t="s">
        <v>1647</v>
      </c>
      <c r="E64" s="257" t="s">
        <v>1448</v>
      </c>
      <c r="F64" s="284" t="s">
        <v>178</v>
      </c>
      <c r="G64" s="257" t="s">
        <v>1719</v>
      </c>
      <c r="H64" s="282" t="s">
        <v>201</v>
      </c>
      <c r="I64" s="399" t="s">
        <v>1774</v>
      </c>
      <c r="J64" s="308" t="s">
        <v>1491</v>
      </c>
      <c r="K64" s="308" t="s">
        <v>1491</v>
      </c>
      <c r="L64" s="308" t="s">
        <v>1491</v>
      </c>
      <c r="M64" s="308" t="s">
        <v>1491</v>
      </c>
      <c r="N64" s="308" t="s">
        <v>1491</v>
      </c>
      <c r="O64" s="308" t="s">
        <v>1491</v>
      </c>
      <c r="P64" s="308" t="s">
        <v>1491</v>
      </c>
      <c r="Q64" s="308" t="s">
        <v>1491</v>
      </c>
      <c r="R64" s="308" t="s">
        <v>1491</v>
      </c>
      <c r="S64" s="308" t="s">
        <v>1491</v>
      </c>
      <c r="T64" s="308" t="s">
        <v>1491</v>
      </c>
      <c r="U64" s="308" t="s">
        <v>1491</v>
      </c>
      <c r="V64" s="308" t="s">
        <v>1491</v>
      </c>
      <c r="W64" s="308" t="s">
        <v>1491</v>
      </c>
      <c r="X64" s="308" t="s">
        <v>1491</v>
      </c>
      <c r="Y64" s="308" t="s">
        <v>1491</v>
      </c>
      <c r="Z64" s="308" t="s">
        <v>1491</v>
      </c>
      <c r="AA64" s="308" t="s">
        <v>1491</v>
      </c>
      <c r="AB64" s="308" t="s">
        <v>1491</v>
      </c>
      <c r="AC64" s="308" t="s">
        <v>1491</v>
      </c>
      <c r="AD64" s="308" t="s">
        <v>1491</v>
      </c>
      <c r="AE64" s="308" t="s">
        <v>1491</v>
      </c>
      <c r="AF64" s="308" t="s">
        <v>1491</v>
      </c>
      <c r="AG64" s="308" t="s">
        <v>1491</v>
      </c>
      <c r="AH64" s="308" t="s">
        <v>1491</v>
      </c>
      <c r="AI64" s="308" t="s">
        <v>1491</v>
      </c>
      <c r="AJ64" s="308" t="s">
        <v>1491</v>
      </c>
      <c r="AK64" s="308" t="s">
        <v>1491</v>
      </c>
      <c r="AL64" s="308" t="s">
        <v>1491</v>
      </c>
      <c r="AM64" s="308" t="s">
        <v>1491</v>
      </c>
      <c r="AO64" s="322">
        <f t="shared" si="7"/>
        <v>0</v>
      </c>
      <c r="AP64" s="322">
        <f t="shared" si="7"/>
        <v>0</v>
      </c>
      <c r="AQ64" s="322">
        <f t="shared" si="7"/>
        <v>0</v>
      </c>
      <c r="AR64" s="322">
        <f t="shared" si="7"/>
        <v>0</v>
      </c>
      <c r="AS64" s="322">
        <f t="shared" si="8"/>
        <v>0</v>
      </c>
      <c r="AT64" s="322">
        <f t="shared" si="8"/>
        <v>0</v>
      </c>
      <c r="AU64" s="322">
        <f t="shared" si="8"/>
        <v>0</v>
      </c>
      <c r="AV64" s="322">
        <f t="shared" si="8"/>
        <v>0</v>
      </c>
      <c r="AW64" s="322">
        <f t="shared" si="8"/>
        <v>0</v>
      </c>
      <c r="AX64" s="322">
        <f t="shared" si="8"/>
        <v>0</v>
      </c>
      <c r="AY64" s="322">
        <f t="shared" si="8"/>
        <v>0</v>
      </c>
      <c r="AZ64" s="322">
        <f t="shared" si="8"/>
        <v>30</v>
      </c>
      <c r="BA64" s="323">
        <f t="shared" si="5"/>
        <v>30</v>
      </c>
    </row>
    <row r="65" spans="2:53" ht="15.95" customHeight="1" x14ac:dyDescent="0.3">
      <c r="B65" s="423">
        <v>56</v>
      </c>
      <c r="C65" s="266">
        <v>79453613</v>
      </c>
      <c r="D65" s="257" t="s">
        <v>1648</v>
      </c>
      <c r="E65" s="257" t="s">
        <v>1448</v>
      </c>
      <c r="F65" s="284" t="s">
        <v>982</v>
      </c>
      <c r="G65" s="257" t="s">
        <v>1720</v>
      </c>
      <c r="H65" s="282" t="s">
        <v>201</v>
      </c>
      <c r="I65" s="399" t="s">
        <v>1774</v>
      </c>
      <c r="J65" s="308" t="s">
        <v>1491</v>
      </c>
      <c r="K65" s="308" t="s">
        <v>1491</v>
      </c>
      <c r="L65" s="308" t="s">
        <v>1491</v>
      </c>
      <c r="M65" s="308" t="s">
        <v>1491</v>
      </c>
      <c r="N65" s="308" t="s">
        <v>1491</v>
      </c>
      <c r="O65" s="308" t="s">
        <v>1491</v>
      </c>
      <c r="P65" s="308" t="s">
        <v>1491</v>
      </c>
      <c r="Q65" s="308" t="s">
        <v>1491</v>
      </c>
      <c r="R65" s="308" t="s">
        <v>1491</v>
      </c>
      <c r="S65" s="308" t="s">
        <v>1491</v>
      </c>
      <c r="T65" s="308" t="s">
        <v>1491</v>
      </c>
      <c r="U65" s="308" t="s">
        <v>1491</v>
      </c>
      <c r="V65" s="308" t="s">
        <v>1491</v>
      </c>
      <c r="W65" s="308" t="s">
        <v>1491</v>
      </c>
      <c r="X65" s="308" t="s">
        <v>1491</v>
      </c>
      <c r="Y65" s="308" t="s">
        <v>1491</v>
      </c>
      <c r="Z65" s="308" t="s">
        <v>1491</v>
      </c>
      <c r="AA65" s="308" t="s">
        <v>1491</v>
      </c>
      <c r="AB65" s="308" t="s">
        <v>1491</v>
      </c>
      <c r="AC65" s="308" t="s">
        <v>1491</v>
      </c>
      <c r="AD65" s="308" t="s">
        <v>1491</v>
      </c>
      <c r="AE65" s="308" t="s">
        <v>1491</v>
      </c>
      <c r="AF65" s="308" t="s">
        <v>1491</v>
      </c>
      <c r="AG65" s="308" t="s">
        <v>1491</v>
      </c>
      <c r="AH65" s="308" t="s">
        <v>1491</v>
      </c>
      <c r="AI65" s="308" t="s">
        <v>1491</v>
      </c>
      <c r="AJ65" s="308" t="s">
        <v>1491</v>
      </c>
      <c r="AK65" s="308" t="s">
        <v>1491</v>
      </c>
      <c r="AL65" s="308" t="s">
        <v>1491</v>
      </c>
      <c r="AM65" s="308" t="s">
        <v>1491</v>
      </c>
      <c r="AO65" s="322">
        <f t="shared" si="7"/>
        <v>0</v>
      </c>
      <c r="AP65" s="322">
        <f t="shared" si="7"/>
        <v>0</v>
      </c>
      <c r="AQ65" s="322">
        <f t="shared" si="7"/>
        <v>0</v>
      </c>
      <c r="AR65" s="322">
        <f t="shared" si="7"/>
        <v>0</v>
      </c>
      <c r="AS65" s="322">
        <f t="shared" si="8"/>
        <v>0</v>
      </c>
      <c r="AT65" s="322">
        <f t="shared" si="8"/>
        <v>0</v>
      </c>
      <c r="AU65" s="322">
        <f t="shared" si="8"/>
        <v>0</v>
      </c>
      <c r="AV65" s="322">
        <f t="shared" si="8"/>
        <v>0</v>
      </c>
      <c r="AW65" s="322">
        <f t="shared" si="8"/>
        <v>0</v>
      </c>
      <c r="AX65" s="322">
        <f t="shared" si="8"/>
        <v>0</v>
      </c>
      <c r="AY65" s="322">
        <f t="shared" si="8"/>
        <v>0</v>
      </c>
      <c r="AZ65" s="322">
        <f t="shared" si="8"/>
        <v>30</v>
      </c>
      <c r="BA65" s="323">
        <f t="shared" si="5"/>
        <v>30</v>
      </c>
    </row>
    <row r="66" spans="2:53" ht="15.95" customHeight="1" x14ac:dyDescent="0.3">
      <c r="B66" s="423">
        <v>57</v>
      </c>
      <c r="C66" s="266">
        <v>52550381</v>
      </c>
      <c r="D66" s="257" t="s">
        <v>1649</v>
      </c>
      <c r="E66" s="257" t="s">
        <v>1448</v>
      </c>
      <c r="F66" s="284" t="s">
        <v>178</v>
      </c>
      <c r="G66" s="257" t="s">
        <v>1721</v>
      </c>
      <c r="H66" s="282" t="s">
        <v>201</v>
      </c>
      <c r="I66" s="399" t="s">
        <v>1774</v>
      </c>
      <c r="J66" s="308" t="s">
        <v>1491</v>
      </c>
      <c r="K66" s="308" t="s">
        <v>1491</v>
      </c>
      <c r="L66" s="308" t="s">
        <v>1491</v>
      </c>
      <c r="M66" s="308" t="s">
        <v>1491</v>
      </c>
      <c r="N66" s="308" t="s">
        <v>1491</v>
      </c>
      <c r="O66" s="308" t="s">
        <v>1491</v>
      </c>
      <c r="P66" s="308" t="s">
        <v>1491</v>
      </c>
      <c r="Q66" s="308" t="s">
        <v>1491</v>
      </c>
      <c r="R66" s="308" t="s">
        <v>1491</v>
      </c>
      <c r="S66" s="308" t="s">
        <v>1491</v>
      </c>
      <c r="T66" s="308" t="s">
        <v>1491</v>
      </c>
      <c r="U66" s="308" t="s">
        <v>1491</v>
      </c>
      <c r="V66" s="308" t="s">
        <v>1491</v>
      </c>
      <c r="W66" s="308" t="s">
        <v>1491</v>
      </c>
      <c r="X66" s="308" t="s">
        <v>1491</v>
      </c>
      <c r="Y66" s="308" t="s">
        <v>1491</v>
      </c>
      <c r="Z66" s="308" t="s">
        <v>1491</v>
      </c>
      <c r="AA66" s="308" t="s">
        <v>1491</v>
      </c>
      <c r="AB66" s="308" t="s">
        <v>1491</v>
      </c>
      <c r="AC66" s="308" t="s">
        <v>1491</v>
      </c>
      <c r="AD66" s="308" t="s">
        <v>1491</v>
      </c>
      <c r="AE66" s="308" t="s">
        <v>1491</v>
      </c>
      <c r="AF66" s="308" t="s">
        <v>1491</v>
      </c>
      <c r="AG66" s="308" t="s">
        <v>1491</v>
      </c>
      <c r="AH66" s="308" t="s">
        <v>1491</v>
      </c>
      <c r="AI66" s="308" t="s">
        <v>1491</v>
      </c>
      <c r="AJ66" s="308" t="s">
        <v>1491</v>
      </c>
      <c r="AK66" s="308" t="s">
        <v>1491</v>
      </c>
      <c r="AL66" s="308" t="s">
        <v>1491</v>
      </c>
      <c r="AM66" s="308" t="s">
        <v>1491</v>
      </c>
      <c r="AO66" s="322">
        <f t="shared" si="7"/>
        <v>0</v>
      </c>
      <c r="AP66" s="322">
        <f t="shared" si="7"/>
        <v>0</v>
      </c>
      <c r="AQ66" s="322">
        <f t="shared" si="7"/>
        <v>0</v>
      </c>
      <c r="AR66" s="322">
        <f t="shared" si="7"/>
        <v>0</v>
      </c>
      <c r="AS66" s="322">
        <f t="shared" si="8"/>
        <v>0</v>
      </c>
      <c r="AT66" s="322">
        <f t="shared" si="8"/>
        <v>0</v>
      </c>
      <c r="AU66" s="322">
        <f t="shared" si="8"/>
        <v>0</v>
      </c>
      <c r="AV66" s="322">
        <f t="shared" si="8"/>
        <v>0</v>
      </c>
      <c r="AW66" s="322">
        <f t="shared" si="8"/>
        <v>0</v>
      </c>
      <c r="AX66" s="322">
        <f t="shared" si="8"/>
        <v>0</v>
      </c>
      <c r="AY66" s="322">
        <f t="shared" si="8"/>
        <v>0</v>
      </c>
      <c r="AZ66" s="322">
        <f t="shared" si="8"/>
        <v>30</v>
      </c>
      <c r="BA66" s="323">
        <f t="shared" si="5"/>
        <v>30</v>
      </c>
    </row>
    <row r="67" spans="2:53" ht="15.95" customHeight="1" x14ac:dyDescent="0.3">
      <c r="B67" s="423">
        <v>58</v>
      </c>
      <c r="C67" s="266">
        <v>1065626457</v>
      </c>
      <c r="D67" s="257" t="s">
        <v>1650</v>
      </c>
      <c r="E67" s="257" t="s">
        <v>1448</v>
      </c>
      <c r="F67" s="284" t="s">
        <v>982</v>
      </c>
      <c r="G67" s="257" t="s">
        <v>1722</v>
      </c>
      <c r="H67" s="282" t="s">
        <v>201</v>
      </c>
      <c r="I67" s="399" t="s">
        <v>1774</v>
      </c>
      <c r="J67" s="308" t="s">
        <v>1491</v>
      </c>
      <c r="K67" s="308" t="s">
        <v>1491</v>
      </c>
      <c r="L67" s="308" t="s">
        <v>1491</v>
      </c>
      <c r="M67" s="308" t="s">
        <v>1491</v>
      </c>
      <c r="N67" s="308" t="s">
        <v>1491</v>
      </c>
      <c r="O67" s="308" t="s">
        <v>1491</v>
      </c>
      <c r="P67" s="308" t="s">
        <v>1491</v>
      </c>
      <c r="Q67" s="308" t="s">
        <v>1491</v>
      </c>
      <c r="R67" s="308" t="s">
        <v>1491</v>
      </c>
      <c r="S67" s="308" t="s">
        <v>1491</v>
      </c>
      <c r="T67" s="308" t="s">
        <v>1491</v>
      </c>
      <c r="U67" s="308" t="s">
        <v>1491</v>
      </c>
      <c r="V67" s="308" t="s">
        <v>1491</v>
      </c>
      <c r="W67" s="308" t="s">
        <v>1491</v>
      </c>
      <c r="X67" s="308" t="s">
        <v>1491</v>
      </c>
      <c r="Y67" s="308" t="s">
        <v>1491</v>
      </c>
      <c r="Z67" s="308" t="s">
        <v>1491</v>
      </c>
      <c r="AA67" s="308" t="s">
        <v>1491</v>
      </c>
      <c r="AB67" s="308" t="s">
        <v>1491</v>
      </c>
      <c r="AC67" s="308" t="s">
        <v>1491</v>
      </c>
      <c r="AD67" s="308" t="s">
        <v>1491</v>
      </c>
      <c r="AE67" s="308" t="s">
        <v>1491</v>
      </c>
      <c r="AF67" s="308" t="s">
        <v>1491</v>
      </c>
      <c r="AG67" s="308" t="s">
        <v>1491</v>
      </c>
      <c r="AH67" s="308" t="s">
        <v>1491</v>
      </c>
      <c r="AI67" s="308" t="s">
        <v>1491</v>
      </c>
      <c r="AJ67" s="308" t="s">
        <v>1491</v>
      </c>
      <c r="AK67" s="308" t="s">
        <v>1491</v>
      </c>
      <c r="AL67" s="308" t="s">
        <v>1491</v>
      </c>
      <c r="AM67" s="308" t="s">
        <v>1491</v>
      </c>
      <c r="AO67" s="322">
        <f t="shared" si="7"/>
        <v>0</v>
      </c>
      <c r="AP67" s="322">
        <f t="shared" si="7"/>
        <v>0</v>
      </c>
      <c r="AQ67" s="322">
        <f t="shared" si="7"/>
        <v>0</v>
      </c>
      <c r="AR67" s="322">
        <f t="shared" si="7"/>
        <v>0</v>
      </c>
      <c r="AS67" s="322">
        <f t="shared" si="8"/>
        <v>0</v>
      </c>
      <c r="AT67" s="322">
        <f t="shared" si="8"/>
        <v>0</v>
      </c>
      <c r="AU67" s="322">
        <f t="shared" si="8"/>
        <v>0</v>
      </c>
      <c r="AV67" s="322">
        <f t="shared" si="8"/>
        <v>0</v>
      </c>
      <c r="AW67" s="322">
        <f t="shared" si="8"/>
        <v>0</v>
      </c>
      <c r="AX67" s="322">
        <f t="shared" si="8"/>
        <v>0</v>
      </c>
      <c r="AY67" s="322">
        <f t="shared" si="8"/>
        <v>0</v>
      </c>
      <c r="AZ67" s="322">
        <f t="shared" si="8"/>
        <v>30</v>
      </c>
      <c r="BA67" s="323">
        <f t="shared" si="5"/>
        <v>30</v>
      </c>
    </row>
    <row r="68" spans="2:53" ht="34.5" x14ac:dyDescent="0.3">
      <c r="B68" s="423">
        <v>59</v>
      </c>
      <c r="C68" s="266">
        <v>52038499</v>
      </c>
      <c r="D68" s="257" t="s">
        <v>1651</v>
      </c>
      <c r="E68" s="257" t="s">
        <v>1448</v>
      </c>
      <c r="F68" s="284" t="s">
        <v>178</v>
      </c>
      <c r="G68" s="257" t="s">
        <v>1723</v>
      </c>
      <c r="H68" s="282" t="s">
        <v>202</v>
      </c>
      <c r="I68" s="399" t="s">
        <v>1774</v>
      </c>
      <c r="J68" s="308" t="s">
        <v>1491</v>
      </c>
      <c r="K68" s="308" t="s">
        <v>1491</v>
      </c>
      <c r="L68" s="308" t="s">
        <v>1491</v>
      </c>
      <c r="M68" s="308" t="s">
        <v>1491</v>
      </c>
      <c r="N68" s="308" t="s">
        <v>1491</v>
      </c>
      <c r="O68" s="308" t="s">
        <v>1491</v>
      </c>
      <c r="P68" s="308" t="s">
        <v>1491</v>
      </c>
      <c r="Q68" s="308" t="s">
        <v>1491</v>
      </c>
      <c r="R68" s="308" t="s">
        <v>1491</v>
      </c>
      <c r="S68" s="308" t="s">
        <v>1491</v>
      </c>
      <c r="T68" s="308" t="s">
        <v>1491</v>
      </c>
      <c r="U68" s="308" t="s">
        <v>1491</v>
      </c>
      <c r="V68" s="308" t="s">
        <v>1491</v>
      </c>
      <c r="W68" s="308" t="s">
        <v>1491</v>
      </c>
      <c r="X68" s="308" t="s">
        <v>1491</v>
      </c>
      <c r="Y68" s="308" t="s">
        <v>1491</v>
      </c>
      <c r="Z68" s="308" t="s">
        <v>1491</v>
      </c>
      <c r="AA68" s="308" t="s">
        <v>1491</v>
      </c>
      <c r="AB68" s="308" t="s">
        <v>1491</v>
      </c>
      <c r="AC68" s="308" t="s">
        <v>1491</v>
      </c>
      <c r="AD68" s="308" t="s">
        <v>1491</v>
      </c>
      <c r="AE68" s="308" t="s">
        <v>1491</v>
      </c>
      <c r="AF68" s="308" t="s">
        <v>1491</v>
      </c>
      <c r="AG68" s="308" t="s">
        <v>1491</v>
      </c>
      <c r="AH68" s="308" t="s">
        <v>1491</v>
      </c>
      <c r="AI68" s="308" t="s">
        <v>1491</v>
      </c>
      <c r="AJ68" s="308" t="s">
        <v>1491</v>
      </c>
      <c r="AK68" s="308" t="s">
        <v>1491</v>
      </c>
      <c r="AL68" s="308" t="s">
        <v>1491</v>
      </c>
      <c r="AM68" s="308" t="s">
        <v>1491</v>
      </c>
      <c r="AO68" s="322">
        <f t="shared" si="7"/>
        <v>0</v>
      </c>
      <c r="AP68" s="322">
        <f t="shared" si="7"/>
        <v>0</v>
      </c>
      <c r="AQ68" s="322">
        <f t="shared" si="7"/>
        <v>0</v>
      </c>
      <c r="AR68" s="322">
        <f t="shared" si="7"/>
        <v>0</v>
      </c>
      <c r="AS68" s="322">
        <f t="shared" si="8"/>
        <v>0</v>
      </c>
      <c r="AT68" s="322">
        <f t="shared" si="8"/>
        <v>0</v>
      </c>
      <c r="AU68" s="322">
        <f t="shared" si="8"/>
        <v>0</v>
      </c>
      <c r="AV68" s="322">
        <f t="shared" si="8"/>
        <v>0</v>
      </c>
      <c r="AW68" s="322">
        <f t="shared" si="8"/>
        <v>0</v>
      </c>
      <c r="AX68" s="322">
        <f t="shared" si="8"/>
        <v>0</v>
      </c>
      <c r="AY68" s="322">
        <f t="shared" si="8"/>
        <v>0</v>
      </c>
      <c r="AZ68" s="322">
        <f t="shared" si="8"/>
        <v>30</v>
      </c>
      <c r="BA68" s="323">
        <f t="shared" si="5"/>
        <v>30</v>
      </c>
    </row>
    <row r="69" spans="2:53" ht="15.95" customHeight="1" x14ac:dyDescent="0.3">
      <c r="B69" s="423">
        <v>60</v>
      </c>
      <c r="C69" s="266">
        <v>1235250628</v>
      </c>
      <c r="D69" s="257" t="s">
        <v>1652</v>
      </c>
      <c r="E69" s="257" t="s">
        <v>1448</v>
      </c>
      <c r="F69" s="284" t="s">
        <v>982</v>
      </c>
      <c r="G69" s="257" t="s">
        <v>1724</v>
      </c>
      <c r="H69" s="282" t="s">
        <v>201</v>
      </c>
      <c r="I69" s="399" t="s">
        <v>1774</v>
      </c>
      <c r="J69" s="308" t="s">
        <v>1491</v>
      </c>
      <c r="K69" s="308" t="s">
        <v>1491</v>
      </c>
      <c r="L69" s="308" t="s">
        <v>1491</v>
      </c>
      <c r="M69" s="308" t="s">
        <v>1491</v>
      </c>
      <c r="N69" s="308" t="s">
        <v>1491</v>
      </c>
      <c r="O69" s="308" t="s">
        <v>1491</v>
      </c>
      <c r="P69" s="308" t="s">
        <v>1491</v>
      </c>
      <c r="Q69" s="308" t="s">
        <v>1491</v>
      </c>
      <c r="R69" s="308" t="s">
        <v>1491</v>
      </c>
      <c r="S69" s="308" t="s">
        <v>1491</v>
      </c>
      <c r="T69" s="308" t="s">
        <v>1491</v>
      </c>
      <c r="U69" s="308" t="s">
        <v>1491</v>
      </c>
      <c r="V69" s="308" t="s">
        <v>1491</v>
      </c>
      <c r="W69" s="308" t="s">
        <v>1491</v>
      </c>
      <c r="X69" s="308" t="s">
        <v>1491</v>
      </c>
      <c r="Y69" s="308" t="s">
        <v>1491</v>
      </c>
      <c r="Z69" s="308" t="s">
        <v>1491</v>
      </c>
      <c r="AA69" s="308" t="s">
        <v>1491</v>
      </c>
      <c r="AB69" s="308" t="s">
        <v>1491</v>
      </c>
      <c r="AC69" s="308" t="s">
        <v>1491</v>
      </c>
      <c r="AD69" s="308" t="s">
        <v>1491</v>
      </c>
      <c r="AE69" s="308" t="s">
        <v>1491</v>
      </c>
      <c r="AF69" s="308" t="s">
        <v>1491</v>
      </c>
      <c r="AG69" s="308" t="s">
        <v>1491</v>
      </c>
      <c r="AH69" s="308" t="s">
        <v>1491</v>
      </c>
      <c r="AI69" s="308" t="s">
        <v>1491</v>
      </c>
      <c r="AJ69" s="308" t="s">
        <v>1491</v>
      </c>
      <c r="AK69" s="308" t="s">
        <v>1491</v>
      </c>
      <c r="AL69" s="308" t="s">
        <v>1491</v>
      </c>
      <c r="AM69" s="308" t="s">
        <v>1491</v>
      </c>
      <c r="AO69" s="322">
        <f t="shared" si="7"/>
        <v>0</v>
      </c>
      <c r="AP69" s="322">
        <f t="shared" si="7"/>
        <v>0</v>
      </c>
      <c r="AQ69" s="322">
        <f t="shared" si="7"/>
        <v>0</v>
      </c>
      <c r="AR69" s="322">
        <f t="shared" si="7"/>
        <v>0</v>
      </c>
      <c r="AS69" s="322">
        <f t="shared" si="8"/>
        <v>0</v>
      </c>
      <c r="AT69" s="322">
        <f t="shared" si="8"/>
        <v>0</v>
      </c>
      <c r="AU69" s="322">
        <f t="shared" si="8"/>
        <v>0</v>
      </c>
      <c r="AV69" s="322">
        <f t="shared" si="8"/>
        <v>0</v>
      </c>
      <c r="AW69" s="322">
        <f t="shared" si="8"/>
        <v>0</v>
      </c>
      <c r="AX69" s="322">
        <f t="shared" si="8"/>
        <v>0</v>
      </c>
      <c r="AY69" s="322">
        <f t="shared" si="8"/>
        <v>0</v>
      </c>
      <c r="AZ69" s="322">
        <f t="shared" si="8"/>
        <v>30</v>
      </c>
      <c r="BA69" s="323">
        <f t="shared" si="5"/>
        <v>30</v>
      </c>
    </row>
    <row r="70" spans="2:53" ht="15.95" customHeight="1" x14ac:dyDescent="0.3">
      <c r="B70" s="423">
        <v>61</v>
      </c>
      <c r="C70" s="266">
        <v>1023881249</v>
      </c>
      <c r="D70" s="257" t="s">
        <v>1653</v>
      </c>
      <c r="E70" s="257" t="s">
        <v>1448</v>
      </c>
      <c r="F70" s="284" t="s">
        <v>982</v>
      </c>
      <c r="G70" s="257" t="s">
        <v>1725</v>
      </c>
      <c r="H70" s="282" t="s">
        <v>201</v>
      </c>
      <c r="I70" s="399" t="s">
        <v>1774</v>
      </c>
      <c r="J70" s="308" t="s">
        <v>1491</v>
      </c>
      <c r="K70" s="308" t="s">
        <v>1491</v>
      </c>
      <c r="L70" s="308" t="s">
        <v>1491</v>
      </c>
      <c r="M70" s="308" t="s">
        <v>1491</v>
      </c>
      <c r="N70" s="308" t="s">
        <v>1491</v>
      </c>
      <c r="O70" s="308" t="s">
        <v>1491</v>
      </c>
      <c r="P70" s="308" t="s">
        <v>1491</v>
      </c>
      <c r="Q70" s="308" t="s">
        <v>1491</v>
      </c>
      <c r="R70" s="308" t="s">
        <v>1491</v>
      </c>
      <c r="S70" s="308" t="s">
        <v>1491</v>
      </c>
      <c r="T70" s="308" t="s">
        <v>1491</v>
      </c>
      <c r="U70" s="308" t="s">
        <v>1491</v>
      </c>
      <c r="V70" s="308" t="s">
        <v>1491</v>
      </c>
      <c r="W70" s="308" t="s">
        <v>1491</v>
      </c>
      <c r="X70" s="308" t="s">
        <v>1491</v>
      </c>
      <c r="Y70" s="308" t="s">
        <v>1491</v>
      </c>
      <c r="Z70" s="308" t="s">
        <v>1491</v>
      </c>
      <c r="AA70" s="308" t="s">
        <v>1491</v>
      </c>
      <c r="AB70" s="308" t="s">
        <v>1491</v>
      </c>
      <c r="AC70" s="308" t="s">
        <v>1491</v>
      </c>
      <c r="AD70" s="308" t="s">
        <v>1491</v>
      </c>
      <c r="AE70" s="308" t="s">
        <v>1491</v>
      </c>
      <c r="AF70" s="308" t="s">
        <v>1491</v>
      </c>
      <c r="AG70" s="308" t="s">
        <v>1491</v>
      </c>
      <c r="AH70" s="308" t="s">
        <v>1491</v>
      </c>
      <c r="AI70" s="308" t="s">
        <v>1491</v>
      </c>
      <c r="AJ70" s="308" t="s">
        <v>1491</v>
      </c>
      <c r="AK70" s="308" t="s">
        <v>1491</v>
      </c>
      <c r="AL70" s="308" t="s">
        <v>1491</v>
      </c>
      <c r="AM70" s="308" t="s">
        <v>1491</v>
      </c>
      <c r="AO70" s="322">
        <f t="shared" si="7"/>
        <v>0</v>
      </c>
      <c r="AP70" s="322">
        <f t="shared" si="7"/>
        <v>0</v>
      </c>
      <c r="AQ70" s="322">
        <f t="shared" si="7"/>
        <v>0</v>
      </c>
      <c r="AR70" s="322">
        <f t="shared" si="7"/>
        <v>0</v>
      </c>
      <c r="AS70" s="322">
        <f t="shared" si="8"/>
        <v>0</v>
      </c>
      <c r="AT70" s="322">
        <f t="shared" si="8"/>
        <v>0</v>
      </c>
      <c r="AU70" s="322">
        <f t="shared" si="8"/>
        <v>0</v>
      </c>
      <c r="AV70" s="322">
        <f t="shared" si="8"/>
        <v>0</v>
      </c>
      <c r="AW70" s="322">
        <f t="shared" si="8"/>
        <v>0</v>
      </c>
      <c r="AX70" s="322">
        <f t="shared" si="8"/>
        <v>0</v>
      </c>
      <c r="AY70" s="322">
        <f t="shared" si="8"/>
        <v>0</v>
      </c>
      <c r="AZ70" s="322">
        <f t="shared" si="8"/>
        <v>30</v>
      </c>
      <c r="BA70" s="323">
        <f t="shared" si="5"/>
        <v>30</v>
      </c>
    </row>
    <row r="71" spans="2:53" ht="15.95" customHeight="1" x14ac:dyDescent="0.3">
      <c r="B71" s="423">
        <v>62</v>
      </c>
      <c r="C71" s="266">
        <v>1007186042</v>
      </c>
      <c r="D71" s="257" t="s">
        <v>1654</v>
      </c>
      <c r="E71" s="257" t="s">
        <v>1448</v>
      </c>
      <c r="F71" s="284" t="s">
        <v>178</v>
      </c>
      <c r="G71" s="257" t="s">
        <v>1726</v>
      </c>
      <c r="H71" s="282" t="s">
        <v>201</v>
      </c>
      <c r="I71" s="399" t="s">
        <v>1774</v>
      </c>
      <c r="J71" s="308" t="s">
        <v>1491</v>
      </c>
      <c r="K71" s="308" t="s">
        <v>1491</v>
      </c>
      <c r="L71" s="308" t="s">
        <v>1491</v>
      </c>
      <c r="M71" s="308" t="s">
        <v>1491</v>
      </c>
      <c r="N71" s="308" t="s">
        <v>1491</v>
      </c>
      <c r="O71" s="308" t="s">
        <v>1491</v>
      </c>
      <c r="P71" s="308" t="s">
        <v>1491</v>
      </c>
      <c r="Q71" s="308" t="s">
        <v>1491</v>
      </c>
      <c r="R71" s="308" t="s">
        <v>1491</v>
      </c>
      <c r="S71" s="308" t="s">
        <v>1491</v>
      </c>
      <c r="T71" s="308" t="s">
        <v>1491</v>
      </c>
      <c r="U71" s="308" t="s">
        <v>1491</v>
      </c>
      <c r="V71" s="308" t="s">
        <v>1491</v>
      </c>
      <c r="W71" s="308" t="s">
        <v>1491</v>
      </c>
      <c r="X71" s="308" t="s">
        <v>1491</v>
      </c>
      <c r="Y71" s="308" t="s">
        <v>1491</v>
      </c>
      <c r="Z71" s="308" t="s">
        <v>1491</v>
      </c>
      <c r="AA71" s="308" t="s">
        <v>1491</v>
      </c>
      <c r="AB71" s="308" t="s">
        <v>1491</v>
      </c>
      <c r="AC71" s="308" t="s">
        <v>1491</v>
      </c>
      <c r="AD71" s="308" t="s">
        <v>1491</v>
      </c>
      <c r="AE71" s="308" t="s">
        <v>1491</v>
      </c>
      <c r="AF71" s="308" t="s">
        <v>1491</v>
      </c>
      <c r="AG71" s="308" t="s">
        <v>1491</v>
      </c>
      <c r="AH71" s="308" t="s">
        <v>1491</v>
      </c>
      <c r="AI71" s="308" t="s">
        <v>1491</v>
      </c>
      <c r="AJ71" s="308" t="s">
        <v>1491</v>
      </c>
      <c r="AK71" s="308" t="s">
        <v>1491</v>
      </c>
      <c r="AL71" s="308" t="s">
        <v>1491</v>
      </c>
      <c r="AM71" s="308" t="s">
        <v>1491</v>
      </c>
      <c r="AO71" s="322">
        <f t="shared" si="7"/>
        <v>0</v>
      </c>
      <c r="AP71" s="322">
        <f t="shared" si="7"/>
        <v>0</v>
      </c>
      <c r="AQ71" s="322">
        <f t="shared" si="7"/>
        <v>0</v>
      </c>
      <c r="AR71" s="322">
        <f t="shared" si="7"/>
        <v>0</v>
      </c>
      <c r="AS71" s="322">
        <f t="shared" si="8"/>
        <v>0</v>
      </c>
      <c r="AT71" s="322">
        <f t="shared" si="8"/>
        <v>0</v>
      </c>
      <c r="AU71" s="322">
        <f t="shared" si="8"/>
        <v>0</v>
      </c>
      <c r="AV71" s="322">
        <f t="shared" si="8"/>
        <v>0</v>
      </c>
      <c r="AW71" s="322">
        <f t="shared" si="8"/>
        <v>0</v>
      </c>
      <c r="AX71" s="322">
        <f t="shared" si="8"/>
        <v>0</v>
      </c>
      <c r="AY71" s="322">
        <f t="shared" si="8"/>
        <v>0</v>
      </c>
      <c r="AZ71" s="322">
        <f t="shared" si="8"/>
        <v>30</v>
      </c>
      <c r="BA71" s="323">
        <f t="shared" si="5"/>
        <v>30</v>
      </c>
    </row>
    <row r="72" spans="2:53" ht="15.95" customHeight="1" x14ac:dyDescent="0.3">
      <c r="B72" s="423">
        <v>63</v>
      </c>
      <c r="C72" s="266">
        <v>52164356</v>
      </c>
      <c r="D72" s="257" t="s">
        <v>1655</v>
      </c>
      <c r="E72" s="257" t="s">
        <v>1448</v>
      </c>
      <c r="F72" s="284" t="s">
        <v>178</v>
      </c>
      <c r="G72" s="257" t="s">
        <v>1727</v>
      </c>
      <c r="H72" s="282" t="s">
        <v>201</v>
      </c>
      <c r="I72" s="399" t="s">
        <v>1774</v>
      </c>
      <c r="J72" s="308" t="s">
        <v>1491</v>
      </c>
      <c r="K72" s="308" t="s">
        <v>1491</v>
      </c>
      <c r="L72" s="308" t="s">
        <v>1491</v>
      </c>
      <c r="M72" s="308" t="s">
        <v>1491</v>
      </c>
      <c r="N72" s="308" t="s">
        <v>1491</v>
      </c>
      <c r="O72" s="308" t="s">
        <v>1491</v>
      </c>
      <c r="P72" s="308" t="s">
        <v>1491</v>
      </c>
      <c r="Q72" s="308" t="s">
        <v>1491</v>
      </c>
      <c r="R72" s="308" t="s">
        <v>1491</v>
      </c>
      <c r="S72" s="308" t="s">
        <v>1491</v>
      </c>
      <c r="T72" s="308" t="s">
        <v>1491</v>
      </c>
      <c r="U72" s="308" t="s">
        <v>1491</v>
      </c>
      <c r="V72" s="308" t="s">
        <v>1491</v>
      </c>
      <c r="W72" s="308" t="s">
        <v>1491</v>
      </c>
      <c r="X72" s="308" t="s">
        <v>1491</v>
      </c>
      <c r="Y72" s="308" t="s">
        <v>1491</v>
      </c>
      <c r="Z72" s="308" t="s">
        <v>1491</v>
      </c>
      <c r="AA72" s="308" t="s">
        <v>1491</v>
      </c>
      <c r="AB72" s="308" t="s">
        <v>1491</v>
      </c>
      <c r="AC72" s="308" t="s">
        <v>1491</v>
      </c>
      <c r="AD72" s="308" t="s">
        <v>1491</v>
      </c>
      <c r="AE72" s="308" t="s">
        <v>1491</v>
      </c>
      <c r="AF72" s="308" t="s">
        <v>1491</v>
      </c>
      <c r="AG72" s="308" t="s">
        <v>1491</v>
      </c>
      <c r="AH72" s="308" t="s">
        <v>1491</v>
      </c>
      <c r="AI72" s="308" t="s">
        <v>1491</v>
      </c>
      <c r="AJ72" s="308" t="s">
        <v>1491</v>
      </c>
      <c r="AK72" s="308" t="s">
        <v>1491</v>
      </c>
      <c r="AL72" s="308" t="s">
        <v>1491</v>
      </c>
      <c r="AM72" s="308" t="s">
        <v>1491</v>
      </c>
      <c r="AO72" s="322">
        <f t="shared" si="7"/>
        <v>0</v>
      </c>
      <c r="AP72" s="322">
        <f t="shared" si="7"/>
        <v>0</v>
      </c>
      <c r="AQ72" s="322">
        <f t="shared" si="7"/>
        <v>0</v>
      </c>
      <c r="AR72" s="322">
        <f t="shared" si="7"/>
        <v>0</v>
      </c>
      <c r="AS72" s="322">
        <f t="shared" si="8"/>
        <v>0</v>
      </c>
      <c r="AT72" s="322">
        <f t="shared" si="8"/>
        <v>0</v>
      </c>
      <c r="AU72" s="322">
        <f t="shared" si="8"/>
        <v>0</v>
      </c>
      <c r="AV72" s="322">
        <f t="shared" si="8"/>
        <v>0</v>
      </c>
      <c r="AW72" s="322">
        <f t="shared" si="8"/>
        <v>0</v>
      </c>
      <c r="AX72" s="322">
        <f t="shared" si="8"/>
        <v>0</v>
      </c>
      <c r="AY72" s="322">
        <f t="shared" si="8"/>
        <v>0</v>
      </c>
      <c r="AZ72" s="322">
        <f t="shared" si="8"/>
        <v>30</v>
      </c>
      <c r="BA72" s="323">
        <f t="shared" si="5"/>
        <v>30</v>
      </c>
    </row>
    <row r="73" spans="2:53" ht="15.95" customHeight="1" x14ac:dyDescent="0.3">
      <c r="B73" s="423">
        <v>64</v>
      </c>
      <c r="C73" s="266">
        <v>28057943</v>
      </c>
      <c r="D73" s="257" t="s">
        <v>1656</v>
      </c>
      <c r="E73" s="257" t="s">
        <v>1448</v>
      </c>
      <c r="F73" s="284" t="s">
        <v>178</v>
      </c>
      <c r="G73" s="257" t="s">
        <v>1728</v>
      </c>
      <c r="H73" s="282" t="s">
        <v>201</v>
      </c>
      <c r="I73" s="399" t="s">
        <v>1774</v>
      </c>
      <c r="J73" s="308" t="s">
        <v>1491</v>
      </c>
      <c r="K73" s="308" t="s">
        <v>1491</v>
      </c>
      <c r="L73" s="308" t="s">
        <v>1491</v>
      </c>
      <c r="M73" s="308" t="s">
        <v>1491</v>
      </c>
      <c r="N73" s="308" t="s">
        <v>1491</v>
      </c>
      <c r="O73" s="308" t="s">
        <v>1491</v>
      </c>
      <c r="P73" s="308" t="s">
        <v>1491</v>
      </c>
      <c r="Q73" s="308" t="s">
        <v>1491</v>
      </c>
      <c r="R73" s="308" t="s">
        <v>1491</v>
      </c>
      <c r="S73" s="308" t="s">
        <v>1491</v>
      </c>
      <c r="T73" s="308" t="s">
        <v>1491</v>
      </c>
      <c r="U73" s="308" t="s">
        <v>1491</v>
      </c>
      <c r="V73" s="308" t="s">
        <v>1491</v>
      </c>
      <c r="W73" s="308" t="s">
        <v>1491</v>
      </c>
      <c r="X73" s="308" t="s">
        <v>1491</v>
      </c>
      <c r="Y73" s="308" t="s">
        <v>1491</v>
      </c>
      <c r="Z73" s="308" t="s">
        <v>1483</v>
      </c>
      <c r="AA73" s="308" t="s">
        <v>1483</v>
      </c>
      <c r="AB73" s="308" t="s">
        <v>1487</v>
      </c>
      <c r="AC73" s="308" t="s">
        <v>1491</v>
      </c>
      <c r="AD73" s="308" t="s">
        <v>1491</v>
      </c>
      <c r="AE73" s="308" t="s">
        <v>1491</v>
      </c>
      <c r="AF73" s="308" t="s">
        <v>1491</v>
      </c>
      <c r="AG73" s="308" t="s">
        <v>1491</v>
      </c>
      <c r="AH73" s="308" t="s">
        <v>1491</v>
      </c>
      <c r="AI73" s="308" t="s">
        <v>1491</v>
      </c>
      <c r="AJ73" s="308" t="s">
        <v>1491</v>
      </c>
      <c r="AK73" s="308" t="s">
        <v>1491</v>
      </c>
      <c r="AL73" s="308" t="s">
        <v>1491</v>
      </c>
      <c r="AM73" s="308" t="s">
        <v>1491</v>
      </c>
      <c r="AO73" s="322">
        <f t="shared" si="7"/>
        <v>0</v>
      </c>
      <c r="AP73" s="322">
        <f t="shared" si="7"/>
        <v>0</v>
      </c>
      <c r="AQ73" s="322">
        <f t="shared" si="7"/>
        <v>0</v>
      </c>
      <c r="AR73" s="322">
        <f t="shared" si="7"/>
        <v>2</v>
      </c>
      <c r="AS73" s="322">
        <f t="shared" si="8"/>
        <v>0</v>
      </c>
      <c r="AT73" s="322">
        <f t="shared" si="8"/>
        <v>0</v>
      </c>
      <c r="AU73" s="322">
        <f t="shared" si="8"/>
        <v>0</v>
      </c>
      <c r="AV73" s="322">
        <f t="shared" si="8"/>
        <v>1</v>
      </c>
      <c r="AW73" s="322">
        <f t="shared" si="8"/>
        <v>0</v>
      </c>
      <c r="AX73" s="322">
        <f t="shared" si="8"/>
        <v>0</v>
      </c>
      <c r="AY73" s="322">
        <f t="shared" si="8"/>
        <v>0</v>
      </c>
      <c r="AZ73" s="322">
        <f t="shared" si="8"/>
        <v>27</v>
      </c>
      <c r="BA73" s="323">
        <f t="shared" si="5"/>
        <v>27</v>
      </c>
    </row>
    <row r="74" spans="2:53" ht="15.95" customHeight="1" x14ac:dyDescent="0.3">
      <c r="B74" s="423">
        <v>65</v>
      </c>
      <c r="C74" s="266">
        <v>39659470</v>
      </c>
      <c r="D74" s="257" t="s">
        <v>1657</v>
      </c>
      <c r="E74" s="257" t="s">
        <v>1448</v>
      </c>
      <c r="F74" s="284" t="s">
        <v>178</v>
      </c>
      <c r="G74" s="257" t="s">
        <v>1729</v>
      </c>
      <c r="H74" s="282" t="s">
        <v>201</v>
      </c>
      <c r="I74" s="399" t="s">
        <v>1774</v>
      </c>
      <c r="J74" s="308" t="s">
        <v>1491</v>
      </c>
      <c r="K74" s="308" t="s">
        <v>1491</v>
      </c>
      <c r="L74" s="308" t="s">
        <v>1491</v>
      </c>
      <c r="M74" s="308" t="s">
        <v>1491</v>
      </c>
      <c r="N74" s="308" t="s">
        <v>1491</v>
      </c>
      <c r="O74" s="308" t="s">
        <v>1491</v>
      </c>
      <c r="P74" s="308" t="s">
        <v>1491</v>
      </c>
      <c r="Q74" s="308" t="s">
        <v>1491</v>
      </c>
      <c r="R74" s="308" t="s">
        <v>1491</v>
      </c>
      <c r="S74" s="308" t="s">
        <v>1491</v>
      </c>
      <c r="T74" s="308" t="s">
        <v>1491</v>
      </c>
      <c r="U74" s="308" t="s">
        <v>1491</v>
      </c>
      <c r="V74" s="308" t="s">
        <v>1491</v>
      </c>
      <c r="W74" s="308" t="s">
        <v>1491</v>
      </c>
      <c r="X74" s="308" t="s">
        <v>1491</v>
      </c>
      <c r="Y74" s="308" t="s">
        <v>1491</v>
      </c>
      <c r="Z74" s="308" t="s">
        <v>1491</v>
      </c>
      <c r="AA74" s="308" t="s">
        <v>1491</v>
      </c>
      <c r="AB74" s="308" t="s">
        <v>1491</v>
      </c>
      <c r="AC74" s="308" t="s">
        <v>1491</v>
      </c>
      <c r="AD74" s="308" t="s">
        <v>1491</v>
      </c>
      <c r="AE74" s="308" t="s">
        <v>1491</v>
      </c>
      <c r="AF74" s="308" t="s">
        <v>1491</v>
      </c>
      <c r="AG74" s="308" t="s">
        <v>1491</v>
      </c>
      <c r="AH74" s="308" t="s">
        <v>1491</v>
      </c>
      <c r="AI74" s="308" t="s">
        <v>1491</v>
      </c>
      <c r="AJ74" s="308" t="s">
        <v>1491</v>
      </c>
      <c r="AK74" s="308" t="s">
        <v>1491</v>
      </c>
      <c r="AL74" s="308" t="s">
        <v>1491</v>
      </c>
      <c r="AM74" s="308" t="s">
        <v>1491</v>
      </c>
      <c r="AO74" s="322">
        <f t="shared" si="7"/>
        <v>0</v>
      </c>
      <c r="AP74" s="322">
        <f t="shared" si="7"/>
        <v>0</v>
      </c>
      <c r="AQ74" s="322">
        <f t="shared" si="7"/>
        <v>0</v>
      </c>
      <c r="AR74" s="322">
        <f t="shared" si="7"/>
        <v>0</v>
      </c>
      <c r="AS74" s="322">
        <f t="shared" si="8"/>
        <v>0</v>
      </c>
      <c r="AT74" s="322">
        <f t="shared" si="8"/>
        <v>0</v>
      </c>
      <c r="AU74" s="322">
        <f t="shared" si="8"/>
        <v>0</v>
      </c>
      <c r="AV74" s="322">
        <f t="shared" si="8"/>
        <v>0</v>
      </c>
      <c r="AW74" s="322">
        <f t="shared" si="8"/>
        <v>0</v>
      </c>
      <c r="AX74" s="322">
        <f t="shared" si="8"/>
        <v>0</v>
      </c>
      <c r="AY74" s="322">
        <f t="shared" si="8"/>
        <v>0</v>
      </c>
      <c r="AZ74" s="322">
        <f t="shared" si="8"/>
        <v>30</v>
      </c>
      <c r="BA74" s="323">
        <f t="shared" si="5"/>
        <v>30</v>
      </c>
    </row>
    <row r="75" spans="2:53" ht="15.95" customHeight="1" x14ac:dyDescent="0.3">
      <c r="B75" s="423">
        <v>66</v>
      </c>
      <c r="C75" s="266">
        <v>52028199</v>
      </c>
      <c r="D75" s="257" t="s">
        <v>1658</v>
      </c>
      <c r="E75" s="257" t="s">
        <v>1448</v>
      </c>
      <c r="F75" s="284" t="s">
        <v>178</v>
      </c>
      <c r="G75" s="257" t="s">
        <v>1730</v>
      </c>
      <c r="H75" s="282" t="s">
        <v>201</v>
      </c>
      <c r="I75" s="399" t="s">
        <v>1774</v>
      </c>
      <c r="J75" s="308" t="s">
        <v>1491</v>
      </c>
      <c r="K75" s="308" t="s">
        <v>1491</v>
      </c>
      <c r="L75" s="308" t="s">
        <v>1491</v>
      </c>
      <c r="M75" s="308" t="s">
        <v>1491</v>
      </c>
      <c r="N75" s="308" t="s">
        <v>1491</v>
      </c>
      <c r="O75" s="308" t="s">
        <v>1491</v>
      </c>
      <c r="P75" s="308" t="s">
        <v>1491</v>
      </c>
      <c r="Q75" s="308" t="s">
        <v>1491</v>
      </c>
      <c r="R75" s="308" t="s">
        <v>1491</v>
      </c>
      <c r="S75" s="308" t="s">
        <v>1491</v>
      </c>
      <c r="T75" s="308" t="s">
        <v>1491</v>
      </c>
      <c r="U75" s="308" t="s">
        <v>1491</v>
      </c>
      <c r="V75" s="308" t="s">
        <v>1491</v>
      </c>
      <c r="W75" s="308" t="s">
        <v>1491</v>
      </c>
      <c r="X75" s="308" t="s">
        <v>1491</v>
      </c>
      <c r="Y75" s="308" t="s">
        <v>1491</v>
      </c>
      <c r="Z75" s="308" t="s">
        <v>1491</v>
      </c>
      <c r="AA75" s="308" t="s">
        <v>1491</v>
      </c>
      <c r="AB75" s="308" t="s">
        <v>1491</v>
      </c>
      <c r="AC75" s="308" t="s">
        <v>1491</v>
      </c>
      <c r="AD75" s="308" t="s">
        <v>1491</v>
      </c>
      <c r="AE75" s="308" t="s">
        <v>1491</v>
      </c>
      <c r="AF75" s="308" t="s">
        <v>1491</v>
      </c>
      <c r="AG75" s="308" t="s">
        <v>1491</v>
      </c>
      <c r="AH75" s="308" t="s">
        <v>1491</v>
      </c>
      <c r="AI75" s="308" t="s">
        <v>1491</v>
      </c>
      <c r="AJ75" s="308" t="s">
        <v>1491</v>
      </c>
      <c r="AK75" s="308" t="s">
        <v>1491</v>
      </c>
      <c r="AL75" s="308" t="s">
        <v>1491</v>
      </c>
      <c r="AM75" s="308" t="s">
        <v>1491</v>
      </c>
      <c r="AO75" s="322">
        <f t="shared" ref="AO75:AR106" si="9">COUNTIF($J75:$AM75,AO$8)</f>
        <v>0</v>
      </c>
      <c r="AP75" s="322">
        <f t="shared" si="9"/>
        <v>0</v>
      </c>
      <c r="AQ75" s="322">
        <f t="shared" si="9"/>
        <v>0</v>
      </c>
      <c r="AR75" s="322">
        <f t="shared" si="9"/>
        <v>0</v>
      </c>
      <c r="AS75" s="322">
        <f t="shared" si="8"/>
        <v>0</v>
      </c>
      <c r="AT75" s="322">
        <f t="shared" si="8"/>
        <v>0</v>
      </c>
      <c r="AU75" s="322">
        <f t="shared" si="8"/>
        <v>0</v>
      </c>
      <c r="AV75" s="322">
        <f t="shared" si="8"/>
        <v>0</v>
      </c>
      <c r="AW75" s="322">
        <f t="shared" si="8"/>
        <v>0</v>
      </c>
      <c r="AX75" s="322">
        <f t="shared" si="8"/>
        <v>0</v>
      </c>
      <c r="AY75" s="322">
        <f t="shared" si="8"/>
        <v>0</v>
      </c>
      <c r="AZ75" s="322">
        <f t="shared" si="8"/>
        <v>30</v>
      </c>
      <c r="BA75" s="323">
        <f t="shared" ref="BA75:BA138" si="10">+AZ75+AQ75</f>
        <v>30</v>
      </c>
    </row>
    <row r="76" spans="2:53" ht="15.95" customHeight="1" x14ac:dyDescent="0.3">
      <c r="B76" s="423">
        <v>67</v>
      </c>
      <c r="C76" s="266">
        <v>1033681788</v>
      </c>
      <c r="D76" s="257" t="s">
        <v>1659</v>
      </c>
      <c r="E76" s="257" t="s">
        <v>1448</v>
      </c>
      <c r="F76" s="284" t="s">
        <v>178</v>
      </c>
      <c r="G76" s="257" t="s">
        <v>1731</v>
      </c>
      <c r="H76" s="282" t="s">
        <v>201</v>
      </c>
      <c r="I76" s="399" t="s">
        <v>1774</v>
      </c>
      <c r="J76" s="308" t="s">
        <v>1491</v>
      </c>
      <c r="K76" s="308" t="s">
        <v>1491</v>
      </c>
      <c r="L76" s="308" t="s">
        <v>1491</v>
      </c>
      <c r="M76" s="308" t="s">
        <v>1491</v>
      </c>
      <c r="N76" s="308" t="s">
        <v>1491</v>
      </c>
      <c r="O76" s="308" t="s">
        <v>1491</v>
      </c>
      <c r="P76" s="308" t="s">
        <v>1491</v>
      </c>
      <c r="Q76" s="308" t="s">
        <v>1491</v>
      </c>
      <c r="R76" s="308" t="s">
        <v>1491</v>
      </c>
      <c r="S76" s="308" t="s">
        <v>1491</v>
      </c>
      <c r="T76" s="308" t="s">
        <v>1491</v>
      </c>
      <c r="U76" s="308" t="s">
        <v>1491</v>
      </c>
      <c r="V76" s="308" t="s">
        <v>1491</v>
      </c>
      <c r="W76" s="308" t="s">
        <v>1491</v>
      </c>
      <c r="X76" s="308" t="s">
        <v>1491</v>
      </c>
      <c r="Y76" s="308" t="s">
        <v>1491</v>
      </c>
      <c r="Z76" s="308" t="s">
        <v>1491</v>
      </c>
      <c r="AA76" s="308" t="s">
        <v>1491</v>
      </c>
      <c r="AB76" s="308" t="s">
        <v>1491</v>
      </c>
      <c r="AC76" s="308" t="s">
        <v>1491</v>
      </c>
      <c r="AD76" s="308" t="s">
        <v>1491</v>
      </c>
      <c r="AE76" s="308" t="s">
        <v>1491</v>
      </c>
      <c r="AF76" s="308" t="s">
        <v>1491</v>
      </c>
      <c r="AG76" s="308" t="s">
        <v>1491</v>
      </c>
      <c r="AH76" s="308" t="s">
        <v>1491</v>
      </c>
      <c r="AI76" s="308" t="s">
        <v>1491</v>
      </c>
      <c r="AJ76" s="308" t="s">
        <v>1491</v>
      </c>
      <c r="AK76" s="308" t="s">
        <v>1491</v>
      </c>
      <c r="AL76" s="308" t="s">
        <v>1491</v>
      </c>
      <c r="AM76" s="308" t="s">
        <v>1491</v>
      </c>
      <c r="AO76" s="322">
        <f t="shared" si="9"/>
        <v>0</v>
      </c>
      <c r="AP76" s="322">
        <f t="shared" si="9"/>
        <v>0</v>
      </c>
      <c r="AQ76" s="322">
        <f t="shared" si="9"/>
        <v>0</v>
      </c>
      <c r="AR76" s="322">
        <f t="shared" si="9"/>
        <v>0</v>
      </c>
      <c r="AS76" s="322">
        <f t="shared" si="8"/>
        <v>0</v>
      </c>
      <c r="AT76" s="322">
        <f t="shared" si="8"/>
        <v>0</v>
      </c>
      <c r="AU76" s="322">
        <f t="shared" si="8"/>
        <v>0</v>
      </c>
      <c r="AV76" s="322">
        <f t="shared" si="8"/>
        <v>0</v>
      </c>
      <c r="AW76" s="322">
        <f t="shared" si="8"/>
        <v>0</v>
      </c>
      <c r="AX76" s="322">
        <f t="shared" si="8"/>
        <v>0</v>
      </c>
      <c r="AY76" s="322">
        <f t="shared" si="8"/>
        <v>0</v>
      </c>
      <c r="AZ76" s="322">
        <f t="shared" si="8"/>
        <v>30</v>
      </c>
      <c r="BA76" s="323">
        <f t="shared" si="10"/>
        <v>30</v>
      </c>
    </row>
    <row r="77" spans="2:53" ht="34.5" x14ac:dyDescent="0.3">
      <c r="B77" s="423">
        <v>68</v>
      </c>
      <c r="C77" s="266">
        <v>1013586699</v>
      </c>
      <c r="D77" s="257" t="s">
        <v>1660</v>
      </c>
      <c r="E77" s="257" t="s">
        <v>1448</v>
      </c>
      <c r="F77" s="284" t="s">
        <v>178</v>
      </c>
      <c r="G77" s="257" t="s">
        <v>1732</v>
      </c>
      <c r="H77" s="282" t="s">
        <v>202</v>
      </c>
      <c r="I77" s="399" t="s">
        <v>1774</v>
      </c>
      <c r="J77" s="308" t="s">
        <v>1491</v>
      </c>
      <c r="K77" s="308" t="s">
        <v>1491</v>
      </c>
      <c r="L77" s="308" t="s">
        <v>1491</v>
      </c>
      <c r="M77" s="308" t="s">
        <v>1491</v>
      </c>
      <c r="N77" s="308" t="s">
        <v>1491</v>
      </c>
      <c r="O77" s="308" t="s">
        <v>1491</v>
      </c>
      <c r="P77" s="308" t="s">
        <v>1491</v>
      </c>
      <c r="Q77" s="308" t="s">
        <v>1491</v>
      </c>
      <c r="R77" s="308" t="s">
        <v>1491</v>
      </c>
      <c r="S77" s="308" t="s">
        <v>1491</v>
      </c>
      <c r="T77" s="308" t="s">
        <v>1491</v>
      </c>
      <c r="U77" s="308" t="s">
        <v>1491</v>
      </c>
      <c r="V77" s="308" t="s">
        <v>1491</v>
      </c>
      <c r="W77" s="308" t="s">
        <v>1491</v>
      </c>
      <c r="X77" s="308" t="s">
        <v>1491</v>
      </c>
      <c r="Y77" s="308" t="s">
        <v>1491</v>
      </c>
      <c r="Z77" s="308" t="s">
        <v>1491</v>
      </c>
      <c r="AA77" s="308" t="s">
        <v>1491</v>
      </c>
      <c r="AB77" s="308" t="s">
        <v>1491</v>
      </c>
      <c r="AC77" s="308" t="s">
        <v>1491</v>
      </c>
      <c r="AD77" s="308" t="s">
        <v>1491</v>
      </c>
      <c r="AE77" s="308" t="s">
        <v>1491</v>
      </c>
      <c r="AF77" s="308" t="s">
        <v>1491</v>
      </c>
      <c r="AG77" s="308" t="s">
        <v>1491</v>
      </c>
      <c r="AH77" s="308" t="s">
        <v>1491</v>
      </c>
      <c r="AI77" s="308" t="s">
        <v>1491</v>
      </c>
      <c r="AJ77" s="308" t="s">
        <v>1491</v>
      </c>
      <c r="AK77" s="308" t="s">
        <v>1491</v>
      </c>
      <c r="AL77" s="308" t="s">
        <v>1491</v>
      </c>
      <c r="AM77" s="308" t="s">
        <v>1491</v>
      </c>
      <c r="AO77" s="322">
        <f t="shared" si="9"/>
        <v>0</v>
      </c>
      <c r="AP77" s="322">
        <f t="shared" si="9"/>
        <v>0</v>
      </c>
      <c r="AQ77" s="322">
        <f t="shared" si="9"/>
        <v>0</v>
      </c>
      <c r="AR77" s="322">
        <f t="shared" si="9"/>
        <v>0</v>
      </c>
      <c r="AS77" s="322">
        <f t="shared" si="8"/>
        <v>0</v>
      </c>
      <c r="AT77" s="322">
        <f t="shared" si="8"/>
        <v>0</v>
      </c>
      <c r="AU77" s="322">
        <f t="shared" si="8"/>
        <v>0</v>
      </c>
      <c r="AV77" s="322">
        <f t="shared" si="8"/>
        <v>0</v>
      </c>
      <c r="AW77" s="322">
        <f t="shared" si="8"/>
        <v>0</v>
      </c>
      <c r="AX77" s="322">
        <f t="shared" si="8"/>
        <v>0</v>
      </c>
      <c r="AY77" s="322">
        <f t="shared" si="8"/>
        <v>0</v>
      </c>
      <c r="AZ77" s="322">
        <f t="shared" si="8"/>
        <v>30</v>
      </c>
      <c r="BA77" s="323">
        <f t="shared" si="10"/>
        <v>30</v>
      </c>
    </row>
    <row r="78" spans="2:53" ht="15.95" customHeight="1" x14ac:dyDescent="0.3">
      <c r="B78" s="423">
        <v>69</v>
      </c>
      <c r="C78" s="266">
        <v>1063148543</v>
      </c>
      <c r="D78" s="257" t="s">
        <v>1661</v>
      </c>
      <c r="E78" s="257" t="s">
        <v>1448</v>
      </c>
      <c r="F78" s="284" t="s">
        <v>982</v>
      </c>
      <c r="G78" s="257" t="s">
        <v>1733</v>
      </c>
      <c r="H78" s="282" t="s">
        <v>201</v>
      </c>
      <c r="I78" s="399" t="s">
        <v>1774</v>
      </c>
      <c r="J78" s="308" t="s">
        <v>1491</v>
      </c>
      <c r="K78" s="308" t="s">
        <v>1491</v>
      </c>
      <c r="L78" s="308" t="s">
        <v>1491</v>
      </c>
      <c r="M78" s="308" t="s">
        <v>1491</v>
      </c>
      <c r="N78" s="308" t="s">
        <v>1491</v>
      </c>
      <c r="O78" s="308" t="s">
        <v>1491</v>
      </c>
      <c r="P78" s="308" t="s">
        <v>1491</v>
      </c>
      <c r="Q78" s="308" t="s">
        <v>1491</v>
      </c>
      <c r="R78" s="308" t="s">
        <v>1491</v>
      </c>
      <c r="S78" s="308" t="s">
        <v>1491</v>
      </c>
      <c r="T78" s="308" t="s">
        <v>1491</v>
      </c>
      <c r="U78" s="308" t="s">
        <v>1491</v>
      </c>
      <c r="V78" s="308" t="s">
        <v>1491</v>
      </c>
      <c r="W78" s="308" t="s">
        <v>1491</v>
      </c>
      <c r="X78" s="308" t="s">
        <v>1491</v>
      </c>
      <c r="Y78" s="308" t="s">
        <v>1491</v>
      </c>
      <c r="Z78" s="308" t="s">
        <v>1491</v>
      </c>
      <c r="AA78" s="308" t="s">
        <v>1491</v>
      </c>
      <c r="AB78" s="308" t="s">
        <v>1491</v>
      </c>
      <c r="AC78" s="308" t="s">
        <v>1491</v>
      </c>
      <c r="AD78" s="308" t="s">
        <v>1491</v>
      </c>
      <c r="AE78" s="308" t="s">
        <v>1491</v>
      </c>
      <c r="AF78" s="308" t="s">
        <v>1491</v>
      </c>
      <c r="AG78" s="308" t="s">
        <v>1491</v>
      </c>
      <c r="AH78" s="308" t="s">
        <v>1491</v>
      </c>
      <c r="AI78" s="308" t="s">
        <v>1491</v>
      </c>
      <c r="AJ78" s="308" t="s">
        <v>1491</v>
      </c>
      <c r="AK78" s="308" t="s">
        <v>1491</v>
      </c>
      <c r="AL78" s="308" t="s">
        <v>1491</v>
      </c>
      <c r="AM78" s="308" t="s">
        <v>1491</v>
      </c>
      <c r="AO78" s="322">
        <f t="shared" si="9"/>
        <v>0</v>
      </c>
      <c r="AP78" s="322">
        <f t="shared" si="9"/>
        <v>0</v>
      </c>
      <c r="AQ78" s="322">
        <f t="shared" si="9"/>
        <v>0</v>
      </c>
      <c r="AR78" s="322">
        <f t="shared" si="9"/>
        <v>0</v>
      </c>
      <c r="AS78" s="322">
        <f t="shared" si="8"/>
        <v>0</v>
      </c>
      <c r="AT78" s="322">
        <f t="shared" si="8"/>
        <v>0</v>
      </c>
      <c r="AU78" s="322">
        <f t="shared" si="8"/>
        <v>0</v>
      </c>
      <c r="AV78" s="322">
        <f t="shared" si="8"/>
        <v>0</v>
      </c>
      <c r="AW78" s="322">
        <f t="shared" si="8"/>
        <v>0</v>
      </c>
      <c r="AX78" s="322">
        <f t="shared" si="8"/>
        <v>0</v>
      </c>
      <c r="AY78" s="322">
        <f t="shared" si="8"/>
        <v>0</v>
      </c>
      <c r="AZ78" s="322">
        <f t="shared" si="8"/>
        <v>30</v>
      </c>
      <c r="BA78" s="323">
        <f t="shared" si="10"/>
        <v>30</v>
      </c>
    </row>
    <row r="79" spans="2:53" ht="15.95" customHeight="1" x14ac:dyDescent="0.3">
      <c r="B79" s="423">
        <v>70</v>
      </c>
      <c r="C79" s="266">
        <v>51893138</v>
      </c>
      <c r="D79" s="257" t="s">
        <v>1662</v>
      </c>
      <c r="E79" s="257" t="s">
        <v>1448</v>
      </c>
      <c r="F79" s="284" t="s">
        <v>178</v>
      </c>
      <c r="G79" s="257" t="s">
        <v>1734</v>
      </c>
      <c r="H79" s="282" t="s">
        <v>201</v>
      </c>
      <c r="I79" s="399">
        <v>0</v>
      </c>
      <c r="J79" s="308" t="s">
        <v>1491</v>
      </c>
      <c r="K79" s="308" t="s">
        <v>1491</v>
      </c>
      <c r="L79" s="308" t="s">
        <v>1491</v>
      </c>
      <c r="M79" s="308" t="s">
        <v>1491</v>
      </c>
      <c r="N79" s="308" t="s">
        <v>1491</v>
      </c>
      <c r="O79" s="308" t="s">
        <v>1491</v>
      </c>
      <c r="P79" s="308" t="s">
        <v>1491</v>
      </c>
      <c r="Q79" s="308" t="s">
        <v>1491</v>
      </c>
      <c r="R79" s="308" t="s">
        <v>1491</v>
      </c>
      <c r="S79" s="308" t="s">
        <v>1491</v>
      </c>
      <c r="T79" s="308" t="s">
        <v>1491</v>
      </c>
      <c r="U79" s="308" t="s">
        <v>1491</v>
      </c>
      <c r="V79" s="308" t="s">
        <v>1491</v>
      </c>
      <c r="W79" s="308" t="s">
        <v>1491</v>
      </c>
      <c r="X79" s="308" t="s">
        <v>1491</v>
      </c>
      <c r="Y79" s="308" t="s">
        <v>1491</v>
      </c>
      <c r="Z79" s="308" t="s">
        <v>1491</v>
      </c>
      <c r="AA79" s="308" t="s">
        <v>1491</v>
      </c>
      <c r="AB79" s="308" t="s">
        <v>1491</v>
      </c>
      <c r="AC79" s="308" t="s">
        <v>1491</v>
      </c>
      <c r="AD79" s="308" t="s">
        <v>1491</v>
      </c>
      <c r="AE79" s="308" t="s">
        <v>1491</v>
      </c>
      <c r="AF79" s="308" t="s">
        <v>1491</v>
      </c>
      <c r="AG79" s="308" t="s">
        <v>1491</v>
      </c>
      <c r="AH79" s="308" t="s">
        <v>1491</v>
      </c>
      <c r="AI79" s="308" t="s">
        <v>1491</v>
      </c>
      <c r="AJ79" s="308" t="s">
        <v>1491</v>
      </c>
      <c r="AK79" s="308" t="s">
        <v>1491</v>
      </c>
      <c r="AL79" s="308" t="s">
        <v>1491</v>
      </c>
      <c r="AM79" s="308" t="s">
        <v>1491</v>
      </c>
      <c r="AO79" s="322">
        <f t="shared" si="9"/>
        <v>0</v>
      </c>
      <c r="AP79" s="322">
        <f t="shared" si="9"/>
        <v>0</v>
      </c>
      <c r="AQ79" s="322">
        <f t="shared" si="9"/>
        <v>0</v>
      </c>
      <c r="AR79" s="322">
        <f t="shared" si="9"/>
        <v>0</v>
      </c>
      <c r="AS79" s="322">
        <f t="shared" si="8"/>
        <v>0</v>
      </c>
      <c r="AT79" s="322">
        <f t="shared" si="8"/>
        <v>0</v>
      </c>
      <c r="AU79" s="322">
        <f t="shared" si="8"/>
        <v>0</v>
      </c>
      <c r="AV79" s="322">
        <f t="shared" si="8"/>
        <v>0</v>
      </c>
      <c r="AW79" s="322">
        <f t="shared" si="8"/>
        <v>0</v>
      </c>
      <c r="AX79" s="322">
        <f t="shared" si="8"/>
        <v>0</v>
      </c>
      <c r="AY79" s="322">
        <f t="shared" si="8"/>
        <v>0</v>
      </c>
      <c r="AZ79" s="322">
        <f t="shared" si="8"/>
        <v>30</v>
      </c>
      <c r="BA79" s="323">
        <f t="shared" si="10"/>
        <v>30</v>
      </c>
    </row>
    <row r="80" spans="2:53" ht="15.95" customHeight="1" x14ac:dyDescent="0.3">
      <c r="B80" s="423">
        <v>71</v>
      </c>
      <c r="C80" s="266">
        <v>1012327473</v>
      </c>
      <c r="D80" s="257" t="s">
        <v>1663</v>
      </c>
      <c r="E80" s="257" t="s">
        <v>1448</v>
      </c>
      <c r="F80" s="284" t="s">
        <v>178</v>
      </c>
      <c r="G80" s="257" t="s">
        <v>1735</v>
      </c>
      <c r="H80" s="282" t="s">
        <v>201</v>
      </c>
      <c r="I80" s="399" t="s">
        <v>1774</v>
      </c>
      <c r="J80" s="308" t="s">
        <v>1491</v>
      </c>
      <c r="K80" s="308" t="s">
        <v>1491</v>
      </c>
      <c r="L80" s="308" t="s">
        <v>1491</v>
      </c>
      <c r="M80" s="308" t="s">
        <v>1491</v>
      </c>
      <c r="N80" s="308" t="s">
        <v>1491</v>
      </c>
      <c r="O80" s="308" t="s">
        <v>1491</v>
      </c>
      <c r="P80" s="308" t="s">
        <v>1491</v>
      </c>
      <c r="Q80" s="308" t="s">
        <v>1491</v>
      </c>
      <c r="R80" s="308" t="s">
        <v>1491</v>
      </c>
      <c r="S80" s="308" t="s">
        <v>1491</v>
      </c>
      <c r="T80" s="308" t="s">
        <v>1491</v>
      </c>
      <c r="U80" s="308" t="s">
        <v>1491</v>
      </c>
      <c r="V80" s="308" t="s">
        <v>1491</v>
      </c>
      <c r="W80" s="308" t="s">
        <v>1491</v>
      </c>
      <c r="X80" s="308" t="s">
        <v>1491</v>
      </c>
      <c r="Y80" s="308" t="s">
        <v>1491</v>
      </c>
      <c r="Z80" s="308" t="s">
        <v>1491</v>
      </c>
      <c r="AA80" s="308" t="s">
        <v>1491</v>
      </c>
      <c r="AB80" s="308" t="s">
        <v>1491</v>
      </c>
      <c r="AC80" s="308" t="s">
        <v>1491</v>
      </c>
      <c r="AD80" s="308" t="s">
        <v>1491</v>
      </c>
      <c r="AE80" s="308" t="s">
        <v>1491</v>
      </c>
      <c r="AF80" s="308" t="s">
        <v>1491</v>
      </c>
      <c r="AG80" s="308" t="s">
        <v>1491</v>
      </c>
      <c r="AH80" s="308" t="s">
        <v>1491</v>
      </c>
      <c r="AI80" s="308" t="s">
        <v>1491</v>
      </c>
      <c r="AJ80" s="308" t="s">
        <v>1491</v>
      </c>
      <c r="AK80" s="308" t="s">
        <v>1491</v>
      </c>
      <c r="AL80" s="308" t="s">
        <v>1491</v>
      </c>
      <c r="AM80" s="308" t="s">
        <v>1491</v>
      </c>
      <c r="AO80" s="322">
        <f t="shared" si="9"/>
        <v>0</v>
      </c>
      <c r="AP80" s="322">
        <f t="shared" si="9"/>
        <v>0</v>
      </c>
      <c r="AQ80" s="322">
        <f t="shared" si="9"/>
        <v>0</v>
      </c>
      <c r="AR80" s="322">
        <f t="shared" si="9"/>
        <v>0</v>
      </c>
      <c r="AS80" s="322">
        <f t="shared" si="8"/>
        <v>0</v>
      </c>
      <c r="AT80" s="322">
        <f t="shared" si="8"/>
        <v>0</v>
      </c>
      <c r="AU80" s="322">
        <f t="shared" si="8"/>
        <v>0</v>
      </c>
      <c r="AV80" s="322">
        <f t="shared" si="8"/>
        <v>0</v>
      </c>
      <c r="AW80" s="322">
        <f t="shared" si="8"/>
        <v>0</v>
      </c>
      <c r="AX80" s="322">
        <f t="shared" si="8"/>
        <v>0</v>
      </c>
      <c r="AY80" s="322">
        <f t="shared" si="8"/>
        <v>0</v>
      </c>
      <c r="AZ80" s="322">
        <f t="shared" si="8"/>
        <v>30</v>
      </c>
      <c r="BA80" s="323">
        <f t="shared" si="10"/>
        <v>30</v>
      </c>
    </row>
    <row r="81" spans="2:53" ht="15.95" customHeight="1" x14ac:dyDescent="0.3">
      <c r="B81" s="423">
        <v>72</v>
      </c>
      <c r="C81" s="266">
        <v>52973679</v>
      </c>
      <c r="D81" s="257" t="s">
        <v>1664</v>
      </c>
      <c r="E81" s="257" t="s">
        <v>1448</v>
      </c>
      <c r="F81" s="284" t="s">
        <v>178</v>
      </c>
      <c r="G81" s="257" t="s">
        <v>1736</v>
      </c>
      <c r="H81" s="282" t="s">
        <v>201</v>
      </c>
      <c r="I81" s="399" t="s">
        <v>1774</v>
      </c>
      <c r="J81" s="308" t="s">
        <v>1491</v>
      </c>
      <c r="K81" s="308" t="s">
        <v>1491</v>
      </c>
      <c r="L81" s="308" t="s">
        <v>1491</v>
      </c>
      <c r="M81" s="308" t="s">
        <v>1491</v>
      </c>
      <c r="N81" s="308" t="s">
        <v>1491</v>
      </c>
      <c r="O81" s="308" t="s">
        <v>1491</v>
      </c>
      <c r="P81" s="308" t="s">
        <v>1491</v>
      </c>
      <c r="Q81" s="308" t="s">
        <v>1491</v>
      </c>
      <c r="R81" s="308" t="s">
        <v>1491</v>
      </c>
      <c r="S81" s="308" t="s">
        <v>1491</v>
      </c>
      <c r="T81" s="308" t="s">
        <v>1491</v>
      </c>
      <c r="U81" s="308" t="s">
        <v>1491</v>
      </c>
      <c r="V81" s="308" t="s">
        <v>1491</v>
      </c>
      <c r="W81" s="308" t="s">
        <v>1491</v>
      </c>
      <c r="X81" s="308" t="s">
        <v>1491</v>
      </c>
      <c r="Y81" s="308" t="s">
        <v>1491</v>
      </c>
      <c r="Z81" s="308" t="s">
        <v>1491</v>
      </c>
      <c r="AA81" s="308" t="s">
        <v>1491</v>
      </c>
      <c r="AB81" s="308" t="s">
        <v>1491</v>
      </c>
      <c r="AC81" s="308" t="s">
        <v>1491</v>
      </c>
      <c r="AD81" s="308" t="s">
        <v>1491</v>
      </c>
      <c r="AE81" s="308" t="s">
        <v>1491</v>
      </c>
      <c r="AF81" s="308" t="s">
        <v>1491</v>
      </c>
      <c r="AG81" s="308" t="s">
        <v>1491</v>
      </c>
      <c r="AH81" s="308" t="s">
        <v>1491</v>
      </c>
      <c r="AI81" s="308" t="s">
        <v>1491</v>
      </c>
      <c r="AJ81" s="308" t="s">
        <v>1491</v>
      </c>
      <c r="AK81" s="308" t="s">
        <v>1491</v>
      </c>
      <c r="AL81" s="308" t="s">
        <v>1491</v>
      </c>
      <c r="AM81" s="308" t="s">
        <v>1491</v>
      </c>
      <c r="AO81" s="322">
        <f t="shared" si="9"/>
        <v>0</v>
      </c>
      <c r="AP81" s="322">
        <f t="shared" si="9"/>
        <v>0</v>
      </c>
      <c r="AQ81" s="322">
        <f t="shared" si="9"/>
        <v>0</v>
      </c>
      <c r="AR81" s="322">
        <f t="shared" si="9"/>
        <v>0</v>
      </c>
      <c r="AS81" s="322">
        <f t="shared" si="8"/>
        <v>0</v>
      </c>
      <c r="AT81" s="322">
        <f t="shared" si="8"/>
        <v>0</v>
      </c>
      <c r="AU81" s="322">
        <f t="shared" si="8"/>
        <v>0</v>
      </c>
      <c r="AV81" s="322">
        <f t="shared" si="8"/>
        <v>0</v>
      </c>
      <c r="AW81" s="322">
        <f t="shared" si="8"/>
        <v>0</v>
      </c>
      <c r="AX81" s="322">
        <f t="shared" si="8"/>
        <v>0</v>
      </c>
      <c r="AY81" s="322">
        <f t="shared" si="8"/>
        <v>0</v>
      </c>
      <c r="AZ81" s="322">
        <f t="shared" si="8"/>
        <v>30</v>
      </c>
      <c r="BA81" s="323">
        <f t="shared" si="10"/>
        <v>30</v>
      </c>
    </row>
    <row r="82" spans="2:53" ht="15.95" customHeight="1" x14ac:dyDescent="0.3">
      <c r="B82" s="423">
        <v>73</v>
      </c>
      <c r="C82" s="266">
        <v>30350065</v>
      </c>
      <c r="D82" s="257" t="s">
        <v>1665</v>
      </c>
      <c r="E82" s="257" t="s">
        <v>1448</v>
      </c>
      <c r="F82" s="284" t="s">
        <v>178</v>
      </c>
      <c r="G82" s="257" t="s">
        <v>1737</v>
      </c>
      <c r="H82" s="282" t="s">
        <v>201</v>
      </c>
      <c r="I82" s="399" t="s">
        <v>1774</v>
      </c>
      <c r="J82" s="308" t="s">
        <v>1491</v>
      </c>
      <c r="K82" s="308" t="s">
        <v>1491</v>
      </c>
      <c r="L82" s="308" t="s">
        <v>1491</v>
      </c>
      <c r="M82" s="308" t="s">
        <v>1491</v>
      </c>
      <c r="N82" s="308" t="s">
        <v>1491</v>
      </c>
      <c r="O82" s="308" t="s">
        <v>1491</v>
      </c>
      <c r="P82" s="308" t="s">
        <v>1491</v>
      </c>
      <c r="Q82" s="308" t="s">
        <v>1491</v>
      </c>
      <c r="R82" s="308" t="s">
        <v>1491</v>
      </c>
      <c r="S82" s="308" t="s">
        <v>1491</v>
      </c>
      <c r="T82" s="308" t="s">
        <v>1491</v>
      </c>
      <c r="U82" s="308" t="s">
        <v>1491</v>
      </c>
      <c r="V82" s="308" t="s">
        <v>1487</v>
      </c>
      <c r="W82" s="308" t="s">
        <v>1487</v>
      </c>
      <c r="X82" s="308" t="s">
        <v>1491</v>
      </c>
      <c r="Y82" s="308" t="s">
        <v>1487</v>
      </c>
      <c r="Z82" s="308" t="s">
        <v>1487</v>
      </c>
      <c r="AA82" s="308" t="s">
        <v>1491</v>
      </c>
      <c r="AB82" s="308" t="s">
        <v>1491</v>
      </c>
      <c r="AC82" s="308" t="s">
        <v>1491</v>
      </c>
      <c r="AD82" s="308" t="s">
        <v>1491</v>
      </c>
      <c r="AE82" s="308" t="s">
        <v>1491</v>
      </c>
      <c r="AF82" s="308" t="s">
        <v>1491</v>
      </c>
      <c r="AG82" s="308" t="s">
        <v>1491</v>
      </c>
      <c r="AH82" s="308" t="s">
        <v>1491</v>
      </c>
      <c r="AI82" s="308" t="s">
        <v>1491</v>
      </c>
      <c r="AJ82" s="308" t="s">
        <v>1491</v>
      </c>
      <c r="AK82" s="308" t="s">
        <v>1491</v>
      </c>
      <c r="AL82" s="308" t="s">
        <v>1491</v>
      </c>
      <c r="AM82" s="308" t="s">
        <v>1491</v>
      </c>
      <c r="AO82" s="322">
        <f t="shared" si="9"/>
        <v>0</v>
      </c>
      <c r="AP82" s="322">
        <f t="shared" si="9"/>
        <v>0</v>
      </c>
      <c r="AQ82" s="322">
        <f t="shared" si="9"/>
        <v>0</v>
      </c>
      <c r="AR82" s="322">
        <f t="shared" si="9"/>
        <v>0</v>
      </c>
      <c r="AS82" s="322">
        <f t="shared" si="8"/>
        <v>0</v>
      </c>
      <c r="AT82" s="322">
        <f t="shared" si="8"/>
        <v>0</v>
      </c>
      <c r="AU82" s="322">
        <f t="shared" si="8"/>
        <v>0</v>
      </c>
      <c r="AV82" s="322">
        <f t="shared" si="8"/>
        <v>4</v>
      </c>
      <c r="AW82" s="322">
        <f t="shared" si="8"/>
        <v>0</v>
      </c>
      <c r="AX82" s="322">
        <f t="shared" si="8"/>
        <v>0</v>
      </c>
      <c r="AY82" s="322">
        <f t="shared" si="8"/>
        <v>0</v>
      </c>
      <c r="AZ82" s="322">
        <f t="shared" si="8"/>
        <v>26</v>
      </c>
      <c r="BA82" s="323">
        <f t="shared" si="10"/>
        <v>26</v>
      </c>
    </row>
    <row r="83" spans="2:53" ht="15.95" customHeight="1" x14ac:dyDescent="0.3">
      <c r="B83" s="423">
        <v>74</v>
      </c>
      <c r="C83" s="266">
        <v>1078689395</v>
      </c>
      <c r="D83" s="257" t="s">
        <v>1666</v>
      </c>
      <c r="E83" s="257" t="s">
        <v>1448</v>
      </c>
      <c r="F83" s="284" t="s">
        <v>178</v>
      </c>
      <c r="G83" s="257" t="s">
        <v>1738</v>
      </c>
      <c r="H83" s="282" t="s">
        <v>201</v>
      </c>
      <c r="I83" s="399" t="s">
        <v>1774</v>
      </c>
      <c r="J83" s="308" t="s">
        <v>1491</v>
      </c>
      <c r="K83" s="308" t="s">
        <v>1491</v>
      </c>
      <c r="L83" s="308" t="s">
        <v>1491</v>
      </c>
      <c r="M83" s="308" t="s">
        <v>1491</v>
      </c>
      <c r="N83" s="308" t="s">
        <v>1491</v>
      </c>
      <c r="O83" s="308" t="s">
        <v>1491</v>
      </c>
      <c r="P83" s="308" t="s">
        <v>1491</v>
      </c>
      <c r="Q83" s="308" t="s">
        <v>1491</v>
      </c>
      <c r="R83" s="308" t="s">
        <v>1491</v>
      </c>
      <c r="S83" s="308" t="s">
        <v>1491</v>
      </c>
      <c r="T83" s="308" t="s">
        <v>1491</v>
      </c>
      <c r="U83" s="308" t="s">
        <v>1491</v>
      </c>
      <c r="V83" s="308" t="s">
        <v>1491</v>
      </c>
      <c r="W83" s="308" t="s">
        <v>1491</v>
      </c>
      <c r="X83" s="308" t="s">
        <v>1491</v>
      </c>
      <c r="Y83" s="308" t="s">
        <v>1491</v>
      </c>
      <c r="Z83" s="308" t="s">
        <v>1491</v>
      </c>
      <c r="AA83" s="308" t="s">
        <v>1491</v>
      </c>
      <c r="AB83" s="308" t="s">
        <v>1491</v>
      </c>
      <c r="AC83" s="308" t="s">
        <v>1491</v>
      </c>
      <c r="AD83" s="308" t="s">
        <v>1491</v>
      </c>
      <c r="AE83" s="308" t="s">
        <v>1491</v>
      </c>
      <c r="AF83" s="308" t="s">
        <v>1491</v>
      </c>
      <c r="AG83" s="308" t="s">
        <v>1491</v>
      </c>
      <c r="AH83" s="308" t="s">
        <v>1491</v>
      </c>
      <c r="AI83" s="308" t="s">
        <v>1491</v>
      </c>
      <c r="AJ83" s="308" t="s">
        <v>1491</v>
      </c>
      <c r="AK83" s="308" t="s">
        <v>1491</v>
      </c>
      <c r="AL83" s="308" t="s">
        <v>1491</v>
      </c>
      <c r="AM83" s="308" t="s">
        <v>1491</v>
      </c>
      <c r="AO83" s="322">
        <f t="shared" si="9"/>
        <v>0</v>
      </c>
      <c r="AP83" s="322">
        <f t="shared" si="9"/>
        <v>0</v>
      </c>
      <c r="AQ83" s="322">
        <f t="shared" si="9"/>
        <v>0</v>
      </c>
      <c r="AR83" s="322">
        <f t="shared" si="9"/>
        <v>0</v>
      </c>
      <c r="AS83" s="322">
        <f t="shared" si="8"/>
        <v>0</v>
      </c>
      <c r="AT83" s="322">
        <f t="shared" si="8"/>
        <v>0</v>
      </c>
      <c r="AU83" s="322">
        <f t="shared" si="8"/>
        <v>0</v>
      </c>
      <c r="AV83" s="322">
        <f t="shared" si="8"/>
        <v>0</v>
      </c>
      <c r="AW83" s="322">
        <f t="shared" si="8"/>
        <v>0</v>
      </c>
      <c r="AX83" s="322">
        <f t="shared" si="8"/>
        <v>0</v>
      </c>
      <c r="AY83" s="322">
        <f t="shared" si="8"/>
        <v>0</v>
      </c>
      <c r="AZ83" s="322">
        <f t="shared" si="8"/>
        <v>30</v>
      </c>
      <c r="BA83" s="323">
        <f t="shared" si="10"/>
        <v>30</v>
      </c>
    </row>
    <row r="84" spans="2:53" ht="15.95" customHeight="1" x14ac:dyDescent="0.3">
      <c r="B84" s="423">
        <v>75</v>
      </c>
      <c r="C84" s="266">
        <v>79385309</v>
      </c>
      <c r="D84" s="257" t="s">
        <v>1667</v>
      </c>
      <c r="E84" s="257" t="s">
        <v>1448</v>
      </c>
      <c r="F84" s="284" t="s">
        <v>982</v>
      </c>
      <c r="G84" s="257" t="s">
        <v>1434</v>
      </c>
      <c r="H84" s="282" t="s">
        <v>201</v>
      </c>
      <c r="I84" s="399" t="s">
        <v>1774</v>
      </c>
      <c r="J84" s="308" t="s">
        <v>1491</v>
      </c>
      <c r="K84" s="308" t="s">
        <v>1491</v>
      </c>
      <c r="L84" s="308" t="s">
        <v>1491</v>
      </c>
      <c r="M84" s="308" t="s">
        <v>1491</v>
      </c>
      <c r="N84" s="308" t="s">
        <v>1491</v>
      </c>
      <c r="O84" s="308" t="s">
        <v>1491</v>
      </c>
      <c r="P84" s="308" t="s">
        <v>1491</v>
      </c>
      <c r="Q84" s="308" t="s">
        <v>1491</v>
      </c>
      <c r="R84" s="308" t="s">
        <v>1491</v>
      </c>
      <c r="S84" s="308" t="s">
        <v>1491</v>
      </c>
      <c r="T84" s="308" t="s">
        <v>1491</v>
      </c>
      <c r="U84" s="308" t="s">
        <v>1491</v>
      </c>
      <c r="V84" s="308" t="s">
        <v>1491</v>
      </c>
      <c r="W84" s="308" t="s">
        <v>1491</v>
      </c>
      <c r="X84" s="308" t="s">
        <v>1491</v>
      </c>
      <c r="Y84" s="308" t="s">
        <v>1491</v>
      </c>
      <c r="Z84" s="308" t="s">
        <v>1491</v>
      </c>
      <c r="AA84" s="308" t="s">
        <v>1491</v>
      </c>
      <c r="AB84" s="308" t="s">
        <v>1491</v>
      </c>
      <c r="AC84" s="308" t="s">
        <v>1491</v>
      </c>
      <c r="AD84" s="308" t="s">
        <v>1491</v>
      </c>
      <c r="AE84" s="308" t="s">
        <v>1491</v>
      </c>
      <c r="AF84" s="308" t="s">
        <v>1491</v>
      </c>
      <c r="AG84" s="308" t="s">
        <v>1491</v>
      </c>
      <c r="AH84" s="308" t="s">
        <v>1491</v>
      </c>
      <c r="AI84" s="308" t="s">
        <v>1491</v>
      </c>
      <c r="AJ84" s="308" t="s">
        <v>1491</v>
      </c>
      <c r="AK84" s="308" t="s">
        <v>1491</v>
      </c>
      <c r="AL84" s="308" t="s">
        <v>1491</v>
      </c>
      <c r="AM84" s="308" t="s">
        <v>1491</v>
      </c>
      <c r="AO84" s="322">
        <f t="shared" si="9"/>
        <v>0</v>
      </c>
      <c r="AP84" s="322">
        <f t="shared" si="9"/>
        <v>0</v>
      </c>
      <c r="AQ84" s="322">
        <f t="shared" si="9"/>
        <v>0</v>
      </c>
      <c r="AR84" s="322">
        <f t="shared" si="9"/>
        <v>0</v>
      </c>
      <c r="AS84" s="322">
        <f t="shared" si="8"/>
        <v>0</v>
      </c>
      <c r="AT84" s="322">
        <f t="shared" si="8"/>
        <v>0</v>
      </c>
      <c r="AU84" s="322">
        <f t="shared" si="8"/>
        <v>0</v>
      </c>
      <c r="AV84" s="322">
        <f t="shared" si="8"/>
        <v>0</v>
      </c>
      <c r="AW84" s="322">
        <f t="shared" si="8"/>
        <v>0</v>
      </c>
      <c r="AX84" s="322">
        <f t="shared" ref="AS84:AZ116" si="11">COUNTIF($J84:$AM84,AX$8)</f>
        <v>0</v>
      </c>
      <c r="AY84" s="322">
        <f t="shared" si="11"/>
        <v>0</v>
      </c>
      <c r="AZ84" s="322">
        <f t="shared" si="11"/>
        <v>30</v>
      </c>
      <c r="BA84" s="323">
        <f t="shared" si="10"/>
        <v>30</v>
      </c>
    </row>
    <row r="85" spans="2:53" ht="15.95" customHeight="1" x14ac:dyDescent="0.3">
      <c r="B85" s="423">
        <v>76</v>
      </c>
      <c r="C85" s="266">
        <v>79771060</v>
      </c>
      <c r="D85" s="257" t="s">
        <v>1668</v>
      </c>
      <c r="E85" s="257" t="s">
        <v>1448</v>
      </c>
      <c r="F85" s="284" t="s">
        <v>180</v>
      </c>
      <c r="G85" s="257" t="s">
        <v>1739</v>
      </c>
      <c r="H85" s="282" t="s">
        <v>201</v>
      </c>
      <c r="I85" s="399" t="s">
        <v>1774</v>
      </c>
      <c r="J85" s="308" t="s">
        <v>1491</v>
      </c>
      <c r="K85" s="308" t="s">
        <v>1491</v>
      </c>
      <c r="L85" s="308" t="s">
        <v>1491</v>
      </c>
      <c r="M85" s="308" t="s">
        <v>1491</v>
      </c>
      <c r="N85" s="308" t="s">
        <v>1491</v>
      </c>
      <c r="O85" s="308" t="s">
        <v>1491</v>
      </c>
      <c r="P85" s="308" t="s">
        <v>1491</v>
      </c>
      <c r="Q85" s="308" t="s">
        <v>1491</v>
      </c>
      <c r="R85" s="308" t="s">
        <v>1491</v>
      </c>
      <c r="S85" s="308" t="s">
        <v>1491</v>
      </c>
      <c r="T85" s="308" t="s">
        <v>1491</v>
      </c>
      <c r="U85" s="308" t="s">
        <v>1491</v>
      </c>
      <c r="V85" s="308" t="s">
        <v>1491</v>
      </c>
      <c r="W85" s="308" t="s">
        <v>1491</v>
      </c>
      <c r="X85" s="308" t="s">
        <v>1491</v>
      </c>
      <c r="Y85" s="308" t="s">
        <v>1491</v>
      </c>
      <c r="Z85" s="308" t="s">
        <v>1491</v>
      </c>
      <c r="AA85" s="308" t="s">
        <v>1491</v>
      </c>
      <c r="AB85" s="308" t="s">
        <v>1491</v>
      </c>
      <c r="AC85" s="308" t="s">
        <v>1491</v>
      </c>
      <c r="AD85" s="308" t="s">
        <v>1491</v>
      </c>
      <c r="AE85" s="308" t="s">
        <v>1491</v>
      </c>
      <c r="AF85" s="308" t="s">
        <v>1491</v>
      </c>
      <c r="AG85" s="308" t="s">
        <v>1491</v>
      </c>
      <c r="AH85" s="308" t="s">
        <v>1491</v>
      </c>
      <c r="AI85" s="308" t="s">
        <v>1491</v>
      </c>
      <c r="AJ85" s="308" t="s">
        <v>1491</v>
      </c>
      <c r="AK85" s="308" t="s">
        <v>1491</v>
      </c>
      <c r="AL85" s="308" t="s">
        <v>1491</v>
      </c>
      <c r="AM85" s="308" t="s">
        <v>1491</v>
      </c>
      <c r="AO85" s="322">
        <f t="shared" si="9"/>
        <v>0</v>
      </c>
      <c r="AP85" s="322">
        <f t="shared" si="9"/>
        <v>0</v>
      </c>
      <c r="AQ85" s="322">
        <f t="shared" si="9"/>
        <v>0</v>
      </c>
      <c r="AR85" s="322">
        <f t="shared" si="9"/>
        <v>0</v>
      </c>
      <c r="AS85" s="322">
        <f t="shared" si="11"/>
        <v>0</v>
      </c>
      <c r="AT85" s="322">
        <f t="shared" si="11"/>
        <v>0</v>
      </c>
      <c r="AU85" s="322">
        <f t="shared" si="11"/>
        <v>0</v>
      </c>
      <c r="AV85" s="322">
        <f t="shared" si="11"/>
        <v>0</v>
      </c>
      <c r="AW85" s="322">
        <f t="shared" si="11"/>
        <v>0</v>
      </c>
      <c r="AX85" s="322">
        <f t="shared" si="11"/>
        <v>0</v>
      </c>
      <c r="AY85" s="322">
        <f t="shared" si="11"/>
        <v>0</v>
      </c>
      <c r="AZ85" s="322">
        <f t="shared" si="11"/>
        <v>30</v>
      </c>
      <c r="BA85" s="323">
        <f t="shared" si="10"/>
        <v>30</v>
      </c>
    </row>
    <row r="86" spans="2:53" ht="34.5" x14ac:dyDescent="0.3">
      <c r="B86" s="423">
        <v>77</v>
      </c>
      <c r="C86" s="266">
        <v>52064334</v>
      </c>
      <c r="D86" s="257" t="s">
        <v>1669</v>
      </c>
      <c r="E86" s="257" t="s">
        <v>1448</v>
      </c>
      <c r="F86" s="284" t="s">
        <v>982</v>
      </c>
      <c r="G86" s="257" t="s">
        <v>1434</v>
      </c>
      <c r="H86" s="282" t="s">
        <v>202</v>
      </c>
      <c r="I86" s="399" t="s">
        <v>1774</v>
      </c>
      <c r="J86" s="308" t="s">
        <v>1491</v>
      </c>
      <c r="K86" s="308" t="s">
        <v>1491</v>
      </c>
      <c r="L86" s="308" t="s">
        <v>1491</v>
      </c>
      <c r="M86" s="308" t="s">
        <v>1491</v>
      </c>
      <c r="N86" s="308" t="s">
        <v>1491</v>
      </c>
      <c r="O86" s="308" t="s">
        <v>1491</v>
      </c>
      <c r="P86" s="308" t="s">
        <v>1491</v>
      </c>
      <c r="Q86" s="308" t="s">
        <v>1491</v>
      </c>
      <c r="R86" s="308" t="s">
        <v>1491</v>
      </c>
      <c r="S86" s="308" t="s">
        <v>1491</v>
      </c>
      <c r="T86" s="308" t="s">
        <v>1491</v>
      </c>
      <c r="U86" s="308" t="s">
        <v>1491</v>
      </c>
      <c r="V86" s="308" t="s">
        <v>1491</v>
      </c>
      <c r="W86" s="308" t="s">
        <v>1491</v>
      </c>
      <c r="X86" s="308" t="s">
        <v>1491</v>
      </c>
      <c r="Y86" s="308" t="s">
        <v>1491</v>
      </c>
      <c r="Z86" s="308" t="s">
        <v>1491</v>
      </c>
      <c r="AA86" s="308" t="s">
        <v>1491</v>
      </c>
      <c r="AB86" s="308" t="s">
        <v>1491</v>
      </c>
      <c r="AC86" s="308" t="s">
        <v>1491</v>
      </c>
      <c r="AD86" s="308" t="s">
        <v>1491</v>
      </c>
      <c r="AE86" s="308" t="s">
        <v>1491</v>
      </c>
      <c r="AF86" s="308" t="s">
        <v>1491</v>
      </c>
      <c r="AG86" s="308" t="s">
        <v>1491</v>
      </c>
      <c r="AH86" s="308" t="s">
        <v>1491</v>
      </c>
      <c r="AI86" s="308" t="s">
        <v>1491</v>
      </c>
      <c r="AJ86" s="308" t="s">
        <v>1491</v>
      </c>
      <c r="AK86" s="308" t="s">
        <v>1491</v>
      </c>
      <c r="AL86" s="308" t="s">
        <v>1491</v>
      </c>
      <c r="AM86" s="308" t="s">
        <v>1491</v>
      </c>
      <c r="AO86" s="322">
        <f t="shared" si="9"/>
        <v>0</v>
      </c>
      <c r="AP86" s="322">
        <f t="shared" si="9"/>
        <v>0</v>
      </c>
      <c r="AQ86" s="322">
        <f t="shared" si="9"/>
        <v>0</v>
      </c>
      <c r="AR86" s="322">
        <f t="shared" si="9"/>
        <v>0</v>
      </c>
      <c r="AS86" s="322">
        <f t="shared" si="11"/>
        <v>0</v>
      </c>
      <c r="AT86" s="322">
        <f t="shared" si="11"/>
        <v>0</v>
      </c>
      <c r="AU86" s="322">
        <f t="shared" si="11"/>
        <v>0</v>
      </c>
      <c r="AV86" s="322">
        <f t="shared" si="11"/>
        <v>0</v>
      </c>
      <c r="AW86" s="322">
        <f t="shared" si="11"/>
        <v>0</v>
      </c>
      <c r="AX86" s="322">
        <f t="shared" si="11"/>
        <v>0</v>
      </c>
      <c r="AY86" s="322">
        <f t="shared" si="11"/>
        <v>0</v>
      </c>
      <c r="AZ86" s="322">
        <f t="shared" si="11"/>
        <v>30</v>
      </c>
      <c r="BA86" s="323">
        <f t="shared" si="10"/>
        <v>30</v>
      </c>
    </row>
    <row r="87" spans="2:53" ht="34.5" x14ac:dyDescent="0.3">
      <c r="B87" s="423">
        <v>78</v>
      </c>
      <c r="C87" s="266">
        <v>1033786605</v>
      </c>
      <c r="D87" s="257" t="s">
        <v>1670</v>
      </c>
      <c r="E87" s="257" t="s">
        <v>1448</v>
      </c>
      <c r="F87" s="284" t="s">
        <v>178</v>
      </c>
      <c r="G87" s="257" t="s">
        <v>1740</v>
      </c>
      <c r="H87" s="282" t="s">
        <v>202</v>
      </c>
      <c r="I87" s="399" t="s">
        <v>1774</v>
      </c>
      <c r="J87" s="308" t="s">
        <v>1491</v>
      </c>
      <c r="K87" s="308" t="s">
        <v>1491</v>
      </c>
      <c r="L87" s="308" t="s">
        <v>1491</v>
      </c>
      <c r="M87" s="308" t="s">
        <v>1491</v>
      </c>
      <c r="N87" s="308" t="s">
        <v>1491</v>
      </c>
      <c r="O87" s="308" t="s">
        <v>1491</v>
      </c>
      <c r="P87" s="308" t="s">
        <v>1491</v>
      </c>
      <c r="Q87" s="308" t="s">
        <v>1491</v>
      </c>
      <c r="R87" s="308" t="s">
        <v>1491</v>
      </c>
      <c r="S87" s="308" t="s">
        <v>1491</v>
      </c>
      <c r="T87" s="308" t="s">
        <v>1491</v>
      </c>
      <c r="U87" s="308" t="s">
        <v>1491</v>
      </c>
      <c r="V87" s="308" t="s">
        <v>1491</v>
      </c>
      <c r="W87" s="308" t="s">
        <v>1491</v>
      </c>
      <c r="X87" s="308" t="s">
        <v>1491</v>
      </c>
      <c r="Y87" s="308" t="s">
        <v>1491</v>
      </c>
      <c r="Z87" s="308" t="s">
        <v>1491</v>
      </c>
      <c r="AA87" s="308" t="s">
        <v>1491</v>
      </c>
      <c r="AB87" s="308" t="s">
        <v>1491</v>
      </c>
      <c r="AC87" s="308" t="s">
        <v>1491</v>
      </c>
      <c r="AD87" s="308" t="s">
        <v>1491</v>
      </c>
      <c r="AE87" s="308" t="s">
        <v>1491</v>
      </c>
      <c r="AF87" s="308" t="s">
        <v>1491</v>
      </c>
      <c r="AG87" s="308" t="s">
        <v>1491</v>
      </c>
      <c r="AH87" s="308" t="s">
        <v>1491</v>
      </c>
      <c r="AI87" s="308" t="s">
        <v>1491</v>
      </c>
      <c r="AJ87" s="308" t="s">
        <v>1491</v>
      </c>
      <c r="AK87" s="308" t="s">
        <v>1491</v>
      </c>
      <c r="AL87" s="308" t="s">
        <v>1491</v>
      </c>
      <c r="AM87" s="308" t="s">
        <v>1491</v>
      </c>
      <c r="AO87" s="322">
        <f t="shared" si="9"/>
        <v>0</v>
      </c>
      <c r="AP87" s="322">
        <f t="shared" si="9"/>
        <v>0</v>
      </c>
      <c r="AQ87" s="322">
        <f t="shared" si="9"/>
        <v>0</v>
      </c>
      <c r="AR87" s="322">
        <f t="shared" si="9"/>
        <v>0</v>
      </c>
      <c r="AS87" s="322">
        <f t="shared" si="11"/>
        <v>0</v>
      </c>
      <c r="AT87" s="322">
        <f t="shared" si="11"/>
        <v>0</v>
      </c>
      <c r="AU87" s="322">
        <f t="shared" si="11"/>
        <v>0</v>
      </c>
      <c r="AV87" s="322">
        <f t="shared" si="11"/>
        <v>0</v>
      </c>
      <c r="AW87" s="322">
        <f t="shared" si="11"/>
        <v>0</v>
      </c>
      <c r="AX87" s="322">
        <f t="shared" si="11"/>
        <v>0</v>
      </c>
      <c r="AY87" s="322">
        <f t="shared" si="11"/>
        <v>0</v>
      </c>
      <c r="AZ87" s="322">
        <f t="shared" si="11"/>
        <v>30</v>
      </c>
      <c r="BA87" s="323">
        <f t="shared" si="10"/>
        <v>30</v>
      </c>
    </row>
    <row r="88" spans="2:53" ht="34.5" x14ac:dyDescent="0.3">
      <c r="B88" s="423">
        <v>79</v>
      </c>
      <c r="C88" s="266">
        <v>1003242958</v>
      </c>
      <c r="D88" s="257" t="s">
        <v>1671</v>
      </c>
      <c r="E88" s="257" t="s">
        <v>1448</v>
      </c>
      <c r="F88" s="284" t="s">
        <v>982</v>
      </c>
      <c r="G88" s="257" t="s">
        <v>1434</v>
      </c>
      <c r="H88" s="282" t="s">
        <v>202</v>
      </c>
      <c r="I88" s="399" t="s">
        <v>1774</v>
      </c>
      <c r="J88" s="308" t="s">
        <v>1491</v>
      </c>
      <c r="K88" s="308" t="s">
        <v>1491</v>
      </c>
      <c r="L88" s="308" t="s">
        <v>1491</v>
      </c>
      <c r="M88" s="308" t="s">
        <v>1491</v>
      </c>
      <c r="N88" s="308" t="s">
        <v>1491</v>
      </c>
      <c r="O88" s="308" t="s">
        <v>1491</v>
      </c>
      <c r="P88" s="308" t="s">
        <v>1491</v>
      </c>
      <c r="Q88" s="308" t="s">
        <v>1491</v>
      </c>
      <c r="R88" s="308" t="s">
        <v>1491</v>
      </c>
      <c r="S88" s="308" t="s">
        <v>1491</v>
      </c>
      <c r="T88" s="308" t="s">
        <v>1491</v>
      </c>
      <c r="U88" s="308" t="s">
        <v>1491</v>
      </c>
      <c r="V88" s="308" t="s">
        <v>1491</v>
      </c>
      <c r="W88" s="308" t="s">
        <v>1491</v>
      </c>
      <c r="X88" s="308" t="s">
        <v>1491</v>
      </c>
      <c r="Y88" s="308" t="s">
        <v>1491</v>
      </c>
      <c r="Z88" s="308" t="s">
        <v>1491</v>
      </c>
      <c r="AA88" s="308" t="s">
        <v>1491</v>
      </c>
      <c r="AB88" s="308" t="s">
        <v>1491</v>
      </c>
      <c r="AC88" s="308" t="s">
        <v>1491</v>
      </c>
      <c r="AD88" s="308" t="s">
        <v>1491</v>
      </c>
      <c r="AE88" s="308" t="s">
        <v>1491</v>
      </c>
      <c r="AF88" s="308" t="s">
        <v>1491</v>
      </c>
      <c r="AG88" s="308" t="s">
        <v>1491</v>
      </c>
      <c r="AH88" s="308" t="s">
        <v>1491</v>
      </c>
      <c r="AI88" s="308" t="s">
        <v>1491</v>
      </c>
      <c r="AJ88" s="308" t="s">
        <v>1491</v>
      </c>
      <c r="AK88" s="308" t="s">
        <v>1491</v>
      </c>
      <c r="AL88" s="308" t="s">
        <v>1491</v>
      </c>
      <c r="AM88" s="308" t="s">
        <v>1491</v>
      </c>
      <c r="AO88" s="322">
        <f t="shared" si="9"/>
        <v>0</v>
      </c>
      <c r="AP88" s="322">
        <f t="shared" si="9"/>
        <v>0</v>
      </c>
      <c r="AQ88" s="322">
        <f t="shared" si="9"/>
        <v>0</v>
      </c>
      <c r="AR88" s="322">
        <f t="shared" si="9"/>
        <v>0</v>
      </c>
      <c r="AS88" s="322">
        <f t="shared" si="11"/>
        <v>0</v>
      </c>
      <c r="AT88" s="322">
        <f t="shared" si="11"/>
        <v>0</v>
      </c>
      <c r="AU88" s="322">
        <f t="shared" si="11"/>
        <v>0</v>
      </c>
      <c r="AV88" s="322">
        <f t="shared" si="11"/>
        <v>0</v>
      </c>
      <c r="AW88" s="322">
        <f t="shared" si="11"/>
        <v>0</v>
      </c>
      <c r="AX88" s="322">
        <f t="shared" si="11"/>
        <v>0</v>
      </c>
      <c r="AY88" s="322">
        <f t="shared" si="11"/>
        <v>0</v>
      </c>
      <c r="AZ88" s="322">
        <f t="shared" si="11"/>
        <v>30</v>
      </c>
      <c r="BA88" s="323">
        <f t="shared" si="10"/>
        <v>30</v>
      </c>
    </row>
    <row r="89" spans="2:53" ht="15.95" customHeight="1" x14ac:dyDescent="0.3">
      <c r="B89" s="423">
        <v>80</v>
      </c>
      <c r="C89" s="266">
        <v>1023016053</v>
      </c>
      <c r="D89" s="257" t="s">
        <v>1672</v>
      </c>
      <c r="E89" s="257" t="s">
        <v>1448</v>
      </c>
      <c r="F89" s="284" t="s">
        <v>178</v>
      </c>
      <c r="G89" s="257" t="s">
        <v>1434</v>
      </c>
      <c r="H89" s="282" t="s">
        <v>203</v>
      </c>
      <c r="I89" s="399" t="s">
        <v>1774</v>
      </c>
      <c r="J89" s="308" t="s">
        <v>1491</v>
      </c>
      <c r="K89" s="308" t="s">
        <v>1491</v>
      </c>
      <c r="L89" s="308" t="s">
        <v>1491</v>
      </c>
      <c r="M89" s="308" t="s">
        <v>1491</v>
      </c>
      <c r="N89" s="308" t="s">
        <v>1491</v>
      </c>
      <c r="O89" s="308" t="s">
        <v>1491</v>
      </c>
      <c r="P89" s="308" t="s">
        <v>1491</v>
      </c>
      <c r="Q89" s="308" t="s">
        <v>1491</v>
      </c>
      <c r="R89" s="308" t="s">
        <v>1491</v>
      </c>
      <c r="S89" s="308" t="s">
        <v>1491</v>
      </c>
      <c r="T89" s="308" t="s">
        <v>1491</v>
      </c>
      <c r="U89" s="308" t="s">
        <v>1491</v>
      </c>
      <c r="V89" s="308" t="s">
        <v>1491</v>
      </c>
      <c r="W89" s="308" t="s">
        <v>1491</v>
      </c>
      <c r="X89" s="308" t="s">
        <v>1491</v>
      </c>
      <c r="Y89" s="308" t="s">
        <v>1491</v>
      </c>
      <c r="Z89" s="308" t="s">
        <v>1491</v>
      </c>
      <c r="AA89" s="308" t="s">
        <v>1491</v>
      </c>
      <c r="AB89" s="308" t="s">
        <v>1491</v>
      </c>
      <c r="AC89" s="308" t="s">
        <v>1491</v>
      </c>
      <c r="AD89" s="308" t="s">
        <v>1491</v>
      </c>
      <c r="AE89" s="308" t="s">
        <v>1491</v>
      </c>
      <c r="AF89" s="308" t="s">
        <v>1491</v>
      </c>
      <c r="AG89" s="308" t="s">
        <v>1491</v>
      </c>
      <c r="AH89" s="308" t="s">
        <v>1491</v>
      </c>
      <c r="AI89" s="308" t="s">
        <v>1491</v>
      </c>
      <c r="AJ89" s="308" t="s">
        <v>1491</v>
      </c>
      <c r="AK89" s="308" t="s">
        <v>1491</v>
      </c>
      <c r="AL89" s="308" t="s">
        <v>1491</v>
      </c>
      <c r="AM89" s="308" t="s">
        <v>1491</v>
      </c>
      <c r="AO89" s="322">
        <f t="shared" si="9"/>
        <v>0</v>
      </c>
      <c r="AP89" s="322">
        <f t="shared" si="9"/>
        <v>0</v>
      </c>
      <c r="AQ89" s="322">
        <f t="shared" si="9"/>
        <v>0</v>
      </c>
      <c r="AR89" s="322">
        <f t="shared" si="9"/>
        <v>0</v>
      </c>
      <c r="AS89" s="322">
        <f t="shared" si="11"/>
        <v>0</v>
      </c>
      <c r="AT89" s="322">
        <f t="shared" si="11"/>
        <v>0</v>
      </c>
      <c r="AU89" s="322">
        <f t="shared" si="11"/>
        <v>0</v>
      </c>
      <c r="AV89" s="322">
        <f t="shared" si="11"/>
        <v>0</v>
      </c>
      <c r="AW89" s="322">
        <f t="shared" si="11"/>
        <v>0</v>
      </c>
      <c r="AX89" s="322">
        <f t="shared" si="11"/>
        <v>0</v>
      </c>
      <c r="AY89" s="322">
        <f t="shared" si="11"/>
        <v>0</v>
      </c>
      <c r="AZ89" s="322">
        <f t="shared" si="11"/>
        <v>30</v>
      </c>
      <c r="BA89" s="323">
        <f t="shared" si="10"/>
        <v>30</v>
      </c>
    </row>
    <row r="90" spans="2:53" ht="15.95" customHeight="1" x14ac:dyDescent="0.3">
      <c r="B90" s="423">
        <v>81</v>
      </c>
      <c r="C90" s="266">
        <v>53048357</v>
      </c>
      <c r="D90" s="257" t="s">
        <v>1673</v>
      </c>
      <c r="E90" s="257" t="s">
        <v>1448</v>
      </c>
      <c r="F90" s="284" t="s">
        <v>982</v>
      </c>
      <c r="G90" s="257" t="s">
        <v>1741</v>
      </c>
      <c r="H90" s="282" t="s">
        <v>203</v>
      </c>
      <c r="I90" s="399" t="s">
        <v>1774</v>
      </c>
      <c r="J90" s="308" t="s">
        <v>1491</v>
      </c>
      <c r="K90" s="308" t="s">
        <v>1491</v>
      </c>
      <c r="L90" s="308" t="s">
        <v>1491</v>
      </c>
      <c r="M90" s="308" t="s">
        <v>1491</v>
      </c>
      <c r="N90" s="308" t="s">
        <v>1491</v>
      </c>
      <c r="O90" s="308" t="s">
        <v>1491</v>
      </c>
      <c r="P90" s="308" t="s">
        <v>1491</v>
      </c>
      <c r="Q90" s="308" t="s">
        <v>1491</v>
      </c>
      <c r="R90" s="308" t="s">
        <v>1491</v>
      </c>
      <c r="S90" s="308" t="s">
        <v>1491</v>
      </c>
      <c r="T90" s="308" t="s">
        <v>1491</v>
      </c>
      <c r="U90" s="308" t="s">
        <v>1491</v>
      </c>
      <c r="V90" s="308" t="s">
        <v>1491</v>
      </c>
      <c r="W90" s="308" t="s">
        <v>1491</v>
      </c>
      <c r="X90" s="308" t="s">
        <v>1491</v>
      </c>
      <c r="Y90" s="308" t="s">
        <v>1491</v>
      </c>
      <c r="Z90" s="308" t="s">
        <v>1491</v>
      </c>
      <c r="AA90" s="308" t="s">
        <v>1491</v>
      </c>
      <c r="AB90" s="308" t="s">
        <v>1491</v>
      </c>
      <c r="AC90" s="308" t="s">
        <v>1491</v>
      </c>
      <c r="AD90" s="308" t="s">
        <v>1491</v>
      </c>
      <c r="AE90" s="308" t="s">
        <v>1491</v>
      </c>
      <c r="AF90" s="308" t="s">
        <v>1491</v>
      </c>
      <c r="AG90" s="308" t="s">
        <v>1491</v>
      </c>
      <c r="AH90" s="308" t="s">
        <v>1491</v>
      </c>
      <c r="AI90" s="308" t="s">
        <v>1491</v>
      </c>
      <c r="AJ90" s="308" t="s">
        <v>1491</v>
      </c>
      <c r="AK90" s="308" t="s">
        <v>1491</v>
      </c>
      <c r="AL90" s="308" t="s">
        <v>1491</v>
      </c>
      <c r="AM90" s="308" t="s">
        <v>1491</v>
      </c>
      <c r="AO90" s="322">
        <f t="shared" si="9"/>
        <v>0</v>
      </c>
      <c r="AP90" s="322">
        <f t="shared" si="9"/>
        <v>0</v>
      </c>
      <c r="AQ90" s="322">
        <f t="shared" si="9"/>
        <v>0</v>
      </c>
      <c r="AR90" s="322">
        <f t="shared" si="9"/>
        <v>0</v>
      </c>
      <c r="AS90" s="322">
        <f t="shared" si="11"/>
        <v>0</v>
      </c>
      <c r="AT90" s="322">
        <f t="shared" si="11"/>
        <v>0</v>
      </c>
      <c r="AU90" s="322">
        <f t="shared" si="11"/>
        <v>0</v>
      </c>
      <c r="AV90" s="322">
        <f t="shared" si="11"/>
        <v>0</v>
      </c>
      <c r="AW90" s="322">
        <f t="shared" si="11"/>
        <v>0</v>
      </c>
      <c r="AX90" s="322">
        <f t="shared" si="11"/>
        <v>0</v>
      </c>
      <c r="AY90" s="322">
        <f t="shared" si="11"/>
        <v>0</v>
      </c>
      <c r="AZ90" s="322">
        <f t="shared" si="11"/>
        <v>30</v>
      </c>
      <c r="BA90" s="323">
        <f t="shared" si="10"/>
        <v>30</v>
      </c>
    </row>
    <row r="91" spans="2:53" ht="15.95" customHeight="1" x14ac:dyDescent="0.3">
      <c r="B91" s="423">
        <v>82</v>
      </c>
      <c r="C91" s="266">
        <v>79667853</v>
      </c>
      <c r="D91" s="257" t="s">
        <v>1674</v>
      </c>
      <c r="E91" s="257" t="s">
        <v>1448</v>
      </c>
      <c r="F91" s="284" t="s">
        <v>180</v>
      </c>
      <c r="G91" s="257" t="s">
        <v>1742</v>
      </c>
      <c r="H91" s="282" t="s">
        <v>203</v>
      </c>
      <c r="I91" s="399" t="s">
        <v>1774</v>
      </c>
      <c r="J91" s="308" t="s">
        <v>1491</v>
      </c>
      <c r="K91" s="308" t="s">
        <v>1491</v>
      </c>
      <c r="L91" s="308" t="s">
        <v>1491</v>
      </c>
      <c r="M91" s="308" t="s">
        <v>1491</v>
      </c>
      <c r="N91" s="308" t="s">
        <v>1491</v>
      </c>
      <c r="O91" s="308" t="s">
        <v>1491</v>
      </c>
      <c r="P91" s="308" t="s">
        <v>1491</v>
      </c>
      <c r="Q91" s="308" t="s">
        <v>1491</v>
      </c>
      <c r="R91" s="308" t="s">
        <v>1491</v>
      </c>
      <c r="S91" s="308" t="s">
        <v>1491</v>
      </c>
      <c r="T91" s="308" t="s">
        <v>1491</v>
      </c>
      <c r="U91" s="308" t="s">
        <v>1491</v>
      </c>
      <c r="V91" s="308" t="s">
        <v>1491</v>
      </c>
      <c r="W91" s="308" t="s">
        <v>1491</v>
      </c>
      <c r="X91" s="308" t="s">
        <v>1491</v>
      </c>
      <c r="Y91" s="308" t="s">
        <v>1491</v>
      </c>
      <c r="Z91" s="308" t="s">
        <v>1491</v>
      </c>
      <c r="AA91" s="308" t="s">
        <v>1491</v>
      </c>
      <c r="AB91" s="308" t="s">
        <v>1491</v>
      </c>
      <c r="AC91" s="308" t="s">
        <v>1491</v>
      </c>
      <c r="AD91" s="308" t="s">
        <v>1491</v>
      </c>
      <c r="AE91" s="308" t="s">
        <v>1491</v>
      </c>
      <c r="AF91" s="308" t="s">
        <v>1491</v>
      </c>
      <c r="AG91" s="308" t="s">
        <v>1491</v>
      </c>
      <c r="AH91" s="308" t="s">
        <v>1491</v>
      </c>
      <c r="AI91" s="308" t="s">
        <v>1491</v>
      </c>
      <c r="AJ91" s="308" t="s">
        <v>1491</v>
      </c>
      <c r="AK91" s="308" t="s">
        <v>1491</v>
      </c>
      <c r="AL91" s="308" t="s">
        <v>1491</v>
      </c>
      <c r="AM91" s="308" t="s">
        <v>1491</v>
      </c>
      <c r="AO91" s="322">
        <f t="shared" si="9"/>
        <v>0</v>
      </c>
      <c r="AP91" s="322">
        <f t="shared" si="9"/>
        <v>0</v>
      </c>
      <c r="AQ91" s="322">
        <f t="shared" si="9"/>
        <v>0</v>
      </c>
      <c r="AR91" s="322">
        <f t="shared" si="9"/>
        <v>0</v>
      </c>
      <c r="AS91" s="322">
        <f t="shared" si="11"/>
        <v>0</v>
      </c>
      <c r="AT91" s="322">
        <f t="shared" si="11"/>
        <v>0</v>
      </c>
      <c r="AU91" s="322">
        <f t="shared" si="11"/>
        <v>0</v>
      </c>
      <c r="AV91" s="322">
        <f t="shared" si="11"/>
        <v>0</v>
      </c>
      <c r="AW91" s="322">
        <f t="shared" si="11"/>
        <v>0</v>
      </c>
      <c r="AX91" s="322">
        <f t="shared" si="11"/>
        <v>0</v>
      </c>
      <c r="AY91" s="322">
        <f t="shared" si="11"/>
        <v>0</v>
      </c>
      <c r="AZ91" s="322">
        <f t="shared" si="11"/>
        <v>30</v>
      </c>
      <c r="BA91" s="323">
        <f t="shared" si="10"/>
        <v>30</v>
      </c>
    </row>
    <row r="92" spans="2:53" ht="34.5" x14ac:dyDescent="0.3">
      <c r="B92" s="423">
        <v>83</v>
      </c>
      <c r="C92" s="266">
        <v>79960184</v>
      </c>
      <c r="D92" s="257" t="s">
        <v>1675</v>
      </c>
      <c r="E92" s="257" t="s">
        <v>1448</v>
      </c>
      <c r="F92" s="284" t="s">
        <v>178</v>
      </c>
      <c r="G92" s="257" t="s">
        <v>1743</v>
      </c>
      <c r="H92" s="282" t="s">
        <v>202</v>
      </c>
      <c r="I92" s="399" t="s">
        <v>1774</v>
      </c>
      <c r="J92" s="308" t="s">
        <v>1491</v>
      </c>
      <c r="K92" s="308" t="s">
        <v>1491</v>
      </c>
      <c r="L92" s="308" t="s">
        <v>1491</v>
      </c>
      <c r="M92" s="308" t="s">
        <v>1491</v>
      </c>
      <c r="N92" s="308" t="s">
        <v>1491</v>
      </c>
      <c r="O92" s="308" t="s">
        <v>1491</v>
      </c>
      <c r="P92" s="308" t="s">
        <v>1491</v>
      </c>
      <c r="Q92" s="308" t="s">
        <v>1491</v>
      </c>
      <c r="R92" s="308" t="s">
        <v>1491</v>
      </c>
      <c r="S92" s="308" t="s">
        <v>1491</v>
      </c>
      <c r="T92" s="308" t="s">
        <v>1491</v>
      </c>
      <c r="U92" s="308" t="s">
        <v>1491</v>
      </c>
      <c r="V92" s="308" t="s">
        <v>1491</v>
      </c>
      <c r="W92" s="308" t="s">
        <v>1491</v>
      </c>
      <c r="X92" s="308" t="s">
        <v>1491</v>
      </c>
      <c r="Y92" s="308" t="s">
        <v>1491</v>
      </c>
      <c r="Z92" s="308" t="s">
        <v>1491</v>
      </c>
      <c r="AA92" s="308" t="s">
        <v>1491</v>
      </c>
      <c r="AB92" s="308" t="s">
        <v>1491</v>
      </c>
      <c r="AC92" s="308" t="s">
        <v>1491</v>
      </c>
      <c r="AD92" s="308" t="s">
        <v>1491</v>
      </c>
      <c r="AE92" s="308" t="s">
        <v>1491</v>
      </c>
      <c r="AF92" s="308" t="s">
        <v>1491</v>
      </c>
      <c r="AG92" s="308" t="s">
        <v>1491</v>
      </c>
      <c r="AH92" s="308" t="s">
        <v>1491</v>
      </c>
      <c r="AI92" s="308" t="s">
        <v>1491</v>
      </c>
      <c r="AJ92" s="308" t="s">
        <v>1491</v>
      </c>
      <c r="AK92" s="308" t="s">
        <v>1491</v>
      </c>
      <c r="AL92" s="308" t="s">
        <v>1491</v>
      </c>
      <c r="AM92" s="308" t="s">
        <v>1491</v>
      </c>
      <c r="AO92" s="322">
        <f t="shared" si="9"/>
        <v>0</v>
      </c>
      <c r="AP92" s="322">
        <f t="shared" si="9"/>
        <v>0</v>
      </c>
      <c r="AQ92" s="322">
        <f t="shared" si="9"/>
        <v>0</v>
      </c>
      <c r="AR92" s="322">
        <f t="shared" si="9"/>
        <v>0</v>
      </c>
      <c r="AS92" s="322">
        <f t="shared" si="11"/>
        <v>0</v>
      </c>
      <c r="AT92" s="322">
        <f t="shared" si="11"/>
        <v>0</v>
      </c>
      <c r="AU92" s="322">
        <f t="shared" si="11"/>
        <v>0</v>
      </c>
      <c r="AV92" s="322">
        <f t="shared" si="11"/>
        <v>0</v>
      </c>
      <c r="AW92" s="322">
        <f t="shared" si="11"/>
        <v>0</v>
      </c>
      <c r="AX92" s="322">
        <f t="shared" si="11"/>
        <v>0</v>
      </c>
      <c r="AY92" s="322">
        <f t="shared" si="11"/>
        <v>0</v>
      </c>
      <c r="AZ92" s="322">
        <f t="shared" si="11"/>
        <v>30</v>
      </c>
      <c r="BA92" s="323">
        <f t="shared" si="10"/>
        <v>30</v>
      </c>
    </row>
    <row r="93" spans="2:53" ht="34.5" x14ac:dyDescent="0.3">
      <c r="B93" s="423">
        <v>84</v>
      </c>
      <c r="C93" s="266">
        <v>52442600</v>
      </c>
      <c r="D93" s="257" t="s">
        <v>1676</v>
      </c>
      <c r="E93" s="257" t="s">
        <v>1448</v>
      </c>
      <c r="F93" s="284" t="s">
        <v>178</v>
      </c>
      <c r="G93" s="257" t="s">
        <v>1744</v>
      </c>
      <c r="H93" s="282" t="s">
        <v>202</v>
      </c>
      <c r="I93" s="399" t="s">
        <v>1774</v>
      </c>
      <c r="J93" s="308" t="s">
        <v>1491</v>
      </c>
      <c r="K93" s="308" t="s">
        <v>1491</v>
      </c>
      <c r="L93" s="308" t="s">
        <v>1491</v>
      </c>
      <c r="M93" s="308" t="s">
        <v>1491</v>
      </c>
      <c r="N93" s="308" t="s">
        <v>1491</v>
      </c>
      <c r="O93" s="308" t="s">
        <v>1491</v>
      </c>
      <c r="P93" s="308" t="s">
        <v>1491</v>
      </c>
      <c r="Q93" s="308" t="s">
        <v>1491</v>
      </c>
      <c r="R93" s="308" t="s">
        <v>1491</v>
      </c>
      <c r="S93" s="308" t="s">
        <v>1491</v>
      </c>
      <c r="T93" s="308" t="s">
        <v>1491</v>
      </c>
      <c r="U93" s="308" t="s">
        <v>1491</v>
      </c>
      <c r="V93" s="308" t="s">
        <v>1491</v>
      </c>
      <c r="W93" s="308" t="s">
        <v>1491</v>
      </c>
      <c r="X93" s="308" t="s">
        <v>1491</v>
      </c>
      <c r="Y93" s="308" t="s">
        <v>1491</v>
      </c>
      <c r="Z93" s="308" t="s">
        <v>1491</v>
      </c>
      <c r="AA93" s="308" t="s">
        <v>1491</v>
      </c>
      <c r="AB93" s="308" t="s">
        <v>1491</v>
      </c>
      <c r="AC93" s="308" t="s">
        <v>1491</v>
      </c>
      <c r="AD93" s="308" t="s">
        <v>1491</v>
      </c>
      <c r="AE93" s="308" t="s">
        <v>1491</v>
      </c>
      <c r="AF93" s="308" t="s">
        <v>1491</v>
      </c>
      <c r="AG93" s="308" t="s">
        <v>1491</v>
      </c>
      <c r="AH93" s="308" t="s">
        <v>1491</v>
      </c>
      <c r="AI93" s="308" t="s">
        <v>1491</v>
      </c>
      <c r="AJ93" s="308" t="s">
        <v>1491</v>
      </c>
      <c r="AK93" s="308" t="s">
        <v>1491</v>
      </c>
      <c r="AL93" s="308" t="s">
        <v>1491</v>
      </c>
      <c r="AM93" s="308" t="s">
        <v>1491</v>
      </c>
      <c r="AO93" s="322">
        <f t="shared" si="9"/>
        <v>0</v>
      </c>
      <c r="AP93" s="322">
        <f t="shared" si="9"/>
        <v>0</v>
      </c>
      <c r="AQ93" s="322">
        <f t="shared" si="9"/>
        <v>0</v>
      </c>
      <c r="AR93" s="322">
        <f t="shared" si="9"/>
        <v>0</v>
      </c>
      <c r="AS93" s="322">
        <f t="shared" si="11"/>
        <v>0</v>
      </c>
      <c r="AT93" s="322">
        <f t="shared" si="11"/>
        <v>0</v>
      </c>
      <c r="AU93" s="322">
        <f t="shared" si="11"/>
        <v>0</v>
      </c>
      <c r="AV93" s="322">
        <f t="shared" si="11"/>
        <v>0</v>
      </c>
      <c r="AW93" s="322">
        <f t="shared" si="11"/>
        <v>0</v>
      </c>
      <c r="AX93" s="322">
        <f t="shared" si="11"/>
        <v>0</v>
      </c>
      <c r="AY93" s="322">
        <f t="shared" si="11"/>
        <v>0</v>
      </c>
      <c r="AZ93" s="322">
        <f t="shared" si="11"/>
        <v>30</v>
      </c>
      <c r="BA93" s="323">
        <f t="shared" si="10"/>
        <v>30</v>
      </c>
    </row>
    <row r="94" spans="2:53" ht="34.5" x14ac:dyDescent="0.3">
      <c r="B94" s="423">
        <v>85</v>
      </c>
      <c r="C94" s="266">
        <v>1002269813</v>
      </c>
      <c r="D94" s="257" t="s">
        <v>1677</v>
      </c>
      <c r="E94" s="257" t="s">
        <v>1448</v>
      </c>
      <c r="F94" s="284" t="s">
        <v>178</v>
      </c>
      <c r="G94" s="257" t="s">
        <v>1745</v>
      </c>
      <c r="H94" s="282" t="s">
        <v>202</v>
      </c>
      <c r="I94" s="399" t="s">
        <v>1774</v>
      </c>
      <c r="J94" s="308" t="s">
        <v>1491</v>
      </c>
      <c r="K94" s="308" t="s">
        <v>1491</v>
      </c>
      <c r="L94" s="308" t="s">
        <v>1491</v>
      </c>
      <c r="M94" s="308" t="s">
        <v>1491</v>
      </c>
      <c r="N94" s="308" t="s">
        <v>1491</v>
      </c>
      <c r="O94" s="308" t="s">
        <v>1491</v>
      </c>
      <c r="P94" s="308" t="s">
        <v>1491</v>
      </c>
      <c r="Q94" s="308" t="s">
        <v>1491</v>
      </c>
      <c r="R94" s="308" t="s">
        <v>1491</v>
      </c>
      <c r="S94" s="308" t="s">
        <v>1491</v>
      </c>
      <c r="T94" s="308" t="s">
        <v>1491</v>
      </c>
      <c r="U94" s="308" t="s">
        <v>1491</v>
      </c>
      <c r="V94" s="308" t="s">
        <v>1491</v>
      </c>
      <c r="W94" s="308" t="s">
        <v>1491</v>
      </c>
      <c r="X94" s="308" t="s">
        <v>1491</v>
      </c>
      <c r="Y94" s="308" t="s">
        <v>1491</v>
      </c>
      <c r="Z94" s="308" t="s">
        <v>1491</v>
      </c>
      <c r="AA94" s="308" t="s">
        <v>1491</v>
      </c>
      <c r="AB94" s="308" t="s">
        <v>1491</v>
      </c>
      <c r="AC94" s="308" t="s">
        <v>1491</v>
      </c>
      <c r="AD94" s="308" t="s">
        <v>1491</v>
      </c>
      <c r="AE94" s="308" t="s">
        <v>1491</v>
      </c>
      <c r="AF94" s="308" t="s">
        <v>1491</v>
      </c>
      <c r="AG94" s="308" t="s">
        <v>1491</v>
      </c>
      <c r="AH94" s="308" t="s">
        <v>1491</v>
      </c>
      <c r="AI94" s="308" t="s">
        <v>1491</v>
      </c>
      <c r="AJ94" s="308" t="s">
        <v>1491</v>
      </c>
      <c r="AK94" s="308" t="s">
        <v>1491</v>
      </c>
      <c r="AL94" s="308" t="s">
        <v>1491</v>
      </c>
      <c r="AM94" s="308" t="s">
        <v>1491</v>
      </c>
      <c r="AO94" s="322">
        <f t="shared" si="9"/>
        <v>0</v>
      </c>
      <c r="AP94" s="322">
        <f t="shared" si="9"/>
        <v>0</v>
      </c>
      <c r="AQ94" s="322">
        <f t="shared" si="9"/>
        <v>0</v>
      </c>
      <c r="AR94" s="322">
        <f t="shared" si="9"/>
        <v>0</v>
      </c>
      <c r="AS94" s="322">
        <f t="shared" si="11"/>
        <v>0</v>
      </c>
      <c r="AT94" s="322">
        <f t="shared" si="11"/>
        <v>0</v>
      </c>
      <c r="AU94" s="322">
        <f t="shared" si="11"/>
        <v>0</v>
      </c>
      <c r="AV94" s="322">
        <f t="shared" si="11"/>
        <v>0</v>
      </c>
      <c r="AW94" s="322">
        <f t="shared" si="11"/>
        <v>0</v>
      </c>
      <c r="AX94" s="322">
        <f t="shared" si="11"/>
        <v>0</v>
      </c>
      <c r="AY94" s="322">
        <f t="shared" si="11"/>
        <v>0</v>
      </c>
      <c r="AZ94" s="322">
        <f t="shared" si="11"/>
        <v>30</v>
      </c>
      <c r="BA94" s="323">
        <f t="shared" si="10"/>
        <v>30</v>
      </c>
    </row>
    <row r="95" spans="2:53" ht="15.95" customHeight="1" x14ac:dyDescent="0.3">
      <c r="B95" s="423">
        <v>86</v>
      </c>
      <c r="C95" s="266">
        <v>1031120358</v>
      </c>
      <c r="D95" s="257" t="s">
        <v>1678</v>
      </c>
      <c r="E95" s="257" t="s">
        <v>1448</v>
      </c>
      <c r="F95" s="284" t="s">
        <v>982</v>
      </c>
      <c r="G95" s="257" t="s">
        <v>1434</v>
      </c>
      <c r="H95" s="282" t="s">
        <v>201</v>
      </c>
      <c r="I95" s="399" t="s">
        <v>1774</v>
      </c>
      <c r="J95" s="308" t="s">
        <v>1491</v>
      </c>
      <c r="K95" s="308" t="s">
        <v>1491</v>
      </c>
      <c r="L95" s="308" t="s">
        <v>1491</v>
      </c>
      <c r="M95" s="308" t="s">
        <v>1491</v>
      </c>
      <c r="N95" s="308" t="s">
        <v>1491</v>
      </c>
      <c r="O95" s="308" t="s">
        <v>1491</v>
      </c>
      <c r="P95" s="308" t="s">
        <v>1491</v>
      </c>
      <c r="Q95" s="308" t="s">
        <v>1491</v>
      </c>
      <c r="R95" s="308" t="s">
        <v>1491</v>
      </c>
      <c r="S95" s="308" t="s">
        <v>1491</v>
      </c>
      <c r="T95" s="308" t="s">
        <v>1491</v>
      </c>
      <c r="U95" s="308" t="s">
        <v>1491</v>
      </c>
      <c r="V95" s="308" t="s">
        <v>1491</v>
      </c>
      <c r="W95" s="308" t="s">
        <v>1491</v>
      </c>
      <c r="X95" s="308" t="s">
        <v>1491</v>
      </c>
      <c r="Y95" s="308" t="s">
        <v>1491</v>
      </c>
      <c r="Z95" s="308" t="s">
        <v>1491</v>
      </c>
      <c r="AA95" s="308" t="s">
        <v>1491</v>
      </c>
      <c r="AB95" s="308" t="s">
        <v>1491</v>
      </c>
      <c r="AC95" s="308" t="s">
        <v>1491</v>
      </c>
      <c r="AD95" s="308" t="s">
        <v>1491</v>
      </c>
      <c r="AE95" s="308" t="s">
        <v>1491</v>
      </c>
      <c r="AF95" s="308" t="s">
        <v>1491</v>
      </c>
      <c r="AG95" s="308" t="s">
        <v>1491</v>
      </c>
      <c r="AH95" s="308" t="s">
        <v>1491</v>
      </c>
      <c r="AI95" s="308" t="s">
        <v>1491</v>
      </c>
      <c r="AJ95" s="308" t="s">
        <v>1491</v>
      </c>
      <c r="AK95" s="308" t="s">
        <v>1491</v>
      </c>
      <c r="AL95" s="308" t="s">
        <v>1491</v>
      </c>
      <c r="AM95" s="308" t="s">
        <v>1491</v>
      </c>
      <c r="AO95" s="322">
        <f t="shared" si="9"/>
        <v>0</v>
      </c>
      <c r="AP95" s="322">
        <f t="shared" si="9"/>
        <v>0</v>
      </c>
      <c r="AQ95" s="322">
        <f t="shared" si="9"/>
        <v>0</v>
      </c>
      <c r="AR95" s="322">
        <f t="shared" si="9"/>
        <v>0</v>
      </c>
      <c r="AS95" s="322">
        <f t="shared" si="11"/>
        <v>0</v>
      </c>
      <c r="AT95" s="322">
        <f t="shared" si="11"/>
        <v>0</v>
      </c>
      <c r="AU95" s="322">
        <f t="shared" si="11"/>
        <v>0</v>
      </c>
      <c r="AV95" s="322">
        <f t="shared" si="11"/>
        <v>0</v>
      </c>
      <c r="AW95" s="322">
        <f t="shared" si="11"/>
        <v>0</v>
      </c>
      <c r="AX95" s="322">
        <f t="shared" si="11"/>
        <v>0</v>
      </c>
      <c r="AY95" s="322">
        <f t="shared" si="11"/>
        <v>0</v>
      </c>
      <c r="AZ95" s="322">
        <f t="shared" si="11"/>
        <v>30</v>
      </c>
      <c r="BA95" s="323">
        <f t="shared" si="10"/>
        <v>30</v>
      </c>
    </row>
    <row r="96" spans="2:53" ht="15.95" customHeight="1" x14ac:dyDescent="0.3">
      <c r="B96" s="423">
        <v>87</v>
      </c>
      <c r="C96" s="266">
        <v>1022985784</v>
      </c>
      <c r="D96" s="257" t="s">
        <v>1679</v>
      </c>
      <c r="E96" s="257" t="s">
        <v>1448</v>
      </c>
      <c r="F96" s="284" t="s">
        <v>178</v>
      </c>
      <c r="G96" s="257" t="s">
        <v>1434</v>
      </c>
      <c r="H96" s="282" t="s">
        <v>201</v>
      </c>
      <c r="I96" s="399" t="s">
        <v>1774</v>
      </c>
      <c r="J96" s="308" t="s">
        <v>1491</v>
      </c>
      <c r="K96" s="308" t="s">
        <v>1491</v>
      </c>
      <c r="L96" s="308" t="s">
        <v>1491</v>
      </c>
      <c r="M96" s="308" t="s">
        <v>1491</v>
      </c>
      <c r="N96" s="308" t="s">
        <v>1491</v>
      </c>
      <c r="O96" s="308" t="s">
        <v>1491</v>
      </c>
      <c r="P96" s="308" t="s">
        <v>1491</v>
      </c>
      <c r="Q96" s="308" t="s">
        <v>1491</v>
      </c>
      <c r="R96" s="308" t="s">
        <v>1491</v>
      </c>
      <c r="S96" s="308" t="s">
        <v>1491</v>
      </c>
      <c r="T96" s="308" t="s">
        <v>1491</v>
      </c>
      <c r="U96" s="308" t="s">
        <v>1491</v>
      </c>
      <c r="V96" s="308" t="s">
        <v>1491</v>
      </c>
      <c r="W96" s="308" t="s">
        <v>1491</v>
      </c>
      <c r="X96" s="308" t="s">
        <v>1491</v>
      </c>
      <c r="Y96" s="308" t="s">
        <v>1491</v>
      </c>
      <c r="Z96" s="308" t="s">
        <v>1491</v>
      </c>
      <c r="AA96" s="308" t="s">
        <v>1491</v>
      </c>
      <c r="AB96" s="308" t="s">
        <v>1491</v>
      </c>
      <c r="AC96" s="308" t="s">
        <v>1491</v>
      </c>
      <c r="AD96" s="308" t="s">
        <v>1491</v>
      </c>
      <c r="AE96" s="308" t="s">
        <v>1491</v>
      </c>
      <c r="AF96" s="308" t="s">
        <v>1491</v>
      </c>
      <c r="AG96" s="308" t="s">
        <v>1491</v>
      </c>
      <c r="AH96" s="308" t="s">
        <v>1491</v>
      </c>
      <c r="AI96" s="308" t="s">
        <v>1491</v>
      </c>
      <c r="AJ96" s="308" t="s">
        <v>1491</v>
      </c>
      <c r="AK96" s="308" t="s">
        <v>1491</v>
      </c>
      <c r="AL96" s="308" t="s">
        <v>1491</v>
      </c>
      <c r="AM96" s="308" t="s">
        <v>1491</v>
      </c>
      <c r="AO96" s="322">
        <f t="shared" si="9"/>
        <v>0</v>
      </c>
      <c r="AP96" s="322">
        <f t="shared" si="9"/>
        <v>0</v>
      </c>
      <c r="AQ96" s="322">
        <f t="shared" si="9"/>
        <v>0</v>
      </c>
      <c r="AR96" s="322">
        <f t="shared" si="9"/>
        <v>0</v>
      </c>
      <c r="AS96" s="322">
        <f t="shared" si="11"/>
        <v>0</v>
      </c>
      <c r="AT96" s="322">
        <f t="shared" si="11"/>
        <v>0</v>
      </c>
      <c r="AU96" s="322">
        <f t="shared" si="11"/>
        <v>0</v>
      </c>
      <c r="AV96" s="322">
        <f t="shared" si="11"/>
        <v>0</v>
      </c>
      <c r="AW96" s="322">
        <f t="shared" si="11"/>
        <v>0</v>
      </c>
      <c r="AX96" s="322">
        <f t="shared" si="11"/>
        <v>0</v>
      </c>
      <c r="AY96" s="322">
        <f t="shared" si="11"/>
        <v>0</v>
      </c>
      <c r="AZ96" s="322">
        <f t="shared" si="11"/>
        <v>30</v>
      </c>
      <c r="BA96" s="323">
        <f t="shared" si="10"/>
        <v>30</v>
      </c>
    </row>
    <row r="97" spans="2:53" ht="15.95" customHeight="1" x14ac:dyDescent="0.3">
      <c r="B97" s="423">
        <v>88</v>
      </c>
      <c r="C97" s="266">
        <v>1023882611</v>
      </c>
      <c r="D97" s="257" t="s">
        <v>1680</v>
      </c>
      <c r="E97" s="257" t="s">
        <v>1448</v>
      </c>
      <c r="F97" s="284" t="s">
        <v>178</v>
      </c>
      <c r="G97" s="257" t="s">
        <v>1746</v>
      </c>
      <c r="H97" s="282" t="s">
        <v>201</v>
      </c>
      <c r="I97" s="399" t="s">
        <v>1774</v>
      </c>
      <c r="J97" s="308" t="s">
        <v>1491</v>
      </c>
      <c r="K97" s="308" t="s">
        <v>1491</v>
      </c>
      <c r="L97" s="308" t="s">
        <v>1491</v>
      </c>
      <c r="M97" s="308" t="s">
        <v>1491</v>
      </c>
      <c r="N97" s="308" t="s">
        <v>1491</v>
      </c>
      <c r="O97" s="308" t="s">
        <v>1491</v>
      </c>
      <c r="P97" s="308" t="s">
        <v>1491</v>
      </c>
      <c r="Q97" s="308" t="s">
        <v>1491</v>
      </c>
      <c r="R97" s="308" t="s">
        <v>1480</v>
      </c>
      <c r="S97" s="308" t="s">
        <v>1491</v>
      </c>
      <c r="T97" s="308" t="s">
        <v>1491</v>
      </c>
      <c r="U97" s="308" t="s">
        <v>1491</v>
      </c>
      <c r="V97" s="308" t="s">
        <v>1483</v>
      </c>
      <c r="W97" s="308" t="s">
        <v>1483</v>
      </c>
      <c r="X97" s="308" t="s">
        <v>1483</v>
      </c>
      <c r="Y97" s="308" t="s">
        <v>1483</v>
      </c>
      <c r="Z97" s="308" t="s">
        <v>1483</v>
      </c>
      <c r="AA97" s="308" t="s">
        <v>1491</v>
      </c>
      <c r="AB97" s="308" t="s">
        <v>1491</v>
      </c>
      <c r="AC97" s="308" t="s">
        <v>1491</v>
      </c>
      <c r="AD97" s="308" t="s">
        <v>1491</v>
      </c>
      <c r="AE97" s="308" t="s">
        <v>1491</v>
      </c>
      <c r="AF97" s="308" t="s">
        <v>1491</v>
      </c>
      <c r="AG97" s="308" t="s">
        <v>1491</v>
      </c>
      <c r="AH97" s="308" t="s">
        <v>1491</v>
      </c>
      <c r="AI97" s="308" t="s">
        <v>1491</v>
      </c>
      <c r="AJ97" s="308" t="s">
        <v>1491</v>
      </c>
      <c r="AK97" s="308" t="s">
        <v>1491</v>
      </c>
      <c r="AL97" s="308" t="s">
        <v>1491</v>
      </c>
      <c r="AM97" s="308" t="s">
        <v>1491</v>
      </c>
      <c r="AO97" s="322">
        <f t="shared" si="9"/>
        <v>1</v>
      </c>
      <c r="AP97" s="322">
        <f t="shared" si="9"/>
        <v>0</v>
      </c>
      <c r="AQ97" s="322">
        <f t="shared" si="9"/>
        <v>0</v>
      </c>
      <c r="AR97" s="322">
        <f t="shared" si="9"/>
        <v>5</v>
      </c>
      <c r="AS97" s="322">
        <f t="shared" si="11"/>
        <v>0</v>
      </c>
      <c r="AT97" s="322">
        <f t="shared" si="11"/>
        <v>0</v>
      </c>
      <c r="AU97" s="322">
        <f t="shared" si="11"/>
        <v>0</v>
      </c>
      <c r="AV97" s="322">
        <f t="shared" si="11"/>
        <v>0</v>
      </c>
      <c r="AW97" s="322">
        <f t="shared" si="11"/>
        <v>0</v>
      </c>
      <c r="AX97" s="322">
        <f t="shared" si="11"/>
        <v>0</v>
      </c>
      <c r="AY97" s="322">
        <f t="shared" si="11"/>
        <v>0</v>
      </c>
      <c r="AZ97" s="322">
        <f t="shared" si="11"/>
        <v>24</v>
      </c>
      <c r="BA97" s="323">
        <f t="shared" si="10"/>
        <v>24</v>
      </c>
    </row>
    <row r="98" spans="2:53" ht="15.95" customHeight="1" x14ac:dyDescent="0.3">
      <c r="B98" s="423">
        <v>89</v>
      </c>
      <c r="C98" s="266">
        <v>1021676051</v>
      </c>
      <c r="D98" s="257" t="s">
        <v>1681</v>
      </c>
      <c r="E98" s="257" t="s">
        <v>1448</v>
      </c>
      <c r="F98" s="284" t="s">
        <v>178</v>
      </c>
      <c r="G98" s="257" t="s">
        <v>1747</v>
      </c>
      <c r="H98" s="282" t="s">
        <v>201</v>
      </c>
      <c r="I98" s="399" t="s">
        <v>1774</v>
      </c>
      <c r="J98" s="308" t="s">
        <v>1491</v>
      </c>
      <c r="K98" s="308" t="s">
        <v>1491</v>
      </c>
      <c r="L98" s="308" t="s">
        <v>1491</v>
      </c>
      <c r="M98" s="308" t="s">
        <v>1491</v>
      </c>
      <c r="N98" s="308" t="s">
        <v>1483</v>
      </c>
      <c r="O98" s="308" t="s">
        <v>1491</v>
      </c>
      <c r="P98" s="308" t="s">
        <v>1491</v>
      </c>
      <c r="Q98" s="308" t="s">
        <v>1491</v>
      </c>
      <c r="R98" s="308" t="s">
        <v>1491</v>
      </c>
      <c r="S98" s="308" t="s">
        <v>1491</v>
      </c>
      <c r="T98" s="308" t="s">
        <v>1491</v>
      </c>
      <c r="U98" s="308" t="s">
        <v>1491</v>
      </c>
      <c r="V98" s="308" t="s">
        <v>1491</v>
      </c>
      <c r="W98" s="308" t="s">
        <v>1491</v>
      </c>
      <c r="X98" s="308" t="s">
        <v>1491</v>
      </c>
      <c r="Y98" s="308" t="s">
        <v>1491</v>
      </c>
      <c r="Z98" s="308" t="s">
        <v>1491</v>
      </c>
      <c r="AA98" s="308" t="s">
        <v>1491</v>
      </c>
      <c r="AB98" s="308" t="s">
        <v>1491</v>
      </c>
      <c r="AC98" s="308" t="s">
        <v>1491</v>
      </c>
      <c r="AD98" s="308" t="s">
        <v>1491</v>
      </c>
      <c r="AE98" s="308" t="s">
        <v>1491</v>
      </c>
      <c r="AF98" s="308" t="s">
        <v>1491</v>
      </c>
      <c r="AG98" s="308" t="s">
        <v>1491</v>
      </c>
      <c r="AH98" s="308" t="s">
        <v>1491</v>
      </c>
      <c r="AI98" s="308" t="s">
        <v>1491</v>
      </c>
      <c r="AJ98" s="308" t="s">
        <v>1491</v>
      </c>
      <c r="AK98" s="308" t="s">
        <v>1491</v>
      </c>
      <c r="AL98" s="308" t="s">
        <v>1491</v>
      </c>
      <c r="AM98" s="308" t="s">
        <v>1491</v>
      </c>
      <c r="AO98" s="322">
        <f t="shared" si="9"/>
        <v>0</v>
      </c>
      <c r="AP98" s="322">
        <f t="shared" si="9"/>
        <v>0</v>
      </c>
      <c r="AQ98" s="322">
        <f t="shared" si="9"/>
        <v>0</v>
      </c>
      <c r="AR98" s="322">
        <f t="shared" si="9"/>
        <v>1</v>
      </c>
      <c r="AS98" s="322">
        <f t="shared" si="11"/>
        <v>0</v>
      </c>
      <c r="AT98" s="322">
        <f t="shared" si="11"/>
        <v>0</v>
      </c>
      <c r="AU98" s="322">
        <f t="shared" si="11"/>
        <v>0</v>
      </c>
      <c r="AV98" s="322">
        <f t="shared" si="11"/>
        <v>0</v>
      </c>
      <c r="AW98" s="322">
        <f t="shared" si="11"/>
        <v>0</v>
      </c>
      <c r="AX98" s="322">
        <f t="shared" si="11"/>
        <v>0</v>
      </c>
      <c r="AY98" s="322">
        <f t="shared" si="11"/>
        <v>0</v>
      </c>
      <c r="AZ98" s="322">
        <f t="shared" si="11"/>
        <v>29</v>
      </c>
      <c r="BA98" s="323">
        <f t="shared" si="10"/>
        <v>29</v>
      </c>
    </row>
    <row r="99" spans="2:53" ht="34.5" x14ac:dyDescent="0.3">
      <c r="B99" s="423">
        <v>90</v>
      </c>
      <c r="C99" s="266">
        <v>52886419</v>
      </c>
      <c r="D99" s="257" t="s">
        <v>1682</v>
      </c>
      <c r="E99" s="257" t="s">
        <v>1448</v>
      </c>
      <c r="F99" s="284" t="s">
        <v>178</v>
      </c>
      <c r="G99" s="257" t="s">
        <v>1748</v>
      </c>
      <c r="H99" s="282" t="s">
        <v>202</v>
      </c>
      <c r="I99" s="399" t="s">
        <v>1774</v>
      </c>
      <c r="J99" s="308" t="s">
        <v>1491</v>
      </c>
      <c r="K99" s="308" t="s">
        <v>1491</v>
      </c>
      <c r="L99" s="308" t="s">
        <v>1491</v>
      </c>
      <c r="M99" s="308" t="s">
        <v>1491</v>
      </c>
      <c r="N99" s="308" t="s">
        <v>1491</v>
      </c>
      <c r="O99" s="308" t="s">
        <v>1491</v>
      </c>
      <c r="P99" s="308" t="s">
        <v>1491</v>
      </c>
      <c r="Q99" s="308" t="s">
        <v>1491</v>
      </c>
      <c r="R99" s="308" t="s">
        <v>1491</v>
      </c>
      <c r="S99" s="308" t="s">
        <v>1491</v>
      </c>
      <c r="T99" s="308" t="s">
        <v>1491</v>
      </c>
      <c r="U99" s="308" t="s">
        <v>1491</v>
      </c>
      <c r="V99" s="308" t="s">
        <v>1491</v>
      </c>
      <c r="W99" s="308" t="s">
        <v>1491</v>
      </c>
      <c r="X99" s="308" t="s">
        <v>1491</v>
      </c>
      <c r="Y99" s="308" t="s">
        <v>1491</v>
      </c>
      <c r="Z99" s="308" t="s">
        <v>1491</v>
      </c>
      <c r="AA99" s="308" t="s">
        <v>1491</v>
      </c>
      <c r="AB99" s="308" t="s">
        <v>1491</v>
      </c>
      <c r="AC99" s="308" t="s">
        <v>1491</v>
      </c>
      <c r="AD99" s="308" t="s">
        <v>1491</v>
      </c>
      <c r="AE99" s="308" t="s">
        <v>1491</v>
      </c>
      <c r="AF99" s="308" t="s">
        <v>1491</v>
      </c>
      <c r="AG99" s="308" t="s">
        <v>1491</v>
      </c>
      <c r="AH99" s="308" t="s">
        <v>1491</v>
      </c>
      <c r="AI99" s="308" t="s">
        <v>1491</v>
      </c>
      <c r="AJ99" s="308" t="s">
        <v>1491</v>
      </c>
      <c r="AK99" s="308" t="s">
        <v>1491</v>
      </c>
      <c r="AL99" s="308" t="s">
        <v>1491</v>
      </c>
      <c r="AM99" s="308" t="s">
        <v>1491</v>
      </c>
      <c r="AO99" s="322">
        <f t="shared" si="9"/>
        <v>0</v>
      </c>
      <c r="AP99" s="322">
        <f t="shared" si="9"/>
        <v>0</v>
      </c>
      <c r="AQ99" s="322">
        <f t="shared" si="9"/>
        <v>0</v>
      </c>
      <c r="AR99" s="322">
        <f t="shared" si="9"/>
        <v>0</v>
      </c>
      <c r="AS99" s="322">
        <f t="shared" si="11"/>
        <v>0</v>
      </c>
      <c r="AT99" s="322">
        <f t="shared" si="11"/>
        <v>0</v>
      </c>
      <c r="AU99" s="322">
        <f t="shared" si="11"/>
        <v>0</v>
      </c>
      <c r="AV99" s="322">
        <f t="shared" si="11"/>
        <v>0</v>
      </c>
      <c r="AW99" s="322">
        <f t="shared" si="11"/>
        <v>0</v>
      </c>
      <c r="AX99" s="322">
        <f t="shared" si="11"/>
        <v>0</v>
      </c>
      <c r="AY99" s="322">
        <f t="shared" si="11"/>
        <v>0</v>
      </c>
      <c r="AZ99" s="322">
        <f t="shared" si="11"/>
        <v>30</v>
      </c>
      <c r="BA99" s="323">
        <f t="shared" si="10"/>
        <v>30</v>
      </c>
    </row>
    <row r="100" spans="2:53" ht="15.95" customHeight="1" x14ac:dyDescent="0.3">
      <c r="B100" s="423">
        <v>91</v>
      </c>
      <c r="C100" s="266">
        <v>1128053736</v>
      </c>
      <c r="D100" s="257" t="s">
        <v>1683</v>
      </c>
      <c r="E100" s="257" t="s">
        <v>1448</v>
      </c>
      <c r="F100" s="284" t="s">
        <v>178</v>
      </c>
      <c r="G100" s="257" t="s">
        <v>1434</v>
      </c>
      <c r="H100" s="282" t="s">
        <v>201</v>
      </c>
      <c r="I100" s="399" t="s">
        <v>1774</v>
      </c>
      <c r="J100" s="308" t="s">
        <v>1491</v>
      </c>
      <c r="K100" s="308" t="s">
        <v>1491</v>
      </c>
      <c r="L100" s="308" t="s">
        <v>1491</v>
      </c>
      <c r="M100" s="308" t="s">
        <v>1491</v>
      </c>
      <c r="N100" s="308" t="s">
        <v>1491</v>
      </c>
      <c r="O100" s="308" t="s">
        <v>1491</v>
      </c>
      <c r="P100" s="308" t="s">
        <v>1491</v>
      </c>
      <c r="Q100" s="308" t="s">
        <v>1491</v>
      </c>
      <c r="R100" s="308" t="s">
        <v>1491</v>
      </c>
      <c r="S100" s="308" t="s">
        <v>1491</v>
      </c>
      <c r="T100" s="308" t="s">
        <v>1491</v>
      </c>
      <c r="U100" s="308" t="s">
        <v>1491</v>
      </c>
      <c r="V100" s="308" t="s">
        <v>1491</v>
      </c>
      <c r="W100" s="308" t="s">
        <v>1491</v>
      </c>
      <c r="X100" s="308" t="s">
        <v>1491</v>
      </c>
      <c r="Y100" s="308" t="s">
        <v>1491</v>
      </c>
      <c r="Z100" s="308" t="s">
        <v>1491</v>
      </c>
      <c r="AA100" s="308" t="s">
        <v>1491</v>
      </c>
      <c r="AB100" s="308" t="s">
        <v>1491</v>
      </c>
      <c r="AC100" s="308" t="s">
        <v>1491</v>
      </c>
      <c r="AD100" s="308" t="s">
        <v>1491</v>
      </c>
      <c r="AE100" s="308" t="s">
        <v>1491</v>
      </c>
      <c r="AF100" s="308" t="s">
        <v>1491</v>
      </c>
      <c r="AG100" s="308" t="s">
        <v>1491</v>
      </c>
      <c r="AH100" s="308" t="s">
        <v>1491</v>
      </c>
      <c r="AI100" s="308" t="s">
        <v>1491</v>
      </c>
      <c r="AJ100" s="308" t="s">
        <v>1491</v>
      </c>
      <c r="AK100" s="308" t="s">
        <v>1491</v>
      </c>
      <c r="AL100" s="308" t="s">
        <v>1491</v>
      </c>
      <c r="AM100" s="308" t="s">
        <v>1491</v>
      </c>
      <c r="AO100" s="322">
        <f t="shared" si="9"/>
        <v>0</v>
      </c>
      <c r="AP100" s="322">
        <f t="shared" si="9"/>
        <v>0</v>
      </c>
      <c r="AQ100" s="322">
        <f t="shared" si="9"/>
        <v>0</v>
      </c>
      <c r="AR100" s="322">
        <f t="shared" si="9"/>
        <v>0</v>
      </c>
      <c r="AS100" s="322">
        <f t="shared" si="11"/>
        <v>0</v>
      </c>
      <c r="AT100" s="322">
        <f t="shared" si="11"/>
        <v>0</v>
      </c>
      <c r="AU100" s="322">
        <f t="shared" si="11"/>
        <v>0</v>
      </c>
      <c r="AV100" s="322">
        <f t="shared" si="11"/>
        <v>0</v>
      </c>
      <c r="AW100" s="322">
        <f t="shared" si="11"/>
        <v>0</v>
      </c>
      <c r="AX100" s="322">
        <f t="shared" si="11"/>
        <v>0</v>
      </c>
      <c r="AY100" s="322">
        <f t="shared" si="11"/>
        <v>0</v>
      </c>
      <c r="AZ100" s="322">
        <f t="shared" si="11"/>
        <v>30</v>
      </c>
      <c r="BA100" s="323">
        <f t="shared" si="10"/>
        <v>30</v>
      </c>
    </row>
    <row r="101" spans="2:53" ht="15.95" customHeight="1" x14ac:dyDescent="0.3">
      <c r="B101" s="423">
        <v>92</v>
      </c>
      <c r="C101" s="266">
        <v>1007186304</v>
      </c>
      <c r="D101" s="257" t="s">
        <v>1684</v>
      </c>
      <c r="E101" s="257" t="s">
        <v>1448</v>
      </c>
      <c r="F101" s="284" t="s">
        <v>178</v>
      </c>
      <c r="G101" s="257" t="s">
        <v>1749</v>
      </c>
      <c r="H101" s="282" t="s">
        <v>201</v>
      </c>
      <c r="I101" s="399" t="s">
        <v>1774</v>
      </c>
      <c r="J101" s="308" t="s">
        <v>1491</v>
      </c>
      <c r="K101" s="308" t="s">
        <v>1491</v>
      </c>
      <c r="L101" s="308" t="s">
        <v>1491</v>
      </c>
      <c r="M101" s="308" t="s">
        <v>1491</v>
      </c>
      <c r="N101" s="308" t="s">
        <v>1491</v>
      </c>
      <c r="O101" s="308" t="s">
        <v>1491</v>
      </c>
      <c r="P101" s="308" t="s">
        <v>1491</v>
      </c>
      <c r="Q101" s="308" t="s">
        <v>1491</v>
      </c>
      <c r="R101" s="308" t="s">
        <v>1491</v>
      </c>
      <c r="S101" s="308" t="s">
        <v>1491</v>
      </c>
      <c r="T101" s="308" t="s">
        <v>1491</v>
      </c>
      <c r="U101" s="308" t="s">
        <v>1491</v>
      </c>
      <c r="V101" s="308" t="s">
        <v>1491</v>
      </c>
      <c r="W101" s="308" t="s">
        <v>1491</v>
      </c>
      <c r="X101" s="308" t="s">
        <v>1491</v>
      </c>
      <c r="Y101" s="308" t="s">
        <v>1491</v>
      </c>
      <c r="Z101" s="308" t="s">
        <v>1491</v>
      </c>
      <c r="AA101" s="308" t="s">
        <v>1491</v>
      </c>
      <c r="AB101" s="308" t="s">
        <v>1491</v>
      </c>
      <c r="AC101" s="308" t="s">
        <v>1491</v>
      </c>
      <c r="AD101" s="308" t="s">
        <v>1491</v>
      </c>
      <c r="AE101" s="308" t="s">
        <v>1491</v>
      </c>
      <c r="AF101" s="308" t="s">
        <v>1491</v>
      </c>
      <c r="AG101" s="308" t="s">
        <v>1491</v>
      </c>
      <c r="AH101" s="308" t="s">
        <v>1491</v>
      </c>
      <c r="AI101" s="308" t="s">
        <v>1491</v>
      </c>
      <c r="AJ101" s="308" t="s">
        <v>1491</v>
      </c>
      <c r="AK101" s="308" t="s">
        <v>1491</v>
      </c>
      <c r="AL101" s="308" t="s">
        <v>1491</v>
      </c>
      <c r="AM101" s="308" t="s">
        <v>1491</v>
      </c>
      <c r="AO101" s="322">
        <f t="shared" si="9"/>
        <v>0</v>
      </c>
      <c r="AP101" s="322">
        <f t="shared" si="9"/>
        <v>0</v>
      </c>
      <c r="AQ101" s="322">
        <f t="shared" si="9"/>
        <v>0</v>
      </c>
      <c r="AR101" s="322">
        <f t="shared" si="9"/>
        <v>0</v>
      </c>
      <c r="AS101" s="322">
        <f t="shared" si="11"/>
        <v>0</v>
      </c>
      <c r="AT101" s="322">
        <f t="shared" si="11"/>
        <v>0</v>
      </c>
      <c r="AU101" s="322">
        <f t="shared" si="11"/>
        <v>0</v>
      </c>
      <c r="AV101" s="322">
        <f t="shared" si="11"/>
        <v>0</v>
      </c>
      <c r="AW101" s="322">
        <f t="shared" si="11"/>
        <v>0</v>
      </c>
      <c r="AX101" s="322">
        <f t="shared" si="11"/>
        <v>0</v>
      </c>
      <c r="AY101" s="322">
        <f t="shared" si="11"/>
        <v>0</v>
      </c>
      <c r="AZ101" s="322">
        <f t="shared" si="11"/>
        <v>30</v>
      </c>
      <c r="BA101" s="323">
        <f t="shared" si="10"/>
        <v>30</v>
      </c>
    </row>
    <row r="102" spans="2:53" ht="15.95" customHeight="1" x14ac:dyDescent="0.3">
      <c r="B102" s="423">
        <v>93</v>
      </c>
      <c r="C102" s="266">
        <v>79449859</v>
      </c>
      <c r="D102" s="257" t="s">
        <v>1685</v>
      </c>
      <c r="E102" s="257" t="s">
        <v>1448</v>
      </c>
      <c r="F102" s="284" t="s">
        <v>178</v>
      </c>
      <c r="G102" s="257" t="s">
        <v>1750</v>
      </c>
      <c r="H102" s="282" t="s">
        <v>201</v>
      </c>
      <c r="I102" s="399" t="s">
        <v>1774</v>
      </c>
      <c r="J102" s="308" t="s">
        <v>1491</v>
      </c>
      <c r="K102" s="308" t="s">
        <v>1491</v>
      </c>
      <c r="L102" s="308" t="s">
        <v>1491</v>
      </c>
      <c r="M102" s="308" t="s">
        <v>1491</v>
      </c>
      <c r="N102" s="308" t="s">
        <v>1491</v>
      </c>
      <c r="O102" s="308" t="s">
        <v>1491</v>
      </c>
      <c r="P102" s="308" t="s">
        <v>1491</v>
      </c>
      <c r="Q102" s="308" t="s">
        <v>1491</v>
      </c>
      <c r="R102" s="308" t="s">
        <v>1491</v>
      </c>
      <c r="S102" s="308" t="s">
        <v>1491</v>
      </c>
      <c r="T102" s="308" t="s">
        <v>1491</v>
      </c>
      <c r="U102" s="308" t="s">
        <v>1491</v>
      </c>
      <c r="V102" s="308" t="s">
        <v>1491</v>
      </c>
      <c r="W102" s="308" t="s">
        <v>1491</v>
      </c>
      <c r="X102" s="308" t="s">
        <v>1491</v>
      </c>
      <c r="Y102" s="308" t="s">
        <v>1491</v>
      </c>
      <c r="Z102" s="308" t="s">
        <v>1491</v>
      </c>
      <c r="AA102" s="308" t="s">
        <v>1491</v>
      </c>
      <c r="AB102" s="308" t="s">
        <v>1491</v>
      </c>
      <c r="AC102" s="308" t="s">
        <v>1491</v>
      </c>
      <c r="AD102" s="308" t="s">
        <v>1491</v>
      </c>
      <c r="AE102" s="308" t="s">
        <v>1491</v>
      </c>
      <c r="AF102" s="308" t="s">
        <v>1491</v>
      </c>
      <c r="AG102" s="308" t="s">
        <v>1491</v>
      </c>
      <c r="AH102" s="308" t="s">
        <v>1491</v>
      </c>
      <c r="AI102" s="308" t="s">
        <v>1491</v>
      </c>
      <c r="AJ102" s="308" t="s">
        <v>1491</v>
      </c>
      <c r="AK102" s="308" t="s">
        <v>1491</v>
      </c>
      <c r="AL102" s="308" t="s">
        <v>1491</v>
      </c>
      <c r="AM102" s="308" t="s">
        <v>1491</v>
      </c>
      <c r="AO102" s="322">
        <f t="shared" si="9"/>
        <v>0</v>
      </c>
      <c r="AP102" s="322">
        <f t="shared" si="9"/>
        <v>0</v>
      </c>
      <c r="AQ102" s="322">
        <f t="shared" si="9"/>
        <v>0</v>
      </c>
      <c r="AR102" s="322">
        <f t="shared" si="9"/>
        <v>0</v>
      </c>
      <c r="AS102" s="322">
        <f t="shared" si="11"/>
        <v>0</v>
      </c>
      <c r="AT102" s="322">
        <f t="shared" si="11"/>
        <v>0</v>
      </c>
      <c r="AU102" s="322">
        <f t="shared" si="11"/>
        <v>0</v>
      </c>
      <c r="AV102" s="322">
        <f t="shared" si="11"/>
        <v>0</v>
      </c>
      <c r="AW102" s="322">
        <f t="shared" si="11"/>
        <v>0</v>
      </c>
      <c r="AX102" s="322">
        <f t="shared" si="11"/>
        <v>0</v>
      </c>
      <c r="AY102" s="322">
        <f t="shared" si="11"/>
        <v>0</v>
      </c>
      <c r="AZ102" s="322">
        <f t="shared" si="11"/>
        <v>30</v>
      </c>
      <c r="BA102" s="323">
        <f t="shared" si="10"/>
        <v>30</v>
      </c>
    </row>
    <row r="103" spans="2:53" ht="15.95" customHeight="1" x14ac:dyDescent="0.3">
      <c r="B103" s="423">
        <v>94</v>
      </c>
      <c r="C103" s="266">
        <v>39019862</v>
      </c>
      <c r="D103" s="257" t="s">
        <v>1686</v>
      </c>
      <c r="E103" s="257" t="s">
        <v>1448</v>
      </c>
      <c r="F103" s="284" t="s">
        <v>178</v>
      </c>
      <c r="G103" s="257" t="s">
        <v>1434</v>
      </c>
      <c r="H103" s="282" t="s">
        <v>201</v>
      </c>
      <c r="I103" s="399" t="s">
        <v>1774</v>
      </c>
      <c r="J103" s="308" t="s">
        <v>1491</v>
      </c>
      <c r="K103" s="308" t="s">
        <v>1491</v>
      </c>
      <c r="L103" s="308" t="s">
        <v>1491</v>
      </c>
      <c r="M103" s="308" t="s">
        <v>1491</v>
      </c>
      <c r="N103" s="308" t="s">
        <v>1491</v>
      </c>
      <c r="O103" s="308" t="s">
        <v>1491</v>
      </c>
      <c r="P103" s="308" t="s">
        <v>1491</v>
      </c>
      <c r="Q103" s="308" t="s">
        <v>1491</v>
      </c>
      <c r="R103" s="308" t="s">
        <v>1491</v>
      </c>
      <c r="S103" s="308" t="s">
        <v>1491</v>
      </c>
      <c r="T103" s="308" t="s">
        <v>1491</v>
      </c>
      <c r="U103" s="308" t="s">
        <v>1491</v>
      </c>
      <c r="V103" s="308" t="s">
        <v>1491</v>
      </c>
      <c r="W103" s="308" t="s">
        <v>1491</v>
      </c>
      <c r="X103" s="308" t="s">
        <v>1491</v>
      </c>
      <c r="Y103" s="308" t="s">
        <v>1491</v>
      </c>
      <c r="Z103" s="308" t="s">
        <v>1491</v>
      </c>
      <c r="AA103" s="308" t="s">
        <v>1491</v>
      </c>
      <c r="AB103" s="308" t="s">
        <v>1491</v>
      </c>
      <c r="AC103" s="308" t="s">
        <v>1491</v>
      </c>
      <c r="AD103" s="308" t="s">
        <v>1491</v>
      </c>
      <c r="AE103" s="308" t="s">
        <v>1491</v>
      </c>
      <c r="AF103" s="308" t="s">
        <v>1491</v>
      </c>
      <c r="AG103" s="308" t="s">
        <v>1491</v>
      </c>
      <c r="AH103" s="308" t="s">
        <v>1491</v>
      </c>
      <c r="AI103" s="308" t="s">
        <v>1491</v>
      </c>
      <c r="AJ103" s="308" t="s">
        <v>1491</v>
      </c>
      <c r="AK103" s="308" t="s">
        <v>1491</v>
      </c>
      <c r="AL103" s="308" t="s">
        <v>1491</v>
      </c>
      <c r="AM103" s="308" t="s">
        <v>1491</v>
      </c>
      <c r="AO103" s="322">
        <f t="shared" si="9"/>
        <v>0</v>
      </c>
      <c r="AP103" s="322">
        <f t="shared" si="9"/>
        <v>0</v>
      </c>
      <c r="AQ103" s="322">
        <f t="shared" si="9"/>
        <v>0</v>
      </c>
      <c r="AR103" s="322">
        <f t="shared" si="9"/>
        <v>0</v>
      </c>
      <c r="AS103" s="322">
        <f t="shared" si="11"/>
        <v>0</v>
      </c>
      <c r="AT103" s="322">
        <f t="shared" si="11"/>
        <v>0</v>
      </c>
      <c r="AU103" s="322">
        <f t="shared" si="11"/>
        <v>0</v>
      </c>
      <c r="AV103" s="322">
        <f t="shared" si="11"/>
        <v>0</v>
      </c>
      <c r="AW103" s="322">
        <f t="shared" si="11"/>
        <v>0</v>
      </c>
      <c r="AX103" s="322">
        <f t="shared" si="11"/>
        <v>0</v>
      </c>
      <c r="AY103" s="322">
        <f t="shared" si="11"/>
        <v>0</v>
      </c>
      <c r="AZ103" s="322">
        <f t="shared" si="11"/>
        <v>30</v>
      </c>
      <c r="BA103" s="323">
        <f t="shared" si="10"/>
        <v>30</v>
      </c>
    </row>
    <row r="104" spans="2:53" ht="15.95" customHeight="1" x14ac:dyDescent="0.3">
      <c r="B104" s="423">
        <v>95</v>
      </c>
      <c r="C104" s="266">
        <v>53153000</v>
      </c>
      <c r="D104" s="257" t="s">
        <v>1687</v>
      </c>
      <c r="E104" s="257" t="s">
        <v>1448</v>
      </c>
      <c r="F104" s="284" t="s">
        <v>178</v>
      </c>
      <c r="G104" s="257" t="s">
        <v>1751</v>
      </c>
      <c r="H104" s="282" t="s">
        <v>201</v>
      </c>
      <c r="I104" s="399" t="s">
        <v>1774</v>
      </c>
      <c r="J104" s="308" t="s">
        <v>1491</v>
      </c>
      <c r="K104" s="308" t="s">
        <v>1491</v>
      </c>
      <c r="L104" s="308" t="s">
        <v>1491</v>
      </c>
      <c r="M104" s="308" t="s">
        <v>1491</v>
      </c>
      <c r="N104" s="308" t="s">
        <v>1491</v>
      </c>
      <c r="O104" s="308" t="s">
        <v>1483</v>
      </c>
      <c r="P104" s="308" t="s">
        <v>1491</v>
      </c>
      <c r="Q104" s="308" t="s">
        <v>1491</v>
      </c>
      <c r="R104" s="308" t="s">
        <v>1491</v>
      </c>
      <c r="S104" s="308" t="s">
        <v>1491</v>
      </c>
      <c r="T104" s="308" t="s">
        <v>1491</v>
      </c>
      <c r="U104" s="308" t="s">
        <v>1491</v>
      </c>
      <c r="V104" s="308" t="s">
        <v>1491</v>
      </c>
      <c r="W104" s="308" t="s">
        <v>1491</v>
      </c>
      <c r="X104" s="308" t="s">
        <v>1491</v>
      </c>
      <c r="Y104" s="308" t="s">
        <v>1491</v>
      </c>
      <c r="Z104" s="308" t="s">
        <v>1491</v>
      </c>
      <c r="AA104" s="308" t="s">
        <v>1491</v>
      </c>
      <c r="AB104" s="308" t="s">
        <v>1491</v>
      </c>
      <c r="AC104" s="308" t="s">
        <v>1491</v>
      </c>
      <c r="AD104" s="308" t="s">
        <v>1491</v>
      </c>
      <c r="AE104" s="308" t="s">
        <v>1491</v>
      </c>
      <c r="AF104" s="308" t="s">
        <v>1491</v>
      </c>
      <c r="AG104" s="308" t="s">
        <v>1491</v>
      </c>
      <c r="AH104" s="308" t="s">
        <v>1491</v>
      </c>
      <c r="AI104" s="308" t="s">
        <v>1491</v>
      </c>
      <c r="AJ104" s="308" t="s">
        <v>1491</v>
      </c>
      <c r="AK104" s="308" t="s">
        <v>1491</v>
      </c>
      <c r="AL104" s="308" t="s">
        <v>1491</v>
      </c>
      <c r="AM104" s="308" t="s">
        <v>1491</v>
      </c>
      <c r="AO104" s="322">
        <f t="shared" si="9"/>
        <v>0</v>
      </c>
      <c r="AP104" s="322">
        <f t="shared" si="9"/>
        <v>0</v>
      </c>
      <c r="AQ104" s="322">
        <f t="shared" si="9"/>
        <v>0</v>
      </c>
      <c r="AR104" s="322">
        <f t="shared" si="9"/>
        <v>1</v>
      </c>
      <c r="AS104" s="322">
        <f t="shared" si="11"/>
        <v>0</v>
      </c>
      <c r="AT104" s="322">
        <f t="shared" si="11"/>
        <v>0</v>
      </c>
      <c r="AU104" s="322">
        <f t="shared" si="11"/>
        <v>0</v>
      </c>
      <c r="AV104" s="322">
        <f t="shared" si="11"/>
        <v>0</v>
      </c>
      <c r="AW104" s="322">
        <f t="shared" si="11"/>
        <v>0</v>
      </c>
      <c r="AX104" s="322">
        <f t="shared" si="11"/>
        <v>0</v>
      </c>
      <c r="AY104" s="322">
        <f t="shared" si="11"/>
        <v>0</v>
      </c>
      <c r="AZ104" s="322">
        <f t="shared" si="11"/>
        <v>29</v>
      </c>
      <c r="BA104" s="323">
        <f t="shared" si="10"/>
        <v>29</v>
      </c>
    </row>
    <row r="105" spans="2:53" ht="15.95" customHeight="1" x14ac:dyDescent="0.3">
      <c r="B105" s="423">
        <v>96</v>
      </c>
      <c r="C105" s="266">
        <v>1020805845</v>
      </c>
      <c r="D105" s="257" t="s">
        <v>1587</v>
      </c>
      <c r="E105" s="257" t="s">
        <v>1448</v>
      </c>
      <c r="F105" s="284" t="s">
        <v>982</v>
      </c>
      <c r="G105" s="257" t="s">
        <v>1752</v>
      </c>
      <c r="H105" s="282" t="s">
        <v>201</v>
      </c>
      <c r="I105" s="399" t="s">
        <v>1774</v>
      </c>
      <c r="J105" s="308" t="s">
        <v>1491</v>
      </c>
      <c r="K105" s="308" t="s">
        <v>1491</v>
      </c>
      <c r="L105" s="308" t="s">
        <v>1491</v>
      </c>
      <c r="M105" s="308" t="s">
        <v>1491</v>
      </c>
      <c r="N105" s="308" t="s">
        <v>1483</v>
      </c>
      <c r="O105" s="308" t="s">
        <v>1483</v>
      </c>
      <c r="P105" s="308" t="s">
        <v>1491</v>
      </c>
      <c r="Q105" s="308" t="s">
        <v>1491</v>
      </c>
      <c r="R105" s="308" t="s">
        <v>1491</v>
      </c>
      <c r="S105" s="308" t="s">
        <v>1491</v>
      </c>
      <c r="T105" s="308" t="s">
        <v>1491</v>
      </c>
      <c r="U105" s="308" t="s">
        <v>1491</v>
      </c>
      <c r="V105" s="308" t="s">
        <v>1491</v>
      </c>
      <c r="W105" s="308" t="s">
        <v>1491</v>
      </c>
      <c r="X105" s="308" t="s">
        <v>1491</v>
      </c>
      <c r="Y105" s="308" t="s">
        <v>1491</v>
      </c>
      <c r="Z105" s="308" t="s">
        <v>1491</v>
      </c>
      <c r="AA105" s="308" t="s">
        <v>1491</v>
      </c>
      <c r="AB105" s="308" t="s">
        <v>1491</v>
      </c>
      <c r="AC105" s="308" t="s">
        <v>1491</v>
      </c>
      <c r="AD105" s="308" t="s">
        <v>1491</v>
      </c>
      <c r="AE105" s="308" t="s">
        <v>1491</v>
      </c>
      <c r="AF105" s="308" t="s">
        <v>1491</v>
      </c>
      <c r="AG105" s="308" t="s">
        <v>1491</v>
      </c>
      <c r="AH105" s="308" t="s">
        <v>1491</v>
      </c>
      <c r="AI105" s="308" t="s">
        <v>1491</v>
      </c>
      <c r="AJ105" s="308" t="s">
        <v>1491</v>
      </c>
      <c r="AK105" s="308" t="s">
        <v>1491</v>
      </c>
      <c r="AL105" s="308" t="s">
        <v>1491</v>
      </c>
      <c r="AM105" s="308" t="s">
        <v>1491</v>
      </c>
      <c r="AO105" s="322">
        <f t="shared" si="9"/>
        <v>0</v>
      </c>
      <c r="AP105" s="322">
        <f t="shared" si="9"/>
        <v>0</v>
      </c>
      <c r="AQ105" s="322">
        <f t="shared" si="9"/>
        <v>0</v>
      </c>
      <c r="AR105" s="322">
        <f t="shared" si="9"/>
        <v>2</v>
      </c>
      <c r="AS105" s="322">
        <f t="shared" si="11"/>
        <v>0</v>
      </c>
      <c r="AT105" s="322">
        <f t="shared" si="11"/>
        <v>0</v>
      </c>
      <c r="AU105" s="322">
        <f t="shared" si="11"/>
        <v>0</v>
      </c>
      <c r="AV105" s="322">
        <f t="shared" si="11"/>
        <v>0</v>
      </c>
      <c r="AW105" s="322">
        <f t="shared" si="11"/>
        <v>0</v>
      </c>
      <c r="AX105" s="322">
        <f t="shared" si="11"/>
        <v>0</v>
      </c>
      <c r="AY105" s="322">
        <f t="shared" si="11"/>
        <v>0</v>
      </c>
      <c r="AZ105" s="322">
        <f t="shared" si="11"/>
        <v>28</v>
      </c>
      <c r="BA105" s="323">
        <f t="shared" si="10"/>
        <v>28</v>
      </c>
    </row>
    <row r="106" spans="2:53" ht="15.95" customHeight="1" x14ac:dyDescent="0.3">
      <c r="B106" s="423">
        <v>97</v>
      </c>
      <c r="C106" s="266">
        <v>1023950293</v>
      </c>
      <c r="D106" s="257" t="s">
        <v>1688</v>
      </c>
      <c r="E106" s="257" t="s">
        <v>1448</v>
      </c>
      <c r="F106" s="284" t="s">
        <v>178</v>
      </c>
      <c r="G106" s="257" t="s">
        <v>1753</v>
      </c>
      <c r="H106" s="282" t="s">
        <v>201</v>
      </c>
      <c r="I106" s="399" t="s">
        <v>1774</v>
      </c>
      <c r="J106" s="308" t="s">
        <v>1491</v>
      </c>
      <c r="K106" s="308" t="s">
        <v>1491</v>
      </c>
      <c r="L106" s="308" t="s">
        <v>1491</v>
      </c>
      <c r="M106" s="308" t="s">
        <v>1491</v>
      </c>
      <c r="N106" s="308" t="s">
        <v>1491</v>
      </c>
      <c r="O106" s="308" t="s">
        <v>1491</v>
      </c>
      <c r="P106" s="308" t="s">
        <v>1491</v>
      </c>
      <c r="Q106" s="308" t="s">
        <v>1491</v>
      </c>
      <c r="R106" s="308" t="s">
        <v>1491</v>
      </c>
      <c r="S106" s="308" t="s">
        <v>1491</v>
      </c>
      <c r="T106" s="308" t="s">
        <v>1491</v>
      </c>
      <c r="U106" s="308" t="s">
        <v>1491</v>
      </c>
      <c r="V106" s="308" t="s">
        <v>1491</v>
      </c>
      <c r="W106" s="308" t="s">
        <v>1491</v>
      </c>
      <c r="X106" s="308" t="s">
        <v>1491</v>
      </c>
      <c r="Y106" s="308" t="s">
        <v>1491</v>
      </c>
      <c r="Z106" s="308" t="s">
        <v>1491</v>
      </c>
      <c r="AA106" s="308" t="s">
        <v>1491</v>
      </c>
      <c r="AB106" s="308" t="s">
        <v>1491</v>
      </c>
      <c r="AC106" s="308" t="s">
        <v>1491</v>
      </c>
      <c r="AD106" s="308" t="s">
        <v>1491</v>
      </c>
      <c r="AE106" s="308" t="s">
        <v>1491</v>
      </c>
      <c r="AF106" s="308" t="s">
        <v>1491</v>
      </c>
      <c r="AG106" s="308" t="s">
        <v>1491</v>
      </c>
      <c r="AH106" s="308" t="s">
        <v>1491</v>
      </c>
      <c r="AI106" s="308" t="s">
        <v>1491</v>
      </c>
      <c r="AJ106" s="308" t="s">
        <v>1491</v>
      </c>
      <c r="AK106" s="308" t="s">
        <v>1491</v>
      </c>
      <c r="AL106" s="308" t="s">
        <v>1491</v>
      </c>
      <c r="AM106" s="308" t="s">
        <v>1491</v>
      </c>
      <c r="AO106" s="322">
        <f t="shared" si="9"/>
        <v>0</v>
      </c>
      <c r="AP106" s="322">
        <f t="shared" si="9"/>
        <v>0</v>
      </c>
      <c r="AQ106" s="322">
        <f t="shared" si="9"/>
        <v>0</v>
      </c>
      <c r="AR106" s="322">
        <f t="shared" si="9"/>
        <v>0</v>
      </c>
      <c r="AS106" s="322">
        <f t="shared" si="11"/>
        <v>0</v>
      </c>
      <c r="AT106" s="322">
        <f t="shared" si="11"/>
        <v>0</v>
      </c>
      <c r="AU106" s="322">
        <f t="shared" si="11"/>
        <v>0</v>
      </c>
      <c r="AV106" s="322">
        <f t="shared" si="11"/>
        <v>0</v>
      </c>
      <c r="AW106" s="322">
        <f t="shared" si="11"/>
        <v>0</v>
      </c>
      <c r="AX106" s="322">
        <f t="shared" si="11"/>
        <v>0</v>
      </c>
      <c r="AY106" s="322">
        <f t="shared" si="11"/>
        <v>0</v>
      </c>
      <c r="AZ106" s="322">
        <f t="shared" si="11"/>
        <v>30</v>
      </c>
      <c r="BA106" s="323">
        <f t="shared" si="10"/>
        <v>30</v>
      </c>
    </row>
    <row r="107" spans="2:53" ht="15.95" customHeight="1" x14ac:dyDescent="0.3">
      <c r="B107" s="423">
        <v>98</v>
      </c>
      <c r="C107" s="266">
        <v>1045227589</v>
      </c>
      <c r="D107" s="257" t="s">
        <v>1689</v>
      </c>
      <c r="E107" s="257" t="s">
        <v>1448</v>
      </c>
      <c r="F107" s="284" t="s">
        <v>982</v>
      </c>
      <c r="G107" s="257" t="s">
        <v>1434</v>
      </c>
      <c r="H107" s="282" t="s">
        <v>201</v>
      </c>
      <c r="I107" s="399" t="s">
        <v>1774</v>
      </c>
      <c r="J107" s="308" t="s">
        <v>1491</v>
      </c>
      <c r="K107" s="308" t="s">
        <v>1491</v>
      </c>
      <c r="L107" s="308" t="s">
        <v>1491</v>
      </c>
      <c r="M107" s="308" t="s">
        <v>1491</v>
      </c>
      <c r="N107" s="308" t="s">
        <v>1491</v>
      </c>
      <c r="O107" s="308" t="s">
        <v>1491</v>
      </c>
      <c r="P107" s="308" t="s">
        <v>1491</v>
      </c>
      <c r="Q107" s="308" t="s">
        <v>1491</v>
      </c>
      <c r="R107" s="308" t="s">
        <v>1491</v>
      </c>
      <c r="S107" s="308" t="s">
        <v>1491</v>
      </c>
      <c r="T107" s="308" t="s">
        <v>1491</v>
      </c>
      <c r="U107" s="308" t="s">
        <v>1491</v>
      </c>
      <c r="V107" s="308" t="s">
        <v>1491</v>
      </c>
      <c r="W107" s="308" t="s">
        <v>1491</v>
      </c>
      <c r="X107" s="308" t="s">
        <v>1491</v>
      </c>
      <c r="Y107" s="308" t="s">
        <v>1491</v>
      </c>
      <c r="Z107" s="308" t="s">
        <v>1491</v>
      </c>
      <c r="AA107" s="308" t="s">
        <v>1491</v>
      </c>
      <c r="AB107" s="308" t="s">
        <v>1491</v>
      </c>
      <c r="AC107" s="308" t="s">
        <v>1491</v>
      </c>
      <c r="AD107" s="308" t="s">
        <v>1491</v>
      </c>
      <c r="AE107" s="308" t="s">
        <v>1491</v>
      </c>
      <c r="AF107" s="308" t="s">
        <v>1491</v>
      </c>
      <c r="AG107" s="308" t="s">
        <v>1491</v>
      </c>
      <c r="AH107" s="308" t="s">
        <v>1491</v>
      </c>
      <c r="AI107" s="308" t="s">
        <v>1491</v>
      </c>
      <c r="AJ107" s="308" t="s">
        <v>1491</v>
      </c>
      <c r="AK107" s="308" t="s">
        <v>1491</v>
      </c>
      <c r="AL107" s="308" t="s">
        <v>1491</v>
      </c>
      <c r="AM107" s="308" t="s">
        <v>1491</v>
      </c>
      <c r="AO107" s="322">
        <f t="shared" ref="AO107:AR138" si="12">COUNTIF($J107:$AM107,AO$8)</f>
        <v>0</v>
      </c>
      <c r="AP107" s="322">
        <f t="shared" si="12"/>
        <v>0</v>
      </c>
      <c r="AQ107" s="322">
        <f t="shared" si="12"/>
        <v>0</v>
      </c>
      <c r="AR107" s="322">
        <f t="shared" si="12"/>
        <v>0</v>
      </c>
      <c r="AS107" s="322">
        <f t="shared" si="11"/>
        <v>0</v>
      </c>
      <c r="AT107" s="322">
        <f t="shared" si="11"/>
        <v>0</v>
      </c>
      <c r="AU107" s="322">
        <f t="shared" si="11"/>
        <v>0</v>
      </c>
      <c r="AV107" s="322">
        <f t="shared" si="11"/>
        <v>0</v>
      </c>
      <c r="AW107" s="322">
        <f t="shared" si="11"/>
        <v>0</v>
      </c>
      <c r="AX107" s="322">
        <f t="shared" si="11"/>
        <v>0</v>
      </c>
      <c r="AY107" s="322">
        <f t="shared" si="11"/>
        <v>0</v>
      </c>
      <c r="AZ107" s="322">
        <f t="shared" si="11"/>
        <v>30</v>
      </c>
      <c r="BA107" s="323">
        <f t="shared" si="10"/>
        <v>30</v>
      </c>
    </row>
    <row r="108" spans="2:53" ht="34.5" x14ac:dyDescent="0.3">
      <c r="B108" s="423">
        <v>99</v>
      </c>
      <c r="C108" s="266">
        <v>1023031155</v>
      </c>
      <c r="D108" s="257" t="s">
        <v>1690</v>
      </c>
      <c r="E108" s="257" t="s">
        <v>1448</v>
      </c>
      <c r="F108" s="284" t="s">
        <v>982</v>
      </c>
      <c r="G108" s="257" t="s">
        <v>1754</v>
      </c>
      <c r="H108" s="282" t="s">
        <v>202</v>
      </c>
      <c r="I108" s="399" t="s">
        <v>1774</v>
      </c>
      <c r="J108" s="308" t="s">
        <v>1491</v>
      </c>
      <c r="K108" s="308" t="s">
        <v>1491</v>
      </c>
      <c r="L108" s="308" t="s">
        <v>1491</v>
      </c>
      <c r="M108" s="308" t="s">
        <v>1491</v>
      </c>
      <c r="N108" s="308" t="s">
        <v>1491</v>
      </c>
      <c r="O108" s="308" t="s">
        <v>1491</v>
      </c>
      <c r="P108" s="308" t="s">
        <v>1491</v>
      </c>
      <c r="Q108" s="308" t="s">
        <v>1491</v>
      </c>
      <c r="R108" s="308" t="s">
        <v>1491</v>
      </c>
      <c r="S108" s="308" t="s">
        <v>1491</v>
      </c>
      <c r="T108" s="308" t="s">
        <v>1491</v>
      </c>
      <c r="U108" s="308" t="s">
        <v>1491</v>
      </c>
      <c r="V108" s="308" t="s">
        <v>1491</v>
      </c>
      <c r="W108" s="308" t="s">
        <v>1491</v>
      </c>
      <c r="X108" s="308" t="s">
        <v>1491</v>
      </c>
      <c r="Y108" s="308" t="s">
        <v>1491</v>
      </c>
      <c r="Z108" s="308" t="s">
        <v>1491</v>
      </c>
      <c r="AA108" s="308" t="s">
        <v>1491</v>
      </c>
      <c r="AB108" s="308" t="s">
        <v>1491</v>
      </c>
      <c r="AC108" s="308" t="s">
        <v>1491</v>
      </c>
      <c r="AD108" s="308" t="s">
        <v>1491</v>
      </c>
      <c r="AE108" s="308" t="s">
        <v>1491</v>
      </c>
      <c r="AF108" s="308" t="s">
        <v>1491</v>
      </c>
      <c r="AG108" s="308" t="s">
        <v>1491</v>
      </c>
      <c r="AH108" s="308" t="s">
        <v>1491</v>
      </c>
      <c r="AI108" s="308" t="s">
        <v>1491</v>
      </c>
      <c r="AJ108" s="308" t="s">
        <v>1491</v>
      </c>
      <c r="AK108" s="308" t="s">
        <v>1491</v>
      </c>
      <c r="AL108" s="308" t="s">
        <v>1491</v>
      </c>
      <c r="AM108" s="308" t="s">
        <v>1491</v>
      </c>
      <c r="AO108" s="322">
        <f t="shared" si="12"/>
        <v>0</v>
      </c>
      <c r="AP108" s="322">
        <f t="shared" si="12"/>
        <v>0</v>
      </c>
      <c r="AQ108" s="322">
        <f t="shared" si="12"/>
        <v>0</v>
      </c>
      <c r="AR108" s="322">
        <f t="shared" si="12"/>
        <v>0</v>
      </c>
      <c r="AS108" s="322">
        <f t="shared" si="11"/>
        <v>0</v>
      </c>
      <c r="AT108" s="322">
        <f t="shared" si="11"/>
        <v>0</v>
      </c>
      <c r="AU108" s="322">
        <f t="shared" si="11"/>
        <v>0</v>
      </c>
      <c r="AV108" s="322">
        <f t="shared" si="11"/>
        <v>0</v>
      </c>
      <c r="AW108" s="322">
        <f t="shared" si="11"/>
        <v>0</v>
      </c>
      <c r="AX108" s="322">
        <f t="shared" si="11"/>
        <v>0</v>
      </c>
      <c r="AY108" s="322">
        <f t="shared" si="11"/>
        <v>0</v>
      </c>
      <c r="AZ108" s="322">
        <f t="shared" si="11"/>
        <v>30</v>
      </c>
      <c r="BA108" s="323">
        <f t="shared" si="10"/>
        <v>30</v>
      </c>
    </row>
    <row r="109" spans="2:53" ht="15.95" customHeight="1" x14ac:dyDescent="0.3">
      <c r="B109" s="423">
        <v>100</v>
      </c>
      <c r="C109" s="266">
        <v>52746420</v>
      </c>
      <c r="D109" s="257" t="s">
        <v>1691</v>
      </c>
      <c r="E109" s="257" t="s">
        <v>1448</v>
      </c>
      <c r="F109" s="284" t="s">
        <v>178</v>
      </c>
      <c r="G109" s="257" t="s">
        <v>1434</v>
      </c>
      <c r="H109" s="282" t="s">
        <v>201</v>
      </c>
      <c r="I109" s="399" t="s">
        <v>1774</v>
      </c>
      <c r="J109" s="308" t="s">
        <v>1491</v>
      </c>
      <c r="K109" s="308" t="s">
        <v>1483</v>
      </c>
      <c r="L109" s="308" t="s">
        <v>1483</v>
      </c>
      <c r="M109" s="308" t="s">
        <v>1491</v>
      </c>
      <c r="N109" s="308" t="s">
        <v>1491</v>
      </c>
      <c r="O109" s="308" t="s">
        <v>1491</v>
      </c>
      <c r="P109" s="308" t="s">
        <v>1491</v>
      </c>
      <c r="Q109" s="308" t="s">
        <v>1491</v>
      </c>
      <c r="R109" s="308" t="s">
        <v>1491</v>
      </c>
      <c r="S109" s="308" t="s">
        <v>1491</v>
      </c>
      <c r="T109" s="308" t="s">
        <v>1483</v>
      </c>
      <c r="U109" s="308" t="s">
        <v>1483</v>
      </c>
      <c r="V109" s="308" t="s">
        <v>1491</v>
      </c>
      <c r="W109" s="308" t="s">
        <v>1491</v>
      </c>
      <c r="X109" s="308" t="s">
        <v>1491</v>
      </c>
      <c r="Y109" s="308" t="s">
        <v>1491</v>
      </c>
      <c r="Z109" s="308" t="s">
        <v>1491</v>
      </c>
      <c r="AA109" s="308" t="s">
        <v>1491</v>
      </c>
      <c r="AB109" s="308" t="s">
        <v>1491</v>
      </c>
      <c r="AC109" s="308" t="s">
        <v>1491</v>
      </c>
      <c r="AD109" s="308" t="s">
        <v>1491</v>
      </c>
      <c r="AE109" s="308" t="s">
        <v>1491</v>
      </c>
      <c r="AF109" s="308" t="s">
        <v>1491</v>
      </c>
      <c r="AG109" s="308" t="s">
        <v>1491</v>
      </c>
      <c r="AH109" s="308" t="s">
        <v>1491</v>
      </c>
      <c r="AI109" s="308" t="s">
        <v>1491</v>
      </c>
      <c r="AJ109" s="308" t="s">
        <v>1491</v>
      </c>
      <c r="AK109" s="308" t="s">
        <v>1491</v>
      </c>
      <c r="AL109" s="308" t="s">
        <v>1491</v>
      </c>
      <c r="AM109" s="308" t="s">
        <v>1491</v>
      </c>
      <c r="AO109" s="322">
        <f t="shared" si="12"/>
        <v>0</v>
      </c>
      <c r="AP109" s="322">
        <f t="shared" si="12"/>
        <v>0</v>
      </c>
      <c r="AQ109" s="322">
        <f t="shared" si="12"/>
        <v>0</v>
      </c>
      <c r="AR109" s="322">
        <f t="shared" si="12"/>
        <v>4</v>
      </c>
      <c r="AS109" s="322">
        <f t="shared" si="11"/>
        <v>0</v>
      </c>
      <c r="AT109" s="322">
        <f t="shared" si="11"/>
        <v>0</v>
      </c>
      <c r="AU109" s="322">
        <f t="shared" si="11"/>
        <v>0</v>
      </c>
      <c r="AV109" s="322">
        <f t="shared" si="11"/>
        <v>0</v>
      </c>
      <c r="AW109" s="322">
        <f t="shared" si="11"/>
        <v>0</v>
      </c>
      <c r="AX109" s="322">
        <f t="shared" si="11"/>
        <v>0</v>
      </c>
      <c r="AY109" s="322">
        <f t="shared" si="11"/>
        <v>0</v>
      </c>
      <c r="AZ109" s="322">
        <f t="shared" si="11"/>
        <v>26</v>
      </c>
      <c r="BA109" s="323">
        <f t="shared" si="10"/>
        <v>26</v>
      </c>
    </row>
    <row r="110" spans="2:53" ht="34.5" x14ac:dyDescent="0.3">
      <c r="B110" s="423">
        <v>101</v>
      </c>
      <c r="C110" s="266">
        <v>1073668951</v>
      </c>
      <c r="D110" s="257" t="s">
        <v>1692</v>
      </c>
      <c r="E110" s="257" t="s">
        <v>1448</v>
      </c>
      <c r="F110" s="284" t="s">
        <v>178</v>
      </c>
      <c r="G110" s="257" t="s">
        <v>1434</v>
      </c>
      <c r="H110" s="282" t="s">
        <v>202</v>
      </c>
      <c r="I110" s="399" t="s">
        <v>1774</v>
      </c>
      <c r="J110" s="308" t="s">
        <v>1491</v>
      </c>
      <c r="K110" s="308" t="s">
        <v>1491</v>
      </c>
      <c r="L110" s="308" t="s">
        <v>1491</v>
      </c>
      <c r="M110" s="308" t="s">
        <v>1491</v>
      </c>
      <c r="N110" s="308" t="s">
        <v>1491</v>
      </c>
      <c r="O110" s="308" t="s">
        <v>1491</v>
      </c>
      <c r="P110" s="308" t="s">
        <v>1491</v>
      </c>
      <c r="Q110" s="308" t="s">
        <v>1491</v>
      </c>
      <c r="R110" s="308" t="s">
        <v>1491</v>
      </c>
      <c r="S110" s="308" t="s">
        <v>1491</v>
      </c>
      <c r="T110" s="308" t="s">
        <v>1491</v>
      </c>
      <c r="U110" s="308" t="s">
        <v>1491</v>
      </c>
      <c r="V110" s="308" t="s">
        <v>1491</v>
      </c>
      <c r="W110" s="308" t="s">
        <v>1491</v>
      </c>
      <c r="X110" s="308" t="s">
        <v>1491</v>
      </c>
      <c r="Y110" s="308" t="s">
        <v>1491</v>
      </c>
      <c r="Z110" s="308" t="s">
        <v>1491</v>
      </c>
      <c r="AA110" s="308" t="s">
        <v>1491</v>
      </c>
      <c r="AB110" s="308" t="s">
        <v>1491</v>
      </c>
      <c r="AC110" s="308" t="s">
        <v>1491</v>
      </c>
      <c r="AD110" s="308" t="s">
        <v>1491</v>
      </c>
      <c r="AE110" s="308" t="s">
        <v>1491</v>
      </c>
      <c r="AF110" s="308" t="s">
        <v>1491</v>
      </c>
      <c r="AG110" s="308" t="s">
        <v>1491</v>
      </c>
      <c r="AH110" s="308" t="s">
        <v>1491</v>
      </c>
      <c r="AI110" s="308" t="s">
        <v>1491</v>
      </c>
      <c r="AJ110" s="308" t="s">
        <v>1491</v>
      </c>
      <c r="AK110" s="308" t="s">
        <v>1491</v>
      </c>
      <c r="AL110" s="308" t="s">
        <v>1491</v>
      </c>
      <c r="AM110" s="308" t="s">
        <v>1491</v>
      </c>
      <c r="AO110" s="322">
        <f t="shared" si="12"/>
        <v>0</v>
      </c>
      <c r="AP110" s="322">
        <f t="shared" si="12"/>
        <v>0</v>
      </c>
      <c r="AQ110" s="322">
        <f t="shared" si="12"/>
        <v>0</v>
      </c>
      <c r="AR110" s="322">
        <f t="shared" si="12"/>
        <v>0</v>
      </c>
      <c r="AS110" s="322">
        <f t="shared" si="11"/>
        <v>0</v>
      </c>
      <c r="AT110" s="322">
        <f t="shared" si="11"/>
        <v>0</v>
      </c>
      <c r="AU110" s="322">
        <f t="shared" si="11"/>
        <v>0</v>
      </c>
      <c r="AV110" s="322">
        <f t="shared" si="11"/>
        <v>0</v>
      </c>
      <c r="AW110" s="322">
        <f t="shared" si="11"/>
        <v>0</v>
      </c>
      <c r="AX110" s="322">
        <f t="shared" si="11"/>
        <v>0</v>
      </c>
      <c r="AY110" s="322">
        <f t="shared" si="11"/>
        <v>0</v>
      </c>
      <c r="AZ110" s="322">
        <f t="shared" si="11"/>
        <v>30</v>
      </c>
      <c r="BA110" s="323">
        <f t="shared" si="10"/>
        <v>30</v>
      </c>
    </row>
    <row r="111" spans="2:53" ht="15.95" customHeight="1" x14ac:dyDescent="0.3">
      <c r="B111" s="423">
        <v>102</v>
      </c>
      <c r="C111" s="266">
        <v>53073073</v>
      </c>
      <c r="D111" s="257" t="s">
        <v>1693</v>
      </c>
      <c r="E111" s="257" t="s">
        <v>1448</v>
      </c>
      <c r="F111" s="284" t="s">
        <v>178</v>
      </c>
      <c r="G111" s="257" t="s">
        <v>1755</v>
      </c>
      <c r="H111" s="282" t="s">
        <v>201</v>
      </c>
      <c r="I111" s="399" t="s">
        <v>1774</v>
      </c>
      <c r="J111" s="308" t="s">
        <v>1491</v>
      </c>
      <c r="K111" s="308" t="s">
        <v>1491</v>
      </c>
      <c r="L111" s="308" t="s">
        <v>1491</v>
      </c>
      <c r="M111" s="308" t="s">
        <v>1491</v>
      </c>
      <c r="N111" s="308" t="s">
        <v>1491</v>
      </c>
      <c r="O111" s="308" t="s">
        <v>1491</v>
      </c>
      <c r="P111" s="308" t="s">
        <v>1491</v>
      </c>
      <c r="Q111" s="308" t="s">
        <v>1491</v>
      </c>
      <c r="R111" s="308" t="s">
        <v>1491</v>
      </c>
      <c r="S111" s="308" t="s">
        <v>1491</v>
      </c>
      <c r="T111" s="308" t="s">
        <v>1491</v>
      </c>
      <c r="U111" s="308" t="s">
        <v>1491</v>
      </c>
      <c r="V111" s="308" t="s">
        <v>1491</v>
      </c>
      <c r="W111" s="308" t="s">
        <v>1491</v>
      </c>
      <c r="X111" s="308" t="s">
        <v>1491</v>
      </c>
      <c r="Y111" s="308" t="s">
        <v>1491</v>
      </c>
      <c r="Z111" s="308" t="s">
        <v>1491</v>
      </c>
      <c r="AA111" s="308" t="s">
        <v>1491</v>
      </c>
      <c r="AB111" s="308" t="s">
        <v>1491</v>
      </c>
      <c r="AC111" s="308" t="s">
        <v>1491</v>
      </c>
      <c r="AD111" s="308" t="s">
        <v>1491</v>
      </c>
      <c r="AE111" s="308" t="s">
        <v>1491</v>
      </c>
      <c r="AF111" s="308" t="s">
        <v>1491</v>
      </c>
      <c r="AG111" s="308" t="s">
        <v>1491</v>
      </c>
      <c r="AH111" s="308" t="s">
        <v>1491</v>
      </c>
      <c r="AI111" s="308" t="s">
        <v>1491</v>
      </c>
      <c r="AJ111" s="308" t="s">
        <v>1491</v>
      </c>
      <c r="AK111" s="308" t="s">
        <v>1491</v>
      </c>
      <c r="AL111" s="308" t="s">
        <v>1491</v>
      </c>
      <c r="AM111" s="308" t="s">
        <v>1491</v>
      </c>
      <c r="AO111" s="322">
        <f t="shared" si="12"/>
        <v>0</v>
      </c>
      <c r="AP111" s="322">
        <f t="shared" si="12"/>
        <v>0</v>
      </c>
      <c r="AQ111" s="322">
        <f t="shared" si="12"/>
        <v>0</v>
      </c>
      <c r="AR111" s="322">
        <f t="shared" si="12"/>
        <v>0</v>
      </c>
      <c r="AS111" s="322">
        <f t="shared" si="11"/>
        <v>0</v>
      </c>
      <c r="AT111" s="322">
        <f t="shared" si="11"/>
        <v>0</v>
      </c>
      <c r="AU111" s="322">
        <f t="shared" si="11"/>
        <v>0</v>
      </c>
      <c r="AV111" s="322">
        <f t="shared" si="11"/>
        <v>0</v>
      </c>
      <c r="AW111" s="322">
        <f t="shared" si="11"/>
        <v>0</v>
      </c>
      <c r="AX111" s="322">
        <f t="shared" si="11"/>
        <v>0</v>
      </c>
      <c r="AY111" s="322">
        <f t="shared" si="11"/>
        <v>0</v>
      </c>
      <c r="AZ111" s="322">
        <f t="shared" si="11"/>
        <v>30</v>
      </c>
      <c r="BA111" s="323">
        <f t="shared" si="10"/>
        <v>30</v>
      </c>
    </row>
    <row r="112" spans="2:53" ht="15.95" customHeight="1" x14ac:dyDescent="0.3">
      <c r="B112" s="423">
        <v>103</v>
      </c>
      <c r="C112" s="266">
        <v>35602050</v>
      </c>
      <c r="D112" s="257" t="s">
        <v>1694</v>
      </c>
      <c r="E112" s="257" t="s">
        <v>1448</v>
      </c>
      <c r="F112" s="284" t="s">
        <v>178</v>
      </c>
      <c r="G112" s="257" t="s">
        <v>1756</v>
      </c>
      <c r="H112" s="282" t="s">
        <v>203</v>
      </c>
      <c r="I112" s="399" t="s">
        <v>1775</v>
      </c>
      <c r="J112" s="308" t="s">
        <v>1491</v>
      </c>
      <c r="K112" s="308" t="s">
        <v>1491</v>
      </c>
      <c r="L112" s="308" t="s">
        <v>1491</v>
      </c>
      <c r="M112" s="308" t="s">
        <v>1491</v>
      </c>
      <c r="N112" s="308" t="s">
        <v>1491</v>
      </c>
      <c r="O112" s="308" t="s">
        <v>1491</v>
      </c>
      <c r="P112" s="308" t="s">
        <v>1491</v>
      </c>
      <c r="Q112" s="308" t="s">
        <v>1491</v>
      </c>
      <c r="R112" s="308" t="s">
        <v>1491</v>
      </c>
      <c r="S112" s="308" t="s">
        <v>1491</v>
      </c>
      <c r="T112" s="308" t="s">
        <v>1491</v>
      </c>
      <c r="U112" s="308" t="s">
        <v>1491</v>
      </c>
      <c r="V112" s="308" t="s">
        <v>1491</v>
      </c>
      <c r="W112" s="308" t="s">
        <v>1491</v>
      </c>
      <c r="X112" s="308" t="s">
        <v>1491</v>
      </c>
      <c r="Y112" s="308" t="s">
        <v>1491</v>
      </c>
      <c r="Z112" s="308" t="s">
        <v>1491</v>
      </c>
      <c r="AA112" s="308" t="s">
        <v>1491</v>
      </c>
      <c r="AB112" s="308" t="s">
        <v>1491</v>
      </c>
      <c r="AC112" s="308" t="s">
        <v>1491</v>
      </c>
      <c r="AD112" s="308" t="s">
        <v>1491</v>
      </c>
      <c r="AE112" s="308" t="s">
        <v>1491</v>
      </c>
      <c r="AF112" s="308" t="s">
        <v>1491</v>
      </c>
      <c r="AG112" s="308" t="s">
        <v>1491</v>
      </c>
      <c r="AH112" s="308" t="s">
        <v>1491</v>
      </c>
      <c r="AI112" s="308" t="s">
        <v>1491</v>
      </c>
      <c r="AJ112" s="308" t="s">
        <v>1491</v>
      </c>
      <c r="AK112" s="308" t="s">
        <v>1491</v>
      </c>
      <c r="AL112" s="308" t="s">
        <v>1491</v>
      </c>
      <c r="AM112" s="308" t="s">
        <v>1491</v>
      </c>
      <c r="AO112" s="322">
        <f t="shared" si="12"/>
        <v>0</v>
      </c>
      <c r="AP112" s="322">
        <f t="shared" si="12"/>
        <v>0</v>
      </c>
      <c r="AQ112" s="322">
        <f t="shared" si="12"/>
        <v>0</v>
      </c>
      <c r="AR112" s="322">
        <f t="shared" si="12"/>
        <v>0</v>
      </c>
      <c r="AS112" s="322">
        <f t="shared" si="11"/>
        <v>0</v>
      </c>
      <c r="AT112" s="322">
        <f t="shared" si="11"/>
        <v>0</v>
      </c>
      <c r="AU112" s="322">
        <f t="shared" si="11"/>
        <v>0</v>
      </c>
      <c r="AV112" s="322">
        <f t="shared" si="11"/>
        <v>0</v>
      </c>
      <c r="AW112" s="322">
        <f t="shared" si="11"/>
        <v>0</v>
      </c>
      <c r="AX112" s="322">
        <f t="shared" si="11"/>
        <v>0</v>
      </c>
      <c r="AY112" s="322">
        <f t="shared" si="11"/>
        <v>0</v>
      </c>
      <c r="AZ112" s="322">
        <f t="shared" si="11"/>
        <v>30</v>
      </c>
      <c r="BA112" s="323">
        <f t="shared" si="10"/>
        <v>30</v>
      </c>
    </row>
    <row r="113" spans="2:53" ht="15.95" customHeight="1" x14ac:dyDescent="0.3">
      <c r="B113" s="423">
        <v>104</v>
      </c>
      <c r="C113" s="266">
        <v>52990959</v>
      </c>
      <c r="D113" s="257" t="s">
        <v>1695</v>
      </c>
      <c r="E113" s="257" t="s">
        <v>1448</v>
      </c>
      <c r="F113" s="284" t="s">
        <v>178</v>
      </c>
      <c r="G113" s="257" t="s">
        <v>1757</v>
      </c>
      <c r="H113" s="282" t="s">
        <v>201</v>
      </c>
      <c r="I113" s="399" t="s">
        <v>1775</v>
      </c>
      <c r="J113" s="308" t="s">
        <v>1491</v>
      </c>
      <c r="K113" s="308" t="s">
        <v>1491</v>
      </c>
      <c r="L113" s="308" t="s">
        <v>1491</v>
      </c>
      <c r="M113" s="308" t="s">
        <v>1491</v>
      </c>
      <c r="N113" s="308" t="s">
        <v>1491</v>
      </c>
      <c r="O113" s="308" t="s">
        <v>1491</v>
      </c>
      <c r="P113" s="308" t="s">
        <v>1491</v>
      </c>
      <c r="Q113" s="308" t="s">
        <v>1491</v>
      </c>
      <c r="R113" s="308" t="s">
        <v>1491</v>
      </c>
      <c r="S113" s="308" t="s">
        <v>1491</v>
      </c>
      <c r="T113" s="308" t="s">
        <v>1491</v>
      </c>
      <c r="U113" s="308" t="s">
        <v>1491</v>
      </c>
      <c r="V113" s="308" t="s">
        <v>1491</v>
      </c>
      <c r="W113" s="308" t="s">
        <v>1491</v>
      </c>
      <c r="X113" s="308" t="s">
        <v>1491</v>
      </c>
      <c r="Y113" s="308" t="s">
        <v>1491</v>
      </c>
      <c r="Z113" s="308" t="s">
        <v>1491</v>
      </c>
      <c r="AA113" s="308" t="s">
        <v>1491</v>
      </c>
      <c r="AB113" s="308" t="s">
        <v>1491</v>
      </c>
      <c r="AC113" s="308" t="s">
        <v>1491</v>
      </c>
      <c r="AD113" s="308" t="s">
        <v>1491</v>
      </c>
      <c r="AE113" s="308" t="s">
        <v>1491</v>
      </c>
      <c r="AF113" s="308" t="s">
        <v>1491</v>
      </c>
      <c r="AG113" s="308" t="s">
        <v>1491</v>
      </c>
      <c r="AH113" s="308" t="s">
        <v>1491</v>
      </c>
      <c r="AI113" s="308" t="s">
        <v>1491</v>
      </c>
      <c r="AJ113" s="308" t="s">
        <v>1491</v>
      </c>
      <c r="AK113" s="308" t="s">
        <v>1491</v>
      </c>
      <c r="AL113" s="308" t="s">
        <v>1491</v>
      </c>
      <c r="AM113" s="308" t="s">
        <v>1491</v>
      </c>
      <c r="AO113" s="322">
        <f t="shared" si="12"/>
        <v>0</v>
      </c>
      <c r="AP113" s="322">
        <f t="shared" si="12"/>
        <v>0</v>
      </c>
      <c r="AQ113" s="322">
        <f t="shared" si="12"/>
        <v>0</v>
      </c>
      <c r="AR113" s="322">
        <f t="shared" si="12"/>
        <v>0</v>
      </c>
      <c r="AS113" s="322">
        <f t="shared" si="11"/>
        <v>0</v>
      </c>
      <c r="AT113" s="322">
        <f t="shared" si="11"/>
        <v>0</v>
      </c>
      <c r="AU113" s="322">
        <f t="shared" si="11"/>
        <v>0</v>
      </c>
      <c r="AV113" s="322">
        <f t="shared" si="11"/>
        <v>0</v>
      </c>
      <c r="AW113" s="322">
        <f t="shared" si="11"/>
        <v>0</v>
      </c>
      <c r="AX113" s="322">
        <f t="shared" si="11"/>
        <v>0</v>
      </c>
      <c r="AY113" s="322">
        <f t="shared" si="11"/>
        <v>0</v>
      </c>
      <c r="AZ113" s="322">
        <f t="shared" si="11"/>
        <v>30</v>
      </c>
      <c r="BA113" s="323">
        <f t="shared" si="10"/>
        <v>30</v>
      </c>
    </row>
    <row r="114" spans="2:53" ht="15.95" customHeight="1" x14ac:dyDescent="0.3">
      <c r="B114" s="423">
        <v>105</v>
      </c>
      <c r="C114" s="266">
        <v>52759800</v>
      </c>
      <c r="D114" s="257" t="s">
        <v>1696</v>
      </c>
      <c r="E114" s="257" t="s">
        <v>1448</v>
      </c>
      <c r="F114" s="284" t="s">
        <v>178</v>
      </c>
      <c r="G114" s="257" t="s">
        <v>1758</v>
      </c>
      <c r="H114" s="282" t="s">
        <v>201</v>
      </c>
      <c r="I114" s="399" t="s">
        <v>1775</v>
      </c>
      <c r="J114" s="308" t="s">
        <v>1491</v>
      </c>
      <c r="K114" s="308" t="s">
        <v>1491</v>
      </c>
      <c r="L114" s="308" t="s">
        <v>1491</v>
      </c>
      <c r="M114" s="308" t="s">
        <v>1491</v>
      </c>
      <c r="N114" s="308" t="s">
        <v>1491</v>
      </c>
      <c r="O114" s="308" t="s">
        <v>1491</v>
      </c>
      <c r="P114" s="308" t="s">
        <v>1491</v>
      </c>
      <c r="Q114" s="308" t="s">
        <v>1491</v>
      </c>
      <c r="R114" s="308" t="s">
        <v>1491</v>
      </c>
      <c r="S114" s="308" t="s">
        <v>1491</v>
      </c>
      <c r="T114" s="308" t="s">
        <v>1491</v>
      </c>
      <c r="U114" s="308" t="s">
        <v>1491</v>
      </c>
      <c r="V114" s="308" t="s">
        <v>1491</v>
      </c>
      <c r="W114" s="308" t="s">
        <v>1491</v>
      </c>
      <c r="X114" s="308" t="s">
        <v>1491</v>
      </c>
      <c r="Y114" s="308" t="s">
        <v>1491</v>
      </c>
      <c r="Z114" s="308" t="s">
        <v>1491</v>
      </c>
      <c r="AA114" s="308" t="s">
        <v>1491</v>
      </c>
      <c r="AB114" s="308" t="s">
        <v>1491</v>
      </c>
      <c r="AC114" s="308" t="s">
        <v>1491</v>
      </c>
      <c r="AD114" s="308" t="s">
        <v>1491</v>
      </c>
      <c r="AE114" s="308" t="s">
        <v>1491</v>
      </c>
      <c r="AF114" s="308" t="s">
        <v>1491</v>
      </c>
      <c r="AG114" s="308" t="s">
        <v>1491</v>
      </c>
      <c r="AH114" s="308" t="s">
        <v>1491</v>
      </c>
      <c r="AI114" s="308" t="s">
        <v>1491</v>
      </c>
      <c r="AJ114" s="308" t="s">
        <v>1491</v>
      </c>
      <c r="AK114" s="308" t="s">
        <v>1491</v>
      </c>
      <c r="AL114" s="308" t="s">
        <v>1491</v>
      </c>
      <c r="AM114" s="308" t="s">
        <v>1491</v>
      </c>
      <c r="AO114" s="322">
        <f t="shared" si="12"/>
        <v>0</v>
      </c>
      <c r="AP114" s="322">
        <f t="shared" si="12"/>
        <v>0</v>
      </c>
      <c r="AQ114" s="322">
        <f t="shared" si="12"/>
        <v>0</v>
      </c>
      <c r="AR114" s="322">
        <f t="shared" si="12"/>
        <v>0</v>
      </c>
      <c r="AS114" s="322">
        <f t="shared" si="11"/>
        <v>0</v>
      </c>
      <c r="AT114" s="322">
        <f t="shared" si="11"/>
        <v>0</v>
      </c>
      <c r="AU114" s="322">
        <f t="shared" si="11"/>
        <v>0</v>
      </c>
      <c r="AV114" s="322">
        <f t="shared" si="11"/>
        <v>0</v>
      </c>
      <c r="AW114" s="322">
        <f t="shared" si="11"/>
        <v>0</v>
      </c>
      <c r="AX114" s="322">
        <f t="shared" si="11"/>
        <v>0</v>
      </c>
      <c r="AY114" s="322">
        <f t="shared" si="11"/>
        <v>0</v>
      </c>
      <c r="AZ114" s="322">
        <f t="shared" si="11"/>
        <v>30</v>
      </c>
      <c r="BA114" s="323">
        <f t="shared" si="10"/>
        <v>30</v>
      </c>
    </row>
    <row r="115" spans="2:53" ht="15.95" customHeight="1" x14ac:dyDescent="0.3">
      <c r="B115" s="423">
        <v>106</v>
      </c>
      <c r="C115" s="266">
        <v>52309477</v>
      </c>
      <c r="D115" s="257" t="s">
        <v>1697</v>
      </c>
      <c r="E115" s="257" t="s">
        <v>1448</v>
      </c>
      <c r="F115" s="284" t="s">
        <v>178</v>
      </c>
      <c r="G115" s="257" t="s">
        <v>1759</v>
      </c>
      <c r="H115" s="282" t="s">
        <v>201</v>
      </c>
      <c r="I115" s="399" t="s">
        <v>1775</v>
      </c>
      <c r="J115" s="308" t="s">
        <v>1491</v>
      </c>
      <c r="K115" s="308" t="s">
        <v>1491</v>
      </c>
      <c r="L115" s="308" t="s">
        <v>1491</v>
      </c>
      <c r="M115" s="308" t="s">
        <v>1491</v>
      </c>
      <c r="N115" s="308" t="s">
        <v>1491</v>
      </c>
      <c r="O115" s="308" t="s">
        <v>1491</v>
      </c>
      <c r="P115" s="308" t="s">
        <v>1491</v>
      </c>
      <c r="Q115" s="308" t="s">
        <v>1491</v>
      </c>
      <c r="R115" s="308" t="s">
        <v>1491</v>
      </c>
      <c r="S115" s="308" t="s">
        <v>1491</v>
      </c>
      <c r="T115" s="308" t="s">
        <v>1491</v>
      </c>
      <c r="U115" s="308" t="s">
        <v>1491</v>
      </c>
      <c r="V115" s="308" t="s">
        <v>1491</v>
      </c>
      <c r="W115" s="308" t="s">
        <v>1491</v>
      </c>
      <c r="X115" s="308" t="s">
        <v>1491</v>
      </c>
      <c r="Y115" s="308" t="s">
        <v>1491</v>
      </c>
      <c r="Z115" s="308" t="s">
        <v>1491</v>
      </c>
      <c r="AA115" s="308" t="s">
        <v>1491</v>
      </c>
      <c r="AB115" s="308" t="s">
        <v>1491</v>
      </c>
      <c r="AC115" s="308" t="s">
        <v>1491</v>
      </c>
      <c r="AD115" s="308" t="s">
        <v>1491</v>
      </c>
      <c r="AE115" s="308" t="s">
        <v>1491</v>
      </c>
      <c r="AF115" s="308" t="s">
        <v>1491</v>
      </c>
      <c r="AG115" s="308" t="s">
        <v>1491</v>
      </c>
      <c r="AH115" s="308" t="s">
        <v>1491</v>
      </c>
      <c r="AI115" s="308" t="s">
        <v>1491</v>
      </c>
      <c r="AJ115" s="308" t="s">
        <v>1491</v>
      </c>
      <c r="AK115" s="308" t="s">
        <v>1491</v>
      </c>
      <c r="AL115" s="308" t="s">
        <v>1491</v>
      </c>
      <c r="AM115" s="308" t="s">
        <v>1491</v>
      </c>
      <c r="AO115" s="322">
        <f t="shared" si="12"/>
        <v>0</v>
      </c>
      <c r="AP115" s="322">
        <f t="shared" si="12"/>
        <v>0</v>
      </c>
      <c r="AQ115" s="322">
        <f t="shared" si="12"/>
        <v>0</v>
      </c>
      <c r="AR115" s="322">
        <f t="shared" si="12"/>
        <v>0</v>
      </c>
      <c r="AS115" s="322">
        <f t="shared" si="11"/>
        <v>0</v>
      </c>
      <c r="AT115" s="322">
        <f t="shared" si="11"/>
        <v>0</v>
      </c>
      <c r="AU115" s="322">
        <f t="shared" si="11"/>
        <v>0</v>
      </c>
      <c r="AV115" s="322">
        <f t="shared" si="11"/>
        <v>0</v>
      </c>
      <c r="AW115" s="322">
        <f t="shared" si="11"/>
        <v>0</v>
      </c>
      <c r="AX115" s="322">
        <f t="shared" si="11"/>
        <v>0</v>
      </c>
      <c r="AY115" s="322">
        <f t="shared" si="11"/>
        <v>0</v>
      </c>
      <c r="AZ115" s="322">
        <f t="shared" si="11"/>
        <v>30</v>
      </c>
      <c r="BA115" s="323">
        <f t="shared" si="10"/>
        <v>30</v>
      </c>
    </row>
    <row r="116" spans="2:53" ht="34.5" x14ac:dyDescent="0.3">
      <c r="B116" s="423">
        <v>107</v>
      </c>
      <c r="C116" s="266">
        <v>1010053949</v>
      </c>
      <c r="D116" s="257" t="s">
        <v>1698</v>
      </c>
      <c r="E116" s="257" t="s">
        <v>1448</v>
      </c>
      <c r="F116" s="284" t="s">
        <v>178</v>
      </c>
      <c r="G116" s="257" t="s">
        <v>1760</v>
      </c>
      <c r="H116" s="282" t="s">
        <v>202</v>
      </c>
      <c r="I116" s="399" t="s">
        <v>1776</v>
      </c>
      <c r="J116" s="308" t="s">
        <v>1491</v>
      </c>
      <c r="K116" s="308" t="s">
        <v>1491</v>
      </c>
      <c r="L116" s="308" t="s">
        <v>1491</v>
      </c>
      <c r="M116" s="308" t="s">
        <v>1491</v>
      </c>
      <c r="N116" s="308" t="s">
        <v>1491</v>
      </c>
      <c r="O116" s="308" t="s">
        <v>1491</v>
      </c>
      <c r="P116" s="308" t="s">
        <v>1491</v>
      </c>
      <c r="Q116" s="308" t="s">
        <v>1491</v>
      </c>
      <c r="R116" s="308" t="s">
        <v>1491</v>
      </c>
      <c r="S116" s="308" t="s">
        <v>1491</v>
      </c>
      <c r="T116" s="308" t="s">
        <v>1491</v>
      </c>
      <c r="U116" s="308" t="s">
        <v>1491</v>
      </c>
      <c r="V116" s="308" t="s">
        <v>1491</v>
      </c>
      <c r="W116" s="308" t="s">
        <v>1491</v>
      </c>
      <c r="X116" s="308" t="s">
        <v>1491</v>
      </c>
      <c r="Y116" s="308" t="s">
        <v>1491</v>
      </c>
      <c r="Z116" s="308" t="s">
        <v>1491</v>
      </c>
      <c r="AA116" s="308" t="s">
        <v>1491</v>
      </c>
      <c r="AB116" s="308" t="s">
        <v>1491</v>
      </c>
      <c r="AC116" s="308" t="s">
        <v>1491</v>
      </c>
      <c r="AD116" s="308" t="s">
        <v>1491</v>
      </c>
      <c r="AE116" s="308" t="s">
        <v>1491</v>
      </c>
      <c r="AF116" s="308" t="s">
        <v>1491</v>
      </c>
      <c r="AG116" s="308" t="s">
        <v>1491</v>
      </c>
      <c r="AH116" s="308" t="s">
        <v>1491</v>
      </c>
      <c r="AI116" s="308" t="s">
        <v>1491</v>
      </c>
      <c r="AJ116" s="308" t="s">
        <v>1491</v>
      </c>
      <c r="AK116" s="308" t="s">
        <v>1491</v>
      </c>
      <c r="AL116" s="308" t="s">
        <v>1491</v>
      </c>
      <c r="AM116" s="308" t="s">
        <v>1491</v>
      </c>
      <c r="AO116" s="322">
        <f t="shared" si="12"/>
        <v>0</v>
      </c>
      <c r="AP116" s="322">
        <f t="shared" si="12"/>
        <v>0</v>
      </c>
      <c r="AQ116" s="322">
        <f t="shared" si="12"/>
        <v>0</v>
      </c>
      <c r="AR116" s="322">
        <f t="shared" si="12"/>
        <v>0</v>
      </c>
      <c r="AS116" s="322">
        <f t="shared" si="11"/>
        <v>0</v>
      </c>
      <c r="AT116" s="322">
        <f t="shared" si="11"/>
        <v>0</v>
      </c>
      <c r="AU116" s="322">
        <f t="shared" si="11"/>
        <v>0</v>
      </c>
      <c r="AV116" s="322">
        <f t="shared" si="11"/>
        <v>0</v>
      </c>
      <c r="AW116" s="322">
        <f t="shared" ref="AS116:AZ148" si="13">COUNTIF($J116:$AM116,AW$8)</f>
        <v>0</v>
      </c>
      <c r="AX116" s="322">
        <f t="shared" si="13"/>
        <v>0</v>
      </c>
      <c r="AY116" s="322">
        <f t="shared" si="13"/>
        <v>0</v>
      </c>
      <c r="AZ116" s="322">
        <f t="shared" si="13"/>
        <v>30</v>
      </c>
      <c r="BA116" s="323">
        <f t="shared" si="10"/>
        <v>30</v>
      </c>
    </row>
    <row r="117" spans="2:53" ht="15.95" customHeight="1" x14ac:dyDescent="0.3">
      <c r="B117" s="423">
        <v>108</v>
      </c>
      <c r="C117" s="266">
        <v>65788478</v>
      </c>
      <c r="D117" s="257" t="s">
        <v>1699</v>
      </c>
      <c r="E117" s="257" t="s">
        <v>1448</v>
      </c>
      <c r="F117" s="284" t="s">
        <v>982</v>
      </c>
      <c r="G117" s="257" t="s">
        <v>1761</v>
      </c>
      <c r="H117" s="282" t="s">
        <v>201</v>
      </c>
      <c r="I117" s="399" t="s">
        <v>1776</v>
      </c>
      <c r="J117" s="308" t="s">
        <v>1491</v>
      </c>
      <c r="K117" s="308" t="s">
        <v>1491</v>
      </c>
      <c r="L117" s="308" t="s">
        <v>1491</v>
      </c>
      <c r="M117" s="308" t="s">
        <v>1491</v>
      </c>
      <c r="N117" s="308" t="s">
        <v>1491</v>
      </c>
      <c r="O117" s="308" t="s">
        <v>1491</v>
      </c>
      <c r="P117" s="308" t="s">
        <v>1491</v>
      </c>
      <c r="Q117" s="308" t="s">
        <v>1491</v>
      </c>
      <c r="R117" s="308" t="s">
        <v>1491</v>
      </c>
      <c r="S117" s="308" t="s">
        <v>1491</v>
      </c>
      <c r="T117" s="308" t="s">
        <v>1491</v>
      </c>
      <c r="U117" s="308" t="s">
        <v>1491</v>
      </c>
      <c r="V117" s="308" t="s">
        <v>1491</v>
      </c>
      <c r="W117" s="308" t="s">
        <v>1491</v>
      </c>
      <c r="X117" s="308" t="s">
        <v>1491</v>
      </c>
      <c r="Y117" s="308" t="s">
        <v>1491</v>
      </c>
      <c r="Z117" s="308" t="s">
        <v>1491</v>
      </c>
      <c r="AA117" s="308" t="s">
        <v>1491</v>
      </c>
      <c r="AB117" s="308" t="s">
        <v>1491</v>
      </c>
      <c r="AC117" s="308" t="s">
        <v>1491</v>
      </c>
      <c r="AD117" s="308" t="s">
        <v>1491</v>
      </c>
      <c r="AE117" s="308" t="s">
        <v>1491</v>
      </c>
      <c r="AF117" s="308" t="s">
        <v>1491</v>
      </c>
      <c r="AG117" s="308" t="s">
        <v>1491</v>
      </c>
      <c r="AH117" s="308" t="s">
        <v>1491</v>
      </c>
      <c r="AI117" s="308" t="s">
        <v>1491</v>
      </c>
      <c r="AJ117" s="308" t="s">
        <v>1491</v>
      </c>
      <c r="AK117" s="308" t="s">
        <v>1491</v>
      </c>
      <c r="AL117" s="308" t="s">
        <v>1491</v>
      </c>
      <c r="AM117" s="308" t="s">
        <v>1491</v>
      </c>
      <c r="AO117" s="322">
        <f t="shared" si="12"/>
        <v>0</v>
      </c>
      <c r="AP117" s="322">
        <f t="shared" si="12"/>
        <v>0</v>
      </c>
      <c r="AQ117" s="322">
        <f t="shared" si="12"/>
        <v>0</v>
      </c>
      <c r="AR117" s="322">
        <f t="shared" si="12"/>
        <v>0</v>
      </c>
      <c r="AS117" s="322">
        <f t="shared" si="13"/>
        <v>0</v>
      </c>
      <c r="AT117" s="322">
        <f t="shared" si="13"/>
        <v>0</v>
      </c>
      <c r="AU117" s="322">
        <f t="shared" si="13"/>
        <v>0</v>
      </c>
      <c r="AV117" s="322">
        <f t="shared" si="13"/>
        <v>0</v>
      </c>
      <c r="AW117" s="322">
        <f t="shared" si="13"/>
        <v>0</v>
      </c>
      <c r="AX117" s="322">
        <f t="shared" si="13"/>
        <v>0</v>
      </c>
      <c r="AY117" s="322">
        <f t="shared" si="13"/>
        <v>0</v>
      </c>
      <c r="AZ117" s="322">
        <f t="shared" si="13"/>
        <v>30</v>
      </c>
      <c r="BA117" s="323">
        <f t="shared" si="10"/>
        <v>30</v>
      </c>
    </row>
    <row r="118" spans="2:53" ht="15.95" customHeight="1" x14ac:dyDescent="0.3">
      <c r="B118" s="423">
        <v>109</v>
      </c>
      <c r="C118" s="266">
        <v>80443614</v>
      </c>
      <c r="D118" s="257" t="s">
        <v>1700</v>
      </c>
      <c r="E118" s="257" t="s">
        <v>1448</v>
      </c>
      <c r="F118" s="284" t="s">
        <v>178</v>
      </c>
      <c r="G118" s="257" t="s">
        <v>1762</v>
      </c>
      <c r="H118" s="282" t="s">
        <v>201</v>
      </c>
      <c r="I118" s="399" t="s">
        <v>1776</v>
      </c>
      <c r="J118" s="308" t="s">
        <v>1491</v>
      </c>
      <c r="K118" s="308" t="s">
        <v>1491</v>
      </c>
      <c r="L118" s="308" t="s">
        <v>1491</v>
      </c>
      <c r="M118" s="308" t="s">
        <v>1491</v>
      </c>
      <c r="N118" s="308" t="s">
        <v>1491</v>
      </c>
      <c r="O118" s="308" t="s">
        <v>1491</v>
      </c>
      <c r="P118" s="308" t="s">
        <v>1491</v>
      </c>
      <c r="Q118" s="308" t="s">
        <v>1491</v>
      </c>
      <c r="R118" s="308" t="s">
        <v>1491</v>
      </c>
      <c r="S118" s="308" t="s">
        <v>1491</v>
      </c>
      <c r="T118" s="308" t="s">
        <v>1491</v>
      </c>
      <c r="U118" s="308" t="s">
        <v>1491</v>
      </c>
      <c r="V118" s="308" t="s">
        <v>1491</v>
      </c>
      <c r="W118" s="308" t="s">
        <v>1491</v>
      </c>
      <c r="X118" s="308" t="s">
        <v>1491</v>
      </c>
      <c r="Y118" s="308" t="s">
        <v>1491</v>
      </c>
      <c r="Z118" s="308" t="s">
        <v>1491</v>
      </c>
      <c r="AA118" s="308" t="s">
        <v>1491</v>
      </c>
      <c r="AB118" s="308" t="s">
        <v>1491</v>
      </c>
      <c r="AC118" s="308" t="s">
        <v>1491</v>
      </c>
      <c r="AD118" s="308" t="s">
        <v>1491</v>
      </c>
      <c r="AE118" s="308" t="s">
        <v>1491</v>
      </c>
      <c r="AF118" s="308" t="s">
        <v>1491</v>
      </c>
      <c r="AG118" s="308" t="s">
        <v>1491</v>
      </c>
      <c r="AH118" s="308" t="s">
        <v>1491</v>
      </c>
      <c r="AI118" s="308" t="s">
        <v>1491</v>
      </c>
      <c r="AJ118" s="308" t="s">
        <v>1491</v>
      </c>
      <c r="AK118" s="308" t="s">
        <v>1491</v>
      </c>
      <c r="AL118" s="308" t="s">
        <v>1491</v>
      </c>
      <c r="AM118" s="308" t="s">
        <v>1491</v>
      </c>
      <c r="AO118" s="322">
        <f t="shared" si="12"/>
        <v>0</v>
      </c>
      <c r="AP118" s="322">
        <f t="shared" si="12"/>
        <v>0</v>
      </c>
      <c r="AQ118" s="322">
        <f t="shared" si="12"/>
        <v>0</v>
      </c>
      <c r="AR118" s="322">
        <f t="shared" si="12"/>
        <v>0</v>
      </c>
      <c r="AS118" s="322">
        <f t="shared" si="13"/>
        <v>0</v>
      </c>
      <c r="AT118" s="322">
        <f t="shared" si="13"/>
        <v>0</v>
      </c>
      <c r="AU118" s="322">
        <f t="shared" si="13"/>
        <v>0</v>
      </c>
      <c r="AV118" s="322">
        <f t="shared" si="13"/>
        <v>0</v>
      </c>
      <c r="AW118" s="322">
        <f t="shared" si="13"/>
        <v>0</v>
      </c>
      <c r="AX118" s="322">
        <f t="shared" si="13"/>
        <v>0</v>
      </c>
      <c r="AY118" s="322">
        <f t="shared" si="13"/>
        <v>0</v>
      </c>
      <c r="AZ118" s="322">
        <f t="shared" si="13"/>
        <v>30</v>
      </c>
      <c r="BA118" s="323">
        <f t="shared" si="10"/>
        <v>30</v>
      </c>
    </row>
    <row r="119" spans="2:53" ht="15.95" customHeight="1" x14ac:dyDescent="0.3">
      <c r="B119" s="423">
        <v>110</v>
      </c>
      <c r="C119" s="266">
        <v>55305195</v>
      </c>
      <c r="D119" s="257" t="s">
        <v>1701</v>
      </c>
      <c r="E119" s="257" t="s">
        <v>1448</v>
      </c>
      <c r="F119" s="284" t="s">
        <v>178</v>
      </c>
      <c r="G119" s="257" t="s">
        <v>1763</v>
      </c>
      <c r="H119" s="282" t="s">
        <v>201</v>
      </c>
      <c r="I119" s="399" t="s">
        <v>1777</v>
      </c>
      <c r="J119" s="308" t="s">
        <v>1491</v>
      </c>
      <c r="K119" s="308" t="s">
        <v>1491</v>
      </c>
      <c r="L119" s="308" t="s">
        <v>1491</v>
      </c>
      <c r="M119" s="308" t="s">
        <v>1491</v>
      </c>
      <c r="N119" s="308" t="s">
        <v>1491</v>
      </c>
      <c r="O119" s="308" t="s">
        <v>1491</v>
      </c>
      <c r="P119" s="308" t="s">
        <v>1491</v>
      </c>
      <c r="Q119" s="308" t="s">
        <v>1491</v>
      </c>
      <c r="R119" s="308" t="s">
        <v>1491</v>
      </c>
      <c r="S119" s="308" t="s">
        <v>1491</v>
      </c>
      <c r="T119" s="308" t="s">
        <v>1491</v>
      </c>
      <c r="U119" s="308" t="s">
        <v>1491</v>
      </c>
      <c r="V119" s="308" t="s">
        <v>1491</v>
      </c>
      <c r="W119" s="308" t="s">
        <v>1491</v>
      </c>
      <c r="X119" s="308" t="s">
        <v>1491</v>
      </c>
      <c r="Y119" s="308" t="s">
        <v>1480</v>
      </c>
      <c r="Z119" s="308" t="s">
        <v>1491</v>
      </c>
      <c r="AA119" s="308" t="s">
        <v>1491</v>
      </c>
      <c r="AB119" s="308" t="s">
        <v>1491</v>
      </c>
      <c r="AC119" s="308" t="s">
        <v>1491</v>
      </c>
      <c r="AD119" s="308" t="s">
        <v>1491</v>
      </c>
      <c r="AE119" s="308" t="s">
        <v>1491</v>
      </c>
      <c r="AF119" s="308" t="s">
        <v>1491</v>
      </c>
      <c r="AG119" s="308" t="s">
        <v>1491</v>
      </c>
      <c r="AH119" s="308" t="s">
        <v>1491</v>
      </c>
      <c r="AI119" s="308" t="s">
        <v>1491</v>
      </c>
      <c r="AJ119" s="308" t="s">
        <v>1491</v>
      </c>
      <c r="AK119" s="308" t="s">
        <v>1491</v>
      </c>
      <c r="AL119" s="308" t="s">
        <v>1491</v>
      </c>
      <c r="AM119" s="308" t="s">
        <v>1491</v>
      </c>
      <c r="AO119" s="322">
        <f t="shared" si="12"/>
        <v>1</v>
      </c>
      <c r="AP119" s="322">
        <f t="shared" si="12"/>
        <v>0</v>
      </c>
      <c r="AQ119" s="322">
        <f t="shared" si="12"/>
        <v>0</v>
      </c>
      <c r="AR119" s="322">
        <f t="shared" si="12"/>
        <v>0</v>
      </c>
      <c r="AS119" s="322">
        <f t="shared" si="13"/>
        <v>0</v>
      </c>
      <c r="AT119" s="322">
        <f t="shared" si="13"/>
        <v>0</v>
      </c>
      <c r="AU119" s="322">
        <f t="shared" si="13"/>
        <v>0</v>
      </c>
      <c r="AV119" s="322">
        <f t="shared" si="13"/>
        <v>0</v>
      </c>
      <c r="AW119" s="322">
        <f t="shared" si="13"/>
        <v>0</v>
      </c>
      <c r="AX119" s="322">
        <f t="shared" si="13"/>
        <v>0</v>
      </c>
      <c r="AY119" s="322">
        <f t="shared" si="13"/>
        <v>0</v>
      </c>
      <c r="AZ119" s="322">
        <f t="shared" si="13"/>
        <v>29</v>
      </c>
      <c r="BA119" s="323">
        <f t="shared" si="10"/>
        <v>29</v>
      </c>
    </row>
    <row r="120" spans="2:53" ht="15.95" customHeight="1" x14ac:dyDescent="0.3">
      <c r="B120" s="423">
        <v>111</v>
      </c>
      <c r="C120" s="266">
        <v>79459623</v>
      </c>
      <c r="D120" s="257" t="s">
        <v>1592</v>
      </c>
      <c r="E120" s="257" t="s">
        <v>1448</v>
      </c>
      <c r="F120" s="284" t="s">
        <v>983</v>
      </c>
      <c r="G120" s="257" t="s">
        <v>1764</v>
      </c>
      <c r="H120" s="282" t="s">
        <v>201</v>
      </c>
      <c r="I120" s="399" t="s">
        <v>1777</v>
      </c>
      <c r="J120" s="308" t="s">
        <v>1491</v>
      </c>
      <c r="K120" s="308" t="s">
        <v>1491</v>
      </c>
      <c r="L120" s="308" t="s">
        <v>1491</v>
      </c>
      <c r="M120" s="308" t="s">
        <v>1491</v>
      </c>
      <c r="N120" s="308" t="s">
        <v>1491</v>
      </c>
      <c r="O120" s="308" t="s">
        <v>1491</v>
      </c>
      <c r="P120" s="308" t="s">
        <v>1491</v>
      </c>
      <c r="Q120" s="308" t="s">
        <v>1491</v>
      </c>
      <c r="R120" s="308" t="s">
        <v>1491</v>
      </c>
      <c r="S120" s="308" t="s">
        <v>1491</v>
      </c>
      <c r="T120" s="308" t="s">
        <v>1491</v>
      </c>
      <c r="U120" s="308" t="s">
        <v>1491</v>
      </c>
      <c r="V120" s="308" t="s">
        <v>1491</v>
      </c>
      <c r="W120" s="308" t="s">
        <v>1491</v>
      </c>
      <c r="X120" s="308" t="s">
        <v>1491</v>
      </c>
      <c r="Y120" s="308" t="s">
        <v>1491</v>
      </c>
      <c r="Z120" s="308" t="s">
        <v>1491</v>
      </c>
      <c r="AA120" s="308" t="s">
        <v>1491</v>
      </c>
      <c r="AB120" s="308" t="s">
        <v>1491</v>
      </c>
      <c r="AC120" s="308" t="s">
        <v>1491</v>
      </c>
      <c r="AD120" s="308" t="s">
        <v>1491</v>
      </c>
      <c r="AE120" s="308" t="s">
        <v>1491</v>
      </c>
      <c r="AF120" s="308" t="s">
        <v>1491</v>
      </c>
      <c r="AG120" s="308" t="s">
        <v>1491</v>
      </c>
      <c r="AH120" s="308" t="s">
        <v>1491</v>
      </c>
      <c r="AI120" s="308" t="s">
        <v>1491</v>
      </c>
      <c r="AJ120" s="308" t="s">
        <v>1491</v>
      </c>
      <c r="AK120" s="308" t="s">
        <v>1491</v>
      </c>
      <c r="AL120" s="308" t="s">
        <v>1491</v>
      </c>
      <c r="AM120" s="308" t="s">
        <v>1491</v>
      </c>
      <c r="AO120" s="322">
        <f t="shared" si="12"/>
        <v>0</v>
      </c>
      <c r="AP120" s="322">
        <f t="shared" si="12"/>
        <v>0</v>
      </c>
      <c r="AQ120" s="322">
        <f t="shared" si="12"/>
        <v>0</v>
      </c>
      <c r="AR120" s="322">
        <f t="shared" si="12"/>
        <v>0</v>
      </c>
      <c r="AS120" s="322">
        <f t="shared" si="13"/>
        <v>0</v>
      </c>
      <c r="AT120" s="322">
        <f t="shared" si="13"/>
        <v>0</v>
      </c>
      <c r="AU120" s="322">
        <f t="shared" si="13"/>
        <v>0</v>
      </c>
      <c r="AV120" s="322">
        <f t="shared" si="13"/>
        <v>0</v>
      </c>
      <c r="AW120" s="322">
        <f t="shared" si="13"/>
        <v>0</v>
      </c>
      <c r="AX120" s="322">
        <f t="shared" si="13"/>
        <v>0</v>
      </c>
      <c r="AY120" s="322">
        <f t="shared" si="13"/>
        <v>0</v>
      </c>
      <c r="AZ120" s="322">
        <f t="shared" si="13"/>
        <v>30</v>
      </c>
      <c r="BA120" s="323">
        <f t="shared" si="10"/>
        <v>30</v>
      </c>
    </row>
    <row r="121" spans="2:53" ht="15.95" customHeight="1" x14ac:dyDescent="0.3">
      <c r="B121" s="423">
        <v>112</v>
      </c>
      <c r="C121" s="266">
        <v>39629193</v>
      </c>
      <c r="D121" s="257" t="s">
        <v>1702</v>
      </c>
      <c r="E121" s="257" t="s">
        <v>1448</v>
      </c>
      <c r="F121" s="284" t="s">
        <v>178</v>
      </c>
      <c r="G121" s="257" t="s">
        <v>1765</v>
      </c>
      <c r="H121" s="282" t="s">
        <v>204</v>
      </c>
      <c r="I121" s="399" t="s">
        <v>1778</v>
      </c>
      <c r="J121" s="308" t="s">
        <v>1491</v>
      </c>
      <c r="K121" s="308" t="s">
        <v>1491</v>
      </c>
      <c r="L121" s="308" t="s">
        <v>1491</v>
      </c>
      <c r="M121" s="308" t="s">
        <v>1491</v>
      </c>
      <c r="N121" s="308" t="s">
        <v>1491</v>
      </c>
      <c r="O121" s="308" t="s">
        <v>1491</v>
      </c>
      <c r="P121" s="308" t="s">
        <v>1491</v>
      </c>
      <c r="Q121" s="308" t="s">
        <v>1491</v>
      </c>
      <c r="R121" s="308" t="s">
        <v>1491</v>
      </c>
      <c r="S121" s="308" t="s">
        <v>1491</v>
      </c>
      <c r="T121" s="308" t="s">
        <v>1491</v>
      </c>
      <c r="U121" s="308" t="s">
        <v>1491</v>
      </c>
      <c r="V121" s="308" t="s">
        <v>1491</v>
      </c>
      <c r="W121" s="308" t="s">
        <v>1491</v>
      </c>
      <c r="X121" s="308" t="s">
        <v>1491</v>
      </c>
      <c r="Y121" s="308" t="s">
        <v>1491</v>
      </c>
      <c r="Z121" s="308" t="s">
        <v>1491</v>
      </c>
      <c r="AA121" s="308" t="s">
        <v>1491</v>
      </c>
      <c r="AB121" s="308" t="s">
        <v>1491</v>
      </c>
      <c r="AC121" s="308" t="s">
        <v>1491</v>
      </c>
      <c r="AD121" s="308" t="s">
        <v>1491</v>
      </c>
      <c r="AE121" s="308" t="s">
        <v>1491</v>
      </c>
      <c r="AF121" s="308" t="s">
        <v>1491</v>
      </c>
      <c r="AG121" s="308" t="s">
        <v>1491</v>
      </c>
      <c r="AH121" s="308" t="s">
        <v>1491</v>
      </c>
      <c r="AI121" s="308" t="s">
        <v>1491</v>
      </c>
      <c r="AJ121" s="308" t="s">
        <v>1491</v>
      </c>
      <c r="AK121" s="308" t="s">
        <v>1491</v>
      </c>
      <c r="AL121" s="308" t="s">
        <v>1491</v>
      </c>
      <c r="AM121" s="308" t="s">
        <v>1491</v>
      </c>
      <c r="AO121" s="322">
        <f t="shared" si="12"/>
        <v>0</v>
      </c>
      <c r="AP121" s="322">
        <f t="shared" si="12"/>
        <v>0</v>
      </c>
      <c r="AQ121" s="322">
        <f t="shared" si="12"/>
        <v>0</v>
      </c>
      <c r="AR121" s="322">
        <f t="shared" si="12"/>
        <v>0</v>
      </c>
      <c r="AS121" s="322">
        <f t="shared" si="13"/>
        <v>0</v>
      </c>
      <c r="AT121" s="322">
        <f t="shared" si="13"/>
        <v>0</v>
      </c>
      <c r="AU121" s="322">
        <f t="shared" si="13"/>
        <v>0</v>
      </c>
      <c r="AV121" s="322">
        <f t="shared" si="13"/>
        <v>0</v>
      </c>
      <c r="AW121" s="322">
        <f t="shared" si="13"/>
        <v>0</v>
      </c>
      <c r="AX121" s="322">
        <f t="shared" si="13"/>
        <v>0</v>
      </c>
      <c r="AY121" s="322">
        <f t="shared" si="13"/>
        <v>0</v>
      </c>
      <c r="AZ121" s="322">
        <f t="shared" si="13"/>
        <v>30</v>
      </c>
      <c r="BA121" s="323">
        <f t="shared" si="10"/>
        <v>30</v>
      </c>
    </row>
    <row r="122" spans="2:53" ht="15.95" customHeight="1" x14ac:dyDescent="0.3">
      <c r="B122" s="423">
        <v>113</v>
      </c>
      <c r="C122" s="266">
        <v>52231175</v>
      </c>
      <c r="D122" s="257" t="s">
        <v>1703</v>
      </c>
      <c r="E122" s="257" t="s">
        <v>1448</v>
      </c>
      <c r="F122" s="284" t="s">
        <v>178</v>
      </c>
      <c r="G122" s="257" t="s">
        <v>1766</v>
      </c>
      <c r="H122" s="282" t="s">
        <v>201</v>
      </c>
      <c r="I122" s="399" t="s">
        <v>1779</v>
      </c>
      <c r="J122" s="308" t="s">
        <v>1491</v>
      </c>
      <c r="K122" s="308" t="s">
        <v>1491</v>
      </c>
      <c r="L122" s="308" t="s">
        <v>1483</v>
      </c>
      <c r="M122" s="308" t="s">
        <v>1483</v>
      </c>
      <c r="N122" s="308" t="s">
        <v>1491</v>
      </c>
      <c r="O122" s="308" t="s">
        <v>1491</v>
      </c>
      <c r="P122" s="308" t="s">
        <v>1491</v>
      </c>
      <c r="Q122" s="308" t="s">
        <v>1491</v>
      </c>
      <c r="R122" s="308" t="s">
        <v>1483</v>
      </c>
      <c r="S122" s="308" t="s">
        <v>1483</v>
      </c>
      <c r="T122" s="308" t="s">
        <v>1491</v>
      </c>
      <c r="U122" s="308" t="s">
        <v>1491</v>
      </c>
      <c r="V122" s="308" t="s">
        <v>1491</v>
      </c>
      <c r="W122" s="308" t="s">
        <v>1491</v>
      </c>
      <c r="X122" s="308" t="s">
        <v>1491</v>
      </c>
      <c r="Y122" s="308" t="s">
        <v>1491</v>
      </c>
      <c r="Z122" s="308" t="s">
        <v>1491</v>
      </c>
      <c r="AA122" s="308" t="s">
        <v>1491</v>
      </c>
      <c r="AB122" s="308" t="s">
        <v>1491</v>
      </c>
      <c r="AC122" s="308" t="s">
        <v>1491</v>
      </c>
      <c r="AD122" s="308" t="s">
        <v>1491</v>
      </c>
      <c r="AE122" s="308" t="s">
        <v>1491</v>
      </c>
      <c r="AF122" s="308" t="s">
        <v>1491</v>
      </c>
      <c r="AG122" s="308" t="s">
        <v>1491</v>
      </c>
      <c r="AH122" s="308" t="s">
        <v>1491</v>
      </c>
      <c r="AI122" s="308" t="s">
        <v>1491</v>
      </c>
      <c r="AJ122" s="308" t="s">
        <v>1491</v>
      </c>
      <c r="AK122" s="308" t="s">
        <v>1491</v>
      </c>
      <c r="AL122" s="308" t="s">
        <v>1491</v>
      </c>
      <c r="AM122" s="308" t="s">
        <v>1491</v>
      </c>
      <c r="AO122" s="322">
        <f t="shared" si="12"/>
        <v>0</v>
      </c>
      <c r="AP122" s="322">
        <f t="shared" si="12"/>
        <v>0</v>
      </c>
      <c r="AQ122" s="322">
        <f t="shared" si="12"/>
        <v>0</v>
      </c>
      <c r="AR122" s="322">
        <f t="shared" si="12"/>
        <v>4</v>
      </c>
      <c r="AS122" s="322">
        <f t="shared" si="13"/>
        <v>0</v>
      </c>
      <c r="AT122" s="322">
        <f t="shared" si="13"/>
        <v>0</v>
      </c>
      <c r="AU122" s="322">
        <f t="shared" si="13"/>
        <v>0</v>
      </c>
      <c r="AV122" s="322">
        <f t="shared" si="13"/>
        <v>0</v>
      </c>
      <c r="AW122" s="322">
        <f t="shared" si="13"/>
        <v>0</v>
      </c>
      <c r="AX122" s="322">
        <f t="shared" si="13"/>
        <v>0</v>
      </c>
      <c r="AY122" s="322">
        <f t="shared" si="13"/>
        <v>0</v>
      </c>
      <c r="AZ122" s="322">
        <f t="shared" si="13"/>
        <v>26</v>
      </c>
      <c r="BA122" s="323">
        <f t="shared" si="10"/>
        <v>26</v>
      </c>
    </row>
    <row r="123" spans="2:53" ht="15.95" customHeight="1" x14ac:dyDescent="0.3">
      <c r="B123" s="423">
        <v>114</v>
      </c>
      <c r="C123" s="266">
        <v>1049346997</v>
      </c>
      <c r="D123" s="257" t="s">
        <v>1704</v>
      </c>
      <c r="E123" s="257" t="s">
        <v>1448</v>
      </c>
      <c r="F123" s="284" t="s">
        <v>178</v>
      </c>
      <c r="G123" s="257" t="s">
        <v>1767</v>
      </c>
      <c r="H123" s="282" t="s">
        <v>201</v>
      </c>
      <c r="I123" s="399" t="s">
        <v>1780</v>
      </c>
      <c r="J123" s="308" t="s">
        <v>1491</v>
      </c>
      <c r="K123" s="308" t="s">
        <v>1491</v>
      </c>
      <c r="L123" s="308" t="s">
        <v>1491</v>
      </c>
      <c r="M123" s="308" t="s">
        <v>1491</v>
      </c>
      <c r="N123" s="308" t="s">
        <v>1491</v>
      </c>
      <c r="O123" s="308" t="s">
        <v>1491</v>
      </c>
      <c r="P123" s="308" t="s">
        <v>1491</v>
      </c>
      <c r="Q123" s="308" t="s">
        <v>1491</v>
      </c>
      <c r="R123" s="308" t="s">
        <v>1483</v>
      </c>
      <c r="S123" s="308" t="s">
        <v>1483</v>
      </c>
      <c r="T123" s="308" t="s">
        <v>1483</v>
      </c>
      <c r="U123" s="308" t="s">
        <v>1483</v>
      </c>
      <c r="V123" s="308" t="s">
        <v>1483</v>
      </c>
      <c r="W123" s="308" t="s">
        <v>1483</v>
      </c>
      <c r="X123" s="308" t="s">
        <v>1483</v>
      </c>
      <c r="Y123" s="308" t="s">
        <v>1483</v>
      </c>
      <c r="Z123" s="308" t="s">
        <v>1483</v>
      </c>
      <c r="AA123" s="308" t="s">
        <v>1491</v>
      </c>
      <c r="AB123" s="308" t="s">
        <v>1491</v>
      </c>
      <c r="AC123" s="308" t="s">
        <v>1491</v>
      </c>
      <c r="AD123" s="308" t="s">
        <v>1491</v>
      </c>
      <c r="AE123" s="308" t="s">
        <v>1491</v>
      </c>
      <c r="AF123" s="308" t="s">
        <v>1491</v>
      </c>
      <c r="AG123" s="308" t="s">
        <v>1491</v>
      </c>
      <c r="AH123" s="308" t="s">
        <v>1491</v>
      </c>
      <c r="AI123" s="308" t="s">
        <v>1491</v>
      </c>
      <c r="AJ123" s="308" t="s">
        <v>1491</v>
      </c>
      <c r="AK123" s="308" t="s">
        <v>1491</v>
      </c>
      <c r="AL123" s="308" t="s">
        <v>1491</v>
      </c>
      <c r="AM123" s="308" t="s">
        <v>1491</v>
      </c>
      <c r="AO123" s="322">
        <f t="shared" si="12"/>
        <v>0</v>
      </c>
      <c r="AP123" s="322">
        <f t="shared" si="12"/>
        <v>0</v>
      </c>
      <c r="AQ123" s="322">
        <f t="shared" si="12"/>
        <v>0</v>
      </c>
      <c r="AR123" s="322">
        <f t="shared" si="12"/>
        <v>9</v>
      </c>
      <c r="AS123" s="322">
        <f t="shared" si="13"/>
        <v>0</v>
      </c>
      <c r="AT123" s="322">
        <f t="shared" si="13"/>
        <v>0</v>
      </c>
      <c r="AU123" s="322">
        <f t="shared" si="13"/>
        <v>0</v>
      </c>
      <c r="AV123" s="322">
        <f t="shared" si="13"/>
        <v>0</v>
      </c>
      <c r="AW123" s="322">
        <f t="shared" si="13"/>
        <v>0</v>
      </c>
      <c r="AX123" s="322">
        <f t="shared" si="13"/>
        <v>0</v>
      </c>
      <c r="AY123" s="322">
        <f t="shared" si="13"/>
        <v>0</v>
      </c>
      <c r="AZ123" s="322">
        <f t="shared" si="13"/>
        <v>21</v>
      </c>
      <c r="BA123" s="323">
        <f t="shared" si="10"/>
        <v>21</v>
      </c>
    </row>
    <row r="124" spans="2:53" ht="15.95" customHeight="1" x14ac:dyDescent="0.3">
      <c r="B124" s="423">
        <v>115</v>
      </c>
      <c r="C124" s="266">
        <v>53026098</v>
      </c>
      <c r="D124" s="257" t="s">
        <v>1705</v>
      </c>
      <c r="E124" s="257" t="s">
        <v>1448</v>
      </c>
      <c r="F124" s="284" t="s">
        <v>982</v>
      </c>
      <c r="G124" s="257" t="s">
        <v>1768</v>
      </c>
      <c r="H124" s="282" t="s">
        <v>201</v>
      </c>
      <c r="I124" s="399" t="s">
        <v>1781</v>
      </c>
      <c r="J124" s="308" t="s">
        <v>1491</v>
      </c>
      <c r="K124" s="308" t="s">
        <v>1491</v>
      </c>
      <c r="L124" s="308" t="s">
        <v>1491</v>
      </c>
      <c r="M124" s="308" t="s">
        <v>1491</v>
      </c>
      <c r="N124" s="308" t="s">
        <v>1491</v>
      </c>
      <c r="O124" s="308" t="s">
        <v>1491</v>
      </c>
      <c r="P124" s="308" t="s">
        <v>1491</v>
      </c>
      <c r="Q124" s="308" t="s">
        <v>1491</v>
      </c>
      <c r="R124" s="308" t="s">
        <v>1491</v>
      </c>
      <c r="S124" s="308" t="s">
        <v>1491</v>
      </c>
      <c r="T124" s="308" t="s">
        <v>1491</v>
      </c>
      <c r="U124" s="308" t="s">
        <v>1491</v>
      </c>
      <c r="V124" s="308" t="s">
        <v>1491</v>
      </c>
      <c r="W124" s="308" t="s">
        <v>1491</v>
      </c>
      <c r="X124" s="308" t="s">
        <v>1491</v>
      </c>
      <c r="Y124" s="308" t="s">
        <v>1491</v>
      </c>
      <c r="Z124" s="308" t="s">
        <v>1491</v>
      </c>
      <c r="AA124" s="308" t="s">
        <v>1491</v>
      </c>
      <c r="AB124" s="308" t="s">
        <v>1491</v>
      </c>
      <c r="AC124" s="308" t="s">
        <v>1491</v>
      </c>
      <c r="AD124" s="308" t="s">
        <v>1491</v>
      </c>
      <c r="AE124" s="308" t="s">
        <v>1491</v>
      </c>
      <c r="AF124" s="308" t="s">
        <v>1491</v>
      </c>
      <c r="AG124" s="308" t="s">
        <v>1491</v>
      </c>
      <c r="AH124" s="308" t="s">
        <v>1491</v>
      </c>
      <c r="AI124" s="308" t="s">
        <v>1491</v>
      </c>
      <c r="AJ124" s="308" t="s">
        <v>1491</v>
      </c>
      <c r="AK124" s="308" t="s">
        <v>1491</v>
      </c>
      <c r="AL124" s="308" t="s">
        <v>1491</v>
      </c>
      <c r="AM124" s="308" t="s">
        <v>1491</v>
      </c>
      <c r="AO124" s="322">
        <f t="shared" si="12"/>
        <v>0</v>
      </c>
      <c r="AP124" s="322">
        <f t="shared" si="12"/>
        <v>0</v>
      </c>
      <c r="AQ124" s="322">
        <f t="shared" si="12"/>
        <v>0</v>
      </c>
      <c r="AR124" s="322">
        <f t="shared" si="12"/>
        <v>0</v>
      </c>
      <c r="AS124" s="322">
        <f t="shared" si="13"/>
        <v>0</v>
      </c>
      <c r="AT124" s="322">
        <f t="shared" si="13"/>
        <v>0</v>
      </c>
      <c r="AU124" s="322">
        <f t="shared" si="13"/>
        <v>0</v>
      </c>
      <c r="AV124" s="322">
        <f t="shared" si="13"/>
        <v>0</v>
      </c>
      <c r="AW124" s="322">
        <f t="shared" si="13"/>
        <v>0</v>
      </c>
      <c r="AX124" s="322">
        <f t="shared" si="13"/>
        <v>0</v>
      </c>
      <c r="AY124" s="322">
        <f t="shared" si="13"/>
        <v>0</v>
      </c>
      <c r="AZ124" s="322">
        <f t="shared" si="13"/>
        <v>30</v>
      </c>
      <c r="BA124" s="323">
        <f t="shared" si="10"/>
        <v>30</v>
      </c>
    </row>
    <row r="125" spans="2:53" ht="34.5" x14ac:dyDescent="0.3">
      <c r="B125" s="423">
        <v>116</v>
      </c>
      <c r="C125" s="266">
        <v>1233911895</v>
      </c>
      <c r="D125" s="257" t="s">
        <v>1706</v>
      </c>
      <c r="E125" s="257" t="s">
        <v>1448</v>
      </c>
      <c r="F125" s="284" t="s">
        <v>178</v>
      </c>
      <c r="G125" s="257" t="s">
        <v>1769</v>
      </c>
      <c r="H125" s="282" t="s">
        <v>202</v>
      </c>
      <c r="I125" s="399" t="s">
        <v>1781</v>
      </c>
      <c r="J125" s="308" t="s">
        <v>1491</v>
      </c>
      <c r="K125" s="308" t="s">
        <v>1491</v>
      </c>
      <c r="L125" s="308" t="s">
        <v>1491</v>
      </c>
      <c r="M125" s="308" t="s">
        <v>1491</v>
      </c>
      <c r="N125" s="308" t="s">
        <v>1491</v>
      </c>
      <c r="O125" s="308" t="s">
        <v>1491</v>
      </c>
      <c r="P125" s="308" t="s">
        <v>1488</v>
      </c>
      <c r="Q125" s="308" t="s">
        <v>1488</v>
      </c>
      <c r="R125" s="308" t="s">
        <v>1488</v>
      </c>
      <c r="S125" s="308" t="s">
        <v>1488</v>
      </c>
      <c r="T125" s="308" t="s">
        <v>1488</v>
      </c>
      <c r="U125" s="308" t="s">
        <v>1488</v>
      </c>
      <c r="V125" s="308" t="s">
        <v>1488</v>
      </c>
      <c r="W125" s="308" t="s">
        <v>1488</v>
      </c>
      <c r="X125" s="308" t="s">
        <v>1488</v>
      </c>
      <c r="Y125" s="308" t="s">
        <v>1488</v>
      </c>
      <c r="Z125" s="308" t="s">
        <v>1488</v>
      </c>
      <c r="AA125" s="308" t="s">
        <v>1488</v>
      </c>
      <c r="AB125" s="308" t="s">
        <v>1488</v>
      </c>
      <c r="AC125" s="308" t="s">
        <v>1488</v>
      </c>
      <c r="AD125" s="308" t="s">
        <v>1488</v>
      </c>
      <c r="AE125" s="308" t="s">
        <v>1488</v>
      </c>
      <c r="AF125" s="308" t="s">
        <v>1488</v>
      </c>
      <c r="AG125" s="308" t="s">
        <v>1488</v>
      </c>
      <c r="AH125" s="308" t="s">
        <v>1488</v>
      </c>
      <c r="AI125" s="308" t="s">
        <v>1488</v>
      </c>
      <c r="AJ125" s="308" t="s">
        <v>1488</v>
      </c>
      <c r="AK125" s="308" t="s">
        <v>1488</v>
      </c>
      <c r="AL125" s="308" t="s">
        <v>1488</v>
      </c>
      <c r="AM125" s="308" t="s">
        <v>1488</v>
      </c>
      <c r="AO125" s="322">
        <f t="shared" si="12"/>
        <v>0</v>
      </c>
      <c r="AP125" s="322">
        <f t="shared" si="12"/>
        <v>0</v>
      </c>
      <c r="AQ125" s="322">
        <f t="shared" si="12"/>
        <v>0</v>
      </c>
      <c r="AR125" s="322">
        <f t="shared" si="12"/>
        <v>0</v>
      </c>
      <c r="AS125" s="322">
        <f t="shared" si="13"/>
        <v>0</v>
      </c>
      <c r="AT125" s="322">
        <f t="shared" si="13"/>
        <v>0</v>
      </c>
      <c r="AU125" s="322">
        <f t="shared" si="13"/>
        <v>0</v>
      </c>
      <c r="AV125" s="322">
        <f t="shared" si="13"/>
        <v>0</v>
      </c>
      <c r="AW125" s="322">
        <f t="shared" si="13"/>
        <v>24</v>
      </c>
      <c r="AX125" s="322">
        <f t="shared" si="13"/>
        <v>0</v>
      </c>
      <c r="AY125" s="322">
        <f t="shared" si="13"/>
        <v>0</v>
      </c>
      <c r="AZ125" s="322">
        <f t="shared" si="13"/>
        <v>6</v>
      </c>
      <c r="BA125" s="323">
        <f t="shared" si="10"/>
        <v>6</v>
      </c>
    </row>
    <row r="126" spans="2:53" ht="15.95" customHeight="1" x14ac:dyDescent="0.3">
      <c r="B126" s="423">
        <v>117</v>
      </c>
      <c r="C126" s="266">
        <v>1023926613</v>
      </c>
      <c r="D126" s="257" t="s">
        <v>1707</v>
      </c>
      <c r="E126" s="257" t="s">
        <v>1448</v>
      </c>
      <c r="F126" s="284" t="s">
        <v>982</v>
      </c>
      <c r="G126" s="257" t="s">
        <v>1770</v>
      </c>
      <c r="H126" s="282" t="s">
        <v>203</v>
      </c>
      <c r="I126" s="399" t="s">
        <v>1781</v>
      </c>
      <c r="J126" s="308" t="s">
        <v>1491</v>
      </c>
      <c r="K126" s="308" t="s">
        <v>1491</v>
      </c>
      <c r="L126" s="308" t="s">
        <v>1491</v>
      </c>
      <c r="M126" s="308" t="s">
        <v>1491</v>
      </c>
      <c r="N126" s="308" t="s">
        <v>1491</v>
      </c>
      <c r="O126" s="308" t="s">
        <v>1491</v>
      </c>
      <c r="P126" s="308" t="s">
        <v>1491</v>
      </c>
      <c r="Q126" s="308" t="s">
        <v>1491</v>
      </c>
      <c r="R126" s="308" t="s">
        <v>1491</v>
      </c>
      <c r="S126" s="308" t="s">
        <v>1491</v>
      </c>
      <c r="T126" s="308" t="s">
        <v>1491</v>
      </c>
      <c r="U126" s="308" t="s">
        <v>1491</v>
      </c>
      <c r="V126" s="308" t="s">
        <v>1491</v>
      </c>
      <c r="W126" s="308" t="s">
        <v>1491</v>
      </c>
      <c r="X126" s="308" t="s">
        <v>1491</v>
      </c>
      <c r="Y126" s="308" t="s">
        <v>1491</v>
      </c>
      <c r="Z126" s="308" t="s">
        <v>1491</v>
      </c>
      <c r="AA126" s="308" t="s">
        <v>1491</v>
      </c>
      <c r="AB126" s="308" t="s">
        <v>1491</v>
      </c>
      <c r="AC126" s="308" t="s">
        <v>1491</v>
      </c>
      <c r="AD126" s="308" t="s">
        <v>1491</v>
      </c>
      <c r="AE126" s="308" t="s">
        <v>1491</v>
      </c>
      <c r="AF126" s="308" t="s">
        <v>1491</v>
      </c>
      <c r="AG126" s="308" t="s">
        <v>1491</v>
      </c>
      <c r="AH126" s="308" t="s">
        <v>1491</v>
      </c>
      <c r="AI126" s="308" t="s">
        <v>1491</v>
      </c>
      <c r="AJ126" s="308" t="s">
        <v>1491</v>
      </c>
      <c r="AK126" s="308" t="s">
        <v>1491</v>
      </c>
      <c r="AL126" s="308" t="s">
        <v>1491</v>
      </c>
      <c r="AM126" s="308" t="s">
        <v>1491</v>
      </c>
      <c r="AO126" s="322">
        <f t="shared" si="12"/>
        <v>0</v>
      </c>
      <c r="AP126" s="322">
        <f t="shared" si="12"/>
        <v>0</v>
      </c>
      <c r="AQ126" s="322">
        <f t="shared" si="12"/>
        <v>0</v>
      </c>
      <c r="AR126" s="322">
        <f t="shared" si="12"/>
        <v>0</v>
      </c>
      <c r="AS126" s="322">
        <f t="shared" si="13"/>
        <v>0</v>
      </c>
      <c r="AT126" s="322">
        <f t="shared" si="13"/>
        <v>0</v>
      </c>
      <c r="AU126" s="322">
        <f t="shared" si="13"/>
        <v>0</v>
      </c>
      <c r="AV126" s="322">
        <f t="shared" si="13"/>
        <v>0</v>
      </c>
      <c r="AW126" s="322">
        <f t="shared" si="13"/>
        <v>0</v>
      </c>
      <c r="AX126" s="322">
        <f t="shared" si="13"/>
        <v>0</v>
      </c>
      <c r="AY126" s="322">
        <f t="shared" si="13"/>
        <v>0</v>
      </c>
      <c r="AZ126" s="322">
        <f t="shared" si="13"/>
        <v>30</v>
      </c>
      <c r="BA126" s="323">
        <f t="shared" si="10"/>
        <v>30</v>
      </c>
    </row>
    <row r="127" spans="2:53" ht="34.5" x14ac:dyDescent="0.3">
      <c r="B127" s="423">
        <v>118</v>
      </c>
      <c r="C127" s="266">
        <v>1020781448</v>
      </c>
      <c r="D127" s="257" t="s">
        <v>1708</v>
      </c>
      <c r="E127" s="257" t="s">
        <v>1448</v>
      </c>
      <c r="F127" s="284" t="s">
        <v>178</v>
      </c>
      <c r="G127" s="257" t="s">
        <v>1771</v>
      </c>
      <c r="H127" s="282" t="s">
        <v>202</v>
      </c>
      <c r="I127" s="399" t="s">
        <v>1782</v>
      </c>
      <c r="J127" s="308" t="s">
        <v>1491</v>
      </c>
      <c r="K127" s="308" t="s">
        <v>1491</v>
      </c>
      <c r="L127" s="308" t="s">
        <v>1491</v>
      </c>
      <c r="M127" s="308" t="s">
        <v>1491</v>
      </c>
      <c r="N127" s="308" t="s">
        <v>1491</v>
      </c>
      <c r="O127" s="308" t="s">
        <v>1491</v>
      </c>
      <c r="P127" s="308" t="s">
        <v>1491</v>
      </c>
      <c r="Q127" s="308" t="s">
        <v>1491</v>
      </c>
      <c r="R127" s="308" t="s">
        <v>1491</v>
      </c>
      <c r="S127" s="308" t="s">
        <v>1491</v>
      </c>
      <c r="T127" s="308" t="s">
        <v>1491</v>
      </c>
      <c r="U127" s="308" t="s">
        <v>1491</v>
      </c>
      <c r="V127" s="308" t="s">
        <v>1491</v>
      </c>
      <c r="W127" s="308" t="s">
        <v>1491</v>
      </c>
      <c r="X127" s="308" t="s">
        <v>1491</v>
      </c>
      <c r="Y127" s="308" t="s">
        <v>1491</v>
      </c>
      <c r="Z127" s="308" t="s">
        <v>1491</v>
      </c>
      <c r="AA127" s="308" t="s">
        <v>1491</v>
      </c>
      <c r="AB127" s="308" t="s">
        <v>1491</v>
      </c>
      <c r="AC127" s="308" t="s">
        <v>1491</v>
      </c>
      <c r="AD127" s="308" t="s">
        <v>1491</v>
      </c>
      <c r="AE127" s="308" t="s">
        <v>1491</v>
      </c>
      <c r="AF127" s="308" t="s">
        <v>1491</v>
      </c>
      <c r="AG127" s="308" t="s">
        <v>1491</v>
      </c>
      <c r="AH127" s="308" t="s">
        <v>1491</v>
      </c>
      <c r="AI127" s="308" t="s">
        <v>1491</v>
      </c>
      <c r="AJ127" s="308" t="s">
        <v>1491</v>
      </c>
      <c r="AK127" s="308" t="s">
        <v>1491</v>
      </c>
      <c r="AL127" s="308" t="s">
        <v>1491</v>
      </c>
      <c r="AM127" s="308" t="s">
        <v>1491</v>
      </c>
      <c r="AO127" s="322">
        <f t="shared" si="12"/>
        <v>0</v>
      </c>
      <c r="AP127" s="322">
        <f t="shared" si="12"/>
        <v>0</v>
      </c>
      <c r="AQ127" s="322">
        <f t="shared" si="12"/>
        <v>0</v>
      </c>
      <c r="AR127" s="322">
        <f t="shared" si="12"/>
        <v>0</v>
      </c>
      <c r="AS127" s="322">
        <f t="shared" si="13"/>
        <v>0</v>
      </c>
      <c r="AT127" s="322">
        <f t="shared" si="13"/>
        <v>0</v>
      </c>
      <c r="AU127" s="322">
        <f t="shared" si="13"/>
        <v>0</v>
      </c>
      <c r="AV127" s="322">
        <f t="shared" si="13"/>
        <v>0</v>
      </c>
      <c r="AW127" s="322">
        <f t="shared" si="13"/>
        <v>0</v>
      </c>
      <c r="AX127" s="322">
        <f t="shared" si="13"/>
        <v>0</v>
      </c>
      <c r="AY127" s="322">
        <f t="shared" si="13"/>
        <v>0</v>
      </c>
      <c r="AZ127" s="322">
        <f t="shared" si="13"/>
        <v>30</v>
      </c>
      <c r="BA127" s="323">
        <f t="shared" si="10"/>
        <v>30</v>
      </c>
    </row>
    <row r="128" spans="2:53" ht="34.5" x14ac:dyDescent="0.3">
      <c r="B128" s="423">
        <v>119</v>
      </c>
      <c r="C128" s="266">
        <v>52740829</v>
      </c>
      <c r="D128" s="257" t="s">
        <v>1709</v>
      </c>
      <c r="E128" s="257" t="s">
        <v>1448</v>
      </c>
      <c r="F128" s="284" t="s">
        <v>178</v>
      </c>
      <c r="G128" s="257">
        <v>0</v>
      </c>
      <c r="H128" s="282" t="s">
        <v>202</v>
      </c>
      <c r="I128" s="399" t="s">
        <v>1782</v>
      </c>
      <c r="J128" s="308" t="s">
        <v>1491</v>
      </c>
      <c r="K128" s="308" t="s">
        <v>1491</v>
      </c>
      <c r="L128" s="308" t="s">
        <v>1491</v>
      </c>
      <c r="M128" s="308" t="s">
        <v>1491</v>
      </c>
      <c r="N128" s="308" t="s">
        <v>1491</v>
      </c>
      <c r="O128" s="308" t="s">
        <v>1491</v>
      </c>
      <c r="P128" s="308" t="s">
        <v>1491</v>
      </c>
      <c r="Q128" s="308" t="s">
        <v>1491</v>
      </c>
      <c r="R128" s="308" t="s">
        <v>1491</v>
      </c>
      <c r="S128" s="308" t="s">
        <v>1491</v>
      </c>
      <c r="T128" s="308" t="s">
        <v>1491</v>
      </c>
      <c r="U128" s="308" t="s">
        <v>1491</v>
      </c>
      <c r="V128" s="308" t="s">
        <v>1491</v>
      </c>
      <c r="W128" s="308" t="s">
        <v>1491</v>
      </c>
      <c r="X128" s="308" t="s">
        <v>1491</v>
      </c>
      <c r="Y128" s="308" t="s">
        <v>1491</v>
      </c>
      <c r="Z128" s="308" t="s">
        <v>1491</v>
      </c>
      <c r="AA128" s="308" t="s">
        <v>1491</v>
      </c>
      <c r="AB128" s="308" t="s">
        <v>1491</v>
      </c>
      <c r="AC128" s="308" t="s">
        <v>1491</v>
      </c>
      <c r="AD128" s="308" t="s">
        <v>1491</v>
      </c>
      <c r="AE128" s="308" t="s">
        <v>1491</v>
      </c>
      <c r="AF128" s="308" t="s">
        <v>1491</v>
      </c>
      <c r="AG128" s="308" t="s">
        <v>1491</v>
      </c>
      <c r="AH128" s="308" t="s">
        <v>1491</v>
      </c>
      <c r="AI128" s="308" t="s">
        <v>1491</v>
      </c>
      <c r="AJ128" s="308" t="s">
        <v>1491</v>
      </c>
      <c r="AK128" s="308" t="s">
        <v>1491</v>
      </c>
      <c r="AL128" s="308" t="s">
        <v>1491</v>
      </c>
      <c r="AM128" s="308" t="s">
        <v>1491</v>
      </c>
      <c r="AO128" s="322">
        <f t="shared" si="12"/>
        <v>0</v>
      </c>
      <c r="AP128" s="322">
        <f t="shared" si="12"/>
        <v>0</v>
      </c>
      <c r="AQ128" s="322">
        <f t="shared" si="12"/>
        <v>0</v>
      </c>
      <c r="AR128" s="322">
        <f t="shared" si="12"/>
        <v>0</v>
      </c>
      <c r="AS128" s="322">
        <f t="shared" si="13"/>
        <v>0</v>
      </c>
      <c r="AT128" s="322">
        <f t="shared" si="13"/>
        <v>0</v>
      </c>
      <c r="AU128" s="322">
        <f t="shared" si="13"/>
        <v>0</v>
      </c>
      <c r="AV128" s="322">
        <f t="shared" si="13"/>
        <v>0</v>
      </c>
      <c r="AW128" s="322">
        <f t="shared" si="13"/>
        <v>0</v>
      </c>
      <c r="AX128" s="322">
        <f t="shared" si="13"/>
        <v>0</v>
      </c>
      <c r="AY128" s="322">
        <f t="shared" si="13"/>
        <v>0</v>
      </c>
      <c r="AZ128" s="322">
        <f t="shared" si="13"/>
        <v>30</v>
      </c>
      <c r="BA128" s="323">
        <f t="shared" si="10"/>
        <v>30</v>
      </c>
    </row>
    <row r="129" spans="2:53" ht="34.5" x14ac:dyDescent="0.3">
      <c r="B129" s="423">
        <v>120</v>
      </c>
      <c r="C129" s="266">
        <v>1000596462</v>
      </c>
      <c r="D129" s="257" t="s">
        <v>1710</v>
      </c>
      <c r="E129" s="257" t="s">
        <v>1448</v>
      </c>
      <c r="F129" s="284" t="s">
        <v>178</v>
      </c>
      <c r="G129" s="257" t="s">
        <v>1772</v>
      </c>
      <c r="H129" s="282" t="s">
        <v>202</v>
      </c>
      <c r="I129" s="399" t="s">
        <v>1783</v>
      </c>
      <c r="J129" s="308" t="s">
        <v>1491</v>
      </c>
      <c r="K129" s="308" t="s">
        <v>1491</v>
      </c>
      <c r="L129" s="308" t="s">
        <v>1491</v>
      </c>
      <c r="M129" s="308" t="s">
        <v>1491</v>
      </c>
      <c r="N129" s="308" t="s">
        <v>1491</v>
      </c>
      <c r="O129" s="308" t="s">
        <v>1491</v>
      </c>
      <c r="P129" s="308" t="s">
        <v>1491</v>
      </c>
      <c r="Q129" s="308" t="s">
        <v>1491</v>
      </c>
      <c r="R129" s="308" t="s">
        <v>1491</v>
      </c>
      <c r="S129" s="308" t="s">
        <v>1491</v>
      </c>
      <c r="T129" s="308" t="s">
        <v>1491</v>
      </c>
      <c r="U129" s="308" t="s">
        <v>1491</v>
      </c>
      <c r="V129" s="308" t="s">
        <v>1491</v>
      </c>
      <c r="W129" s="308" t="s">
        <v>1491</v>
      </c>
      <c r="X129" s="308" t="s">
        <v>1491</v>
      </c>
      <c r="Y129" s="308" t="s">
        <v>1491</v>
      </c>
      <c r="Z129" s="308" t="s">
        <v>1491</v>
      </c>
      <c r="AA129" s="308" t="s">
        <v>1491</v>
      </c>
      <c r="AB129" s="308" t="s">
        <v>1491</v>
      </c>
      <c r="AC129" s="308" t="s">
        <v>1491</v>
      </c>
      <c r="AD129" s="308" t="s">
        <v>1491</v>
      </c>
      <c r="AE129" s="308" t="s">
        <v>1491</v>
      </c>
      <c r="AF129" s="308" t="s">
        <v>1491</v>
      </c>
      <c r="AG129" s="308" t="s">
        <v>1491</v>
      </c>
      <c r="AH129" s="308" t="s">
        <v>1491</v>
      </c>
      <c r="AI129" s="308" t="s">
        <v>1491</v>
      </c>
      <c r="AJ129" s="308" t="s">
        <v>1491</v>
      </c>
      <c r="AK129" s="308" t="s">
        <v>1491</v>
      </c>
      <c r="AL129" s="308" t="s">
        <v>1491</v>
      </c>
      <c r="AM129" s="308" t="s">
        <v>1491</v>
      </c>
      <c r="AO129" s="322">
        <f t="shared" si="12"/>
        <v>0</v>
      </c>
      <c r="AP129" s="322">
        <f t="shared" si="12"/>
        <v>0</v>
      </c>
      <c r="AQ129" s="322">
        <f t="shared" si="12"/>
        <v>0</v>
      </c>
      <c r="AR129" s="322">
        <f t="shared" si="12"/>
        <v>0</v>
      </c>
      <c r="AS129" s="322">
        <f t="shared" si="13"/>
        <v>0</v>
      </c>
      <c r="AT129" s="322">
        <f t="shared" si="13"/>
        <v>0</v>
      </c>
      <c r="AU129" s="322">
        <f t="shared" si="13"/>
        <v>0</v>
      </c>
      <c r="AV129" s="322">
        <f t="shared" si="13"/>
        <v>0</v>
      </c>
      <c r="AW129" s="322">
        <f t="shared" si="13"/>
        <v>0</v>
      </c>
      <c r="AX129" s="322">
        <f t="shared" si="13"/>
        <v>0</v>
      </c>
      <c r="AY129" s="322">
        <f t="shared" si="13"/>
        <v>0</v>
      </c>
      <c r="AZ129" s="322">
        <f t="shared" si="13"/>
        <v>30</v>
      </c>
      <c r="BA129" s="323">
        <f t="shared" si="10"/>
        <v>30</v>
      </c>
    </row>
    <row r="130" spans="2:53" ht="34.5" x14ac:dyDescent="0.3">
      <c r="B130" s="423">
        <v>121</v>
      </c>
      <c r="C130" s="266">
        <v>53892166</v>
      </c>
      <c r="D130" s="257" t="s">
        <v>1711</v>
      </c>
      <c r="E130" s="257" t="s">
        <v>1448</v>
      </c>
      <c r="F130" s="284" t="s">
        <v>180</v>
      </c>
      <c r="G130" s="257" t="s">
        <v>1773</v>
      </c>
      <c r="H130" s="282" t="s">
        <v>202</v>
      </c>
      <c r="I130" s="399" t="s">
        <v>1783</v>
      </c>
      <c r="J130" s="308" t="s">
        <v>1491</v>
      </c>
      <c r="K130" s="308" t="s">
        <v>1491</v>
      </c>
      <c r="L130" s="308" t="s">
        <v>1491</v>
      </c>
      <c r="M130" s="308" t="s">
        <v>1491</v>
      </c>
      <c r="N130" s="308" t="s">
        <v>1491</v>
      </c>
      <c r="O130" s="308" t="s">
        <v>1491</v>
      </c>
      <c r="P130" s="308" t="s">
        <v>1491</v>
      </c>
      <c r="Q130" s="308" t="s">
        <v>1491</v>
      </c>
      <c r="R130" s="308" t="s">
        <v>1491</v>
      </c>
      <c r="S130" s="308" t="s">
        <v>1491</v>
      </c>
      <c r="T130" s="308" t="s">
        <v>1491</v>
      </c>
      <c r="U130" s="308" t="s">
        <v>1491</v>
      </c>
      <c r="V130" s="308" t="s">
        <v>1491</v>
      </c>
      <c r="W130" s="308" t="s">
        <v>1491</v>
      </c>
      <c r="X130" s="308" t="s">
        <v>1491</v>
      </c>
      <c r="Y130" s="308" t="s">
        <v>1491</v>
      </c>
      <c r="Z130" s="308" t="s">
        <v>1480</v>
      </c>
      <c r="AA130" s="308" t="s">
        <v>1491</v>
      </c>
      <c r="AB130" s="308" t="s">
        <v>1491</v>
      </c>
      <c r="AC130" s="308" t="s">
        <v>1491</v>
      </c>
      <c r="AD130" s="308" t="s">
        <v>1491</v>
      </c>
      <c r="AE130" s="308" t="s">
        <v>1491</v>
      </c>
      <c r="AF130" s="308" t="s">
        <v>1491</v>
      </c>
      <c r="AG130" s="308" t="s">
        <v>1491</v>
      </c>
      <c r="AH130" s="308" t="s">
        <v>1491</v>
      </c>
      <c r="AI130" s="308" t="s">
        <v>1491</v>
      </c>
      <c r="AJ130" s="308" t="s">
        <v>1491</v>
      </c>
      <c r="AK130" s="308" t="s">
        <v>1491</v>
      </c>
      <c r="AL130" s="308" t="s">
        <v>1491</v>
      </c>
      <c r="AM130" s="308" t="s">
        <v>1491</v>
      </c>
      <c r="AO130" s="322">
        <f t="shared" si="12"/>
        <v>1</v>
      </c>
      <c r="AP130" s="322">
        <f t="shared" si="12"/>
        <v>0</v>
      </c>
      <c r="AQ130" s="322">
        <f t="shared" si="12"/>
        <v>0</v>
      </c>
      <c r="AR130" s="322">
        <f t="shared" si="12"/>
        <v>0</v>
      </c>
      <c r="AS130" s="322">
        <f t="shared" si="13"/>
        <v>0</v>
      </c>
      <c r="AT130" s="322">
        <f t="shared" si="13"/>
        <v>0</v>
      </c>
      <c r="AU130" s="322">
        <f t="shared" si="13"/>
        <v>0</v>
      </c>
      <c r="AV130" s="322">
        <f t="shared" si="13"/>
        <v>0</v>
      </c>
      <c r="AW130" s="322">
        <f t="shared" si="13"/>
        <v>0</v>
      </c>
      <c r="AX130" s="322">
        <f t="shared" si="13"/>
        <v>0</v>
      </c>
      <c r="AY130" s="322">
        <f t="shared" si="13"/>
        <v>0</v>
      </c>
      <c r="AZ130" s="322">
        <f t="shared" si="13"/>
        <v>29</v>
      </c>
      <c r="BA130" s="323">
        <f t="shared" si="10"/>
        <v>29</v>
      </c>
    </row>
    <row r="131" spans="2:53" ht="15.95" customHeight="1" x14ac:dyDescent="0.3">
      <c r="B131" s="423">
        <v>122</v>
      </c>
      <c r="C131" s="266">
        <v>1023917280</v>
      </c>
      <c r="D131" s="257" t="s">
        <v>1712</v>
      </c>
      <c r="E131" s="257" t="s">
        <v>1448</v>
      </c>
      <c r="F131" s="284" t="s">
        <v>983</v>
      </c>
      <c r="G131" s="257">
        <v>3112290273</v>
      </c>
      <c r="H131" s="282" t="s">
        <v>201</v>
      </c>
      <c r="I131" s="399" t="s">
        <v>1784</v>
      </c>
      <c r="J131" s="308" t="s">
        <v>985</v>
      </c>
      <c r="K131" s="308" t="s">
        <v>1491</v>
      </c>
      <c r="L131" s="308" t="s">
        <v>1491</v>
      </c>
      <c r="M131" s="308" t="s">
        <v>1491</v>
      </c>
      <c r="N131" s="308" t="s">
        <v>1491</v>
      </c>
      <c r="O131" s="308" t="s">
        <v>1491</v>
      </c>
      <c r="P131" s="308" t="s">
        <v>1491</v>
      </c>
      <c r="Q131" s="308" t="s">
        <v>1491</v>
      </c>
      <c r="R131" s="308" t="s">
        <v>1491</v>
      </c>
      <c r="S131" s="308" t="s">
        <v>1491</v>
      </c>
      <c r="T131" s="308" t="s">
        <v>1491</v>
      </c>
      <c r="U131" s="308" t="s">
        <v>1491</v>
      </c>
      <c r="V131" s="308" t="s">
        <v>1491</v>
      </c>
      <c r="W131" s="308" t="s">
        <v>1491</v>
      </c>
      <c r="X131" s="308" t="s">
        <v>1491</v>
      </c>
      <c r="Y131" s="308" t="s">
        <v>1491</v>
      </c>
      <c r="Z131" s="308" t="s">
        <v>1491</v>
      </c>
      <c r="AA131" s="308" t="s">
        <v>1491</v>
      </c>
      <c r="AB131" s="308" t="s">
        <v>1491</v>
      </c>
      <c r="AC131" s="308" t="s">
        <v>1491</v>
      </c>
      <c r="AD131" s="308" t="s">
        <v>1491</v>
      </c>
      <c r="AE131" s="308" t="s">
        <v>1491</v>
      </c>
      <c r="AF131" s="308" t="s">
        <v>1491</v>
      </c>
      <c r="AG131" s="308" t="s">
        <v>1491</v>
      </c>
      <c r="AH131" s="308" t="s">
        <v>1491</v>
      </c>
      <c r="AI131" s="308" t="s">
        <v>1491</v>
      </c>
      <c r="AJ131" s="308" t="s">
        <v>1491</v>
      </c>
      <c r="AK131" s="308" t="s">
        <v>1491</v>
      </c>
      <c r="AL131" s="308" t="s">
        <v>1491</v>
      </c>
      <c r="AM131" s="308" t="s">
        <v>1491</v>
      </c>
      <c r="AO131" s="322">
        <f t="shared" si="12"/>
        <v>0</v>
      </c>
      <c r="AP131" s="322">
        <f t="shared" si="12"/>
        <v>0</v>
      </c>
      <c r="AQ131" s="322">
        <f t="shared" si="12"/>
        <v>0</v>
      </c>
      <c r="AR131" s="322">
        <f t="shared" si="12"/>
        <v>0</v>
      </c>
      <c r="AS131" s="322">
        <f t="shared" si="13"/>
        <v>0</v>
      </c>
      <c r="AT131" s="322">
        <f t="shared" si="13"/>
        <v>0</v>
      </c>
      <c r="AU131" s="322">
        <f t="shared" si="13"/>
        <v>0</v>
      </c>
      <c r="AV131" s="322">
        <f t="shared" si="13"/>
        <v>0</v>
      </c>
      <c r="AW131" s="322">
        <f t="shared" si="13"/>
        <v>0</v>
      </c>
      <c r="AX131" s="322">
        <f t="shared" si="13"/>
        <v>0</v>
      </c>
      <c r="AY131" s="322">
        <f t="shared" si="13"/>
        <v>0</v>
      </c>
      <c r="AZ131" s="322">
        <f t="shared" si="13"/>
        <v>29</v>
      </c>
      <c r="BA131" s="323">
        <f t="shared" si="10"/>
        <v>29</v>
      </c>
    </row>
    <row r="132" spans="2:53" ht="15.95" customHeight="1" x14ac:dyDescent="0.3">
      <c r="B132" s="423">
        <v>123</v>
      </c>
      <c r="C132" s="424">
        <v>28115434</v>
      </c>
      <c r="D132" s="425" t="s">
        <v>1785</v>
      </c>
      <c r="E132" s="259" t="s">
        <v>1445</v>
      </c>
      <c r="F132" s="284" t="s">
        <v>178</v>
      </c>
      <c r="G132" s="424">
        <v>3142957281</v>
      </c>
      <c r="H132" s="282" t="s">
        <v>209</v>
      </c>
      <c r="I132" s="400" t="s">
        <v>1774</v>
      </c>
      <c r="J132" s="308" t="s">
        <v>1491</v>
      </c>
      <c r="K132" s="308" t="s">
        <v>1491</v>
      </c>
      <c r="L132" s="308" t="s">
        <v>1491</v>
      </c>
      <c r="M132" s="308" t="s">
        <v>1491</v>
      </c>
      <c r="N132" s="308" t="s">
        <v>1491</v>
      </c>
      <c r="O132" s="308" t="s">
        <v>1491</v>
      </c>
      <c r="P132" s="308" t="s">
        <v>1491</v>
      </c>
      <c r="Q132" s="308" t="s">
        <v>1491</v>
      </c>
      <c r="R132" s="308" t="s">
        <v>1491</v>
      </c>
      <c r="S132" s="308" t="s">
        <v>1491</v>
      </c>
      <c r="T132" s="308" t="s">
        <v>1491</v>
      </c>
      <c r="U132" s="308" t="s">
        <v>1491</v>
      </c>
      <c r="V132" s="308" t="s">
        <v>1491</v>
      </c>
      <c r="W132" s="308" t="s">
        <v>1491</v>
      </c>
      <c r="X132" s="308" t="s">
        <v>1491</v>
      </c>
      <c r="Y132" s="308" t="s">
        <v>1491</v>
      </c>
      <c r="Z132" s="308" t="s">
        <v>1491</v>
      </c>
      <c r="AA132" s="308" t="s">
        <v>1491</v>
      </c>
      <c r="AB132" s="308" t="s">
        <v>1491</v>
      </c>
      <c r="AC132" s="308" t="s">
        <v>1491</v>
      </c>
      <c r="AD132" s="308" t="s">
        <v>1491</v>
      </c>
      <c r="AE132" s="402" t="s">
        <v>1826</v>
      </c>
      <c r="AF132" s="308" t="s">
        <v>1491</v>
      </c>
      <c r="AG132" s="308" t="s">
        <v>1491</v>
      </c>
      <c r="AH132" s="308" t="s">
        <v>1491</v>
      </c>
      <c r="AI132" s="308" t="s">
        <v>1491</v>
      </c>
      <c r="AJ132" s="308" t="s">
        <v>1491</v>
      </c>
      <c r="AK132" s="308" t="s">
        <v>1491</v>
      </c>
      <c r="AL132" s="308" t="s">
        <v>1491</v>
      </c>
      <c r="AM132" s="308" t="s">
        <v>1491</v>
      </c>
      <c r="AO132" s="322">
        <f t="shared" si="12"/>
        <v>0</v>
      </c>
      <c r="AP132" s="322">
        <f t="shared" si="12"/>
        <v>0</v>
      </c>
      <c r="AQ132" s="322">
        <f t="shared" si="12"/>
        <v>0</v>
      </c>
      <c r="AR132" s="322">
        <f t="shared" si="12"/>
        <v>0</v>
      </c>
      <c r="AS132" s="322">
        <f t="shared" si="13"/>
        <v>0</v>
      </c>
      <c r="AT132" s="322">
        <f t="shared" si="13"/>
        <v>0</v>
      </c>
      <c r="AU132" s="322">
        <f t="shared" si="13"/>
        <v>0</v>
      </c>
      <c r="AV132" s="322">
        <f t="shared" si="13"/>
        <v>0</v>
      </c>
      <c r="AW132" s="322">
        <f t="shared" si="13"/>
        <v>0</v>
      </c>
      <c r="AX132" s="322">
        <f t="shared" si="13"/>
        <v>0</v>
      </c>
      <c r="AY132" s="322">
        <f t="shared" si="13"/>
        <v>0</v>
      </c>
      <c r="AZ132" s="322">
        <f t="shared" si="13"/>
        <v>30</v>
      </c>
      <c r="BA132" s="323">
        <f t="shared" si="10"/>
        <v>30</v>
      </c>
    </row>
    <row r="133" spans="2:53" ht="15.95" customHeight="1" x14ac:dyDescent="0.3">
      <c r="B133" s="423">
        <v>124</v>
      </c>
      <c r="C133" s="426">
        <v>52112939</v>
      </c>
      <c r="D133" s="425" t="s">
        <v>1786</v>
      </c>
      <c r="E133" s="259" t="s">
        <v>1445</v>
      </c>
      <c r="F133" s="284" t="s">
        <v>178</v>
      </c>
      <c r="G133" s="424">
        <v>3132452944</v>
      </c>
      <c r="H133" s="282" t="s">
        <v>209</v>
      </c>
      <c r="I133" s="400" t="s">
        <v>1774</v>
      </c>
      <c r="J133" s="308" t="s">
        <v>1491</v>
      </c>
      <c r="K133" s="308" t="s">
        <v>1491</v>
      </c>
      <c r="L133" s="308" t="s">
        <v>1491</v>
      </c>
      <c r="M133" s="308" t="s">
        <v>1491</v>
      </c>
      <c r="N133" s="308" t="s">
        <v>1491</v>
      </c>
      <c r="O133" s="308" t="s">
        <v>1491</v>
      </c>
      <c r="P133" s="308" t="s">
        <v>1491</v>
      </c>
      <c r="Q133" s="308" t="s">
        <v>1491</v>
      </c>
      <c r="R133" s="308" t="s">
        <v>1491</v>
      </c>
      <c r="S133" s="308" t="s">
        <v>1491</v>
      </c>
      <c r="T133" s="308" t="s">
        <v>1491</v>
      </c>
      <c r="U133" s="308" t="s">
        <v>1491</v>
      </c>
      <c r="V133" s="308" t="s">
        <v>1491</v>
      </c>
      <c r="W133" s="308" t="s">
        <v>1491</v>
      </c>
      <c r="X133" s="308" t="s">
        <v>1491</v>
      </c>
      <c r="Y133" s="308" t="s">
        <v>1491</v>
      </c>
      <c r="Z133" s="308" t="s">
        <v>1491</v>
      </c>
      <c r="AA133" s="308" t="s">
        <v>1491</v>
      </c>
      <c r="AB133" s="308" t="s">
        <v>1491</v>
      </c>
      <c r="AC133" s="308" t="s">
        <v>1491</v>
      </c>
      <c r="AD133" s="308" t="s">
        <v>1491</v>
      </c>
      <c r="AE133" s="402" t="s">
        <v>1826</v>
      </c>
      <c r="AF133" s="402" t="s">
        <v>1826</v>
      </c>
      <c r="AG133" s="402" t="s">
        <v>1826</v>
      </c>
      <c r="AH133" s="402" t="s">
        <v>1826</v>
      </c>
      <c r="AI133" s="402" t="s">
        <v>1826</v>
      </c>
      <c r="AJ133" s="402" t="s">
        <v>1826</v>
      </c>
      <c r="AK133" s="402" t="s">
        <v>1826</v>
      </c>
      <c r="AL133" s="308" t="s">
        <v>1491</v>
      </c>
      <c r="AM133" s="308" t="s">
        <v>1491</v>
      </c>
      <c r="AO133" s="322">
        <f t="shared" si="12"/>
        <v>0</v>
      </c>
      <c r="AP133" s="322">
        <f t="shared" si="12"/>
        <v>0</v>
      </c>
      <c r="AQ133" s="322">
        <f t="shared" si="12"/>
        <v>0</v>
      </c>
      <c r="AR133" s="322">
        <f t="shared" si="12"/>
        <v>0</v>
      </c>
      <c r="AS133" s="322">
        <f t="shared" si="13"/>
        <v>0</v>
      </c>
      <c r="AT133" s="322">
        <f t="shared" si="13"/>
        <v>0</v>
      </c>
      <c r="AU133" s="322">
        <f t="shared" si="13"/>
        <v>0</v>
      </c>
      <c r="AV133" s="322">
        <f t="shared" si="13"/>
        <v>0</v>
      </c>
      <c r="AW133" s="322">
        <f t="shared" si="13"/>
        <v>0</v>
      </c>
      <c r="AX133" s="322">
        <f t="shared" si="13"/>
        <v>0</v>
      </c>
      <c r="AY133" s="322">
        <f t="shared" si="13"/>
        <v>0</v>
      </c>
      <c r="AZ133" s="322">
        <f t="shared" si="13"/>
        <v>30</v>
      </c>
      <c r="BA133" s="323">
        <f t="shared" si="10"/>
        <v>30</v>
      </c>
    </row>
    <row r="134" spans="2:53" ht="15.95" customHeight="1" x14ac:dyDescent="0.3">
      <c r="B134" s="423">
        <v>125</v>
      </c>
      <c r="C134" s="427">
        <v>1023016053</v>
      </c>
      <c r="D134" s="425" t="s">
        <v>1787</v>
      </c>
      <c r="E134" s="259" t="s">
        <v>1445</v>
      </c>
      <c r="F134" s="284" t="s">
        <v>178</v>
      </c>
      <c r="G134" s="424">
        <v>3115212734</v>
      </c>
      <c r="H134" s="282" t="s">
        <v>209</v>
      </c>
      <c r="I134" s="400" t="s">
        <v>1774</v>
      </c>
      <c r="J134" s="308" t="s">
        <v>1491</v>
      </c>
      <c r="K134" s="308" t="s">
        <v>1491</v>
      </c>
      <c r="L134" s="308" t="s">
        <v>1491</v>
      </c>
      <c r="M134" s="308" t="s">
        <v>1491</v>
      </c>
      <c r="N134" s="308" t="s">
        <v>1491</v>
      </c>
      <c r="O134" s="308" t="s">
        <v>1491</v>
      </c>
      <c r="P134" s="308" t="s">
        <v>1491</v>
      </c>
      <c r="Q134" s="308" t="s">
        <v>1491</v>
      </c>
      <c r="R134" s="308" t="s">
        <v>1491</v>
      </c>
      <c r="S134" s="308" t="s">
        <v>1491</v>
      </c>
      <c r="T134" s="308" t="s">
        <v>1491</v>
      </c>
      <c r="U134" s="308" t="s">
        <v>1491</v>
      </c>
      <c r="V134" s="308" t="s">
        <v>1491</v>
      </c>
      <c r="W134" s="308" t="s">
        <v>1491</v>
      </c>
      <c r="X134" s="308" t="s">
        <v>1491</v>
      </c>
      <c r="Y134" s="308" t="s">
        <v>1491</v>
      </c>
      <c r="Z134" s="308" t="s">
        <v>1491</v>
      </c>
      <c r="AA134" s="308" t="s">
        <v>1491</v>
      </c>
      <c r="AB134" s="308" t="s">
        <v>1491</v>
      </c>
      <c r="AC134" s="308" t="s">
        <v>1491</v>
      </c>
      <c r="AD134" s="308" t="s">
        <v>1491</v>
      </c>
      <c r="AE134" s="402" t="s">
        <v>1826</v>
      </c>
      <c r="AF134" s="402" t="s">
        <v>1826</v>
      </c>
      <c r="AG134" s="402" t="s">
        <v>1826</v>
      </c>
      <c r="AH134" s="402" t="s">
        <v>1826</v>
      </c>
      <c r="AI134" s="402" t="s">
        <v>1826</v>
      </c>
      <c r="AJ134" s="402" t="s">
        <v>1826</v>
      </c>
      <c r="AK134" s="402" t="s">
        <v>1826</v>
      </c>
      <c r="AL134" s="308" t="s">
        <v>1491</v>
      </c>
      <c r="AM134" s="308" t="s">
        <v>1491</v>
      </c>
      <c r="AO134" s="322">
        <f t="shared" si="12"/>
        <v>0</v>
      </c>
      <c r="AP134" s="322">
        <f t="shared" si="12"/>
        <v>0</v>
      </c>
      <c r="AQ134" s="322">
        <f t="shared" si="12"/>
        <v>0</v>
      </c>
      <c r="AR134" s="322">
        <f t="shared" si="12"/>
        <v>0</v>
      </c>
      <c r="AS134" s="322">
        <f t="shared" si="13"/>
        <v>0</v>
      </c>
      <c r="AT134" s="322">
        <f t="shared" si="13"/>
        <v>0</v>
      </c>
      <c r="AU134" s="322">
        <f t="shared" si="13"/>
        <v>0</v>
      </c>
      <c r="AV134" s="322">
        <f t="shared" si="13"/>
        <v>0</v>
      </c>
      <c r="AW134" s="322">
        <f t="shared" si="13"/>
        <v>0</v>
      </c>
      <c r="AX134" s="322">
        <f t="shared" si="13"/>
        <v>0</v>
      </c>
      <c r="AY134" s="322">
        <f t="shared" si="13"/>
        <v>0</v>
      </c>
      <c r="AZ134" s="322">
        <f t="shared" si="13"/>
        <v>30</v>
      </c>
      <c r="BA134" s="323">
        <f t="shared" si="10"/>
        <v>30</v>
      </c>
    </row>
    <row r="135" spans="2:53" ht="15.95" customHeight="1" x14ac:dyDescent="0.3">
      <c r="B135" s="423">
        <v>126</v>
      </c>
      <c r="C135" s="424">
        <v>52122597</v>
      </c>
      <c r="D135" s="424" t="s">
        <v>1788</v>
      </c>
      <c r="E135" s="259" t="s">
        <v>1445</v>
      </c>
      <c r="F135" s="284" t="s">
        <v>178</v>
      </c>
      <c r="G135" s="424">
        <v>3115155557</v>
      </c>
      <c r="H135" s="282" t="s">
        <v>209</v>
      </c>
      <c r="I135" s="400" t="s">
        <v>1774</v>
      </c>
      <c r="J135" s="308" t="s">
        <v>1491</v>
      </c>
      <c r="K135" s="308" t="s">
        <v>1491</v>
      </c>
      <c r="L135" s="308" t="s">
        <v>1491</v>
      </c>
      <c r="M135" s="308" t="s">
        <v>1491</v>
      </c>
      <c r="N135" s="308" t="s">
        <v>1491</v>
      </c>
      <c r="O135" s="308" t="s">
        <v>1491</v>
      </c>
      <c r="P135" s="308" t="s">
        <v>1491</v>
      </c>
      <c r="Q135" s="308" t="s">
        <v>1491</v>
      </c>
      <c r="R135" s="308" t="s">
        <v>1491</v>
      </c>
      <c r="S135" s="308" t="s">
        <v>1491</v>
      </c>
      <c r="T135" s="308" t="s">
        <v>1491</v>
      </c>
      <c r="U135" s="308" t="s">
        <v>1491</v>
      </c>
      <c r="V135" s="308" t="s">
        <v>1491</v>
      </c>
      <c r="W135" s="308" t="s">
        <v>1491</v>
      </c>
      <c r="X135" s="308" t="s">
        <v>1491</v>
      </c>
      <c r="Y135" s="308" t="s">
        <v>1491</v>
      </c>
      <c r="Z135" s="308" t="s">
        <v>1491</v>
      </c>
      <c r="AA135" s="308" t="s">
        <v>1491</v>
      </c>
      <c r="AB135" s="308" t="s">
        <v>1491</v>
      </c>
      <c r="AC135" s="308" t="s">
        <v>1491</v>
      </c>
      <c r="AD135" s="308" t="s">
        <v>1491</v>
      </c>
      <c r="AE135" s="402" t="s">
        <v>1826</v>
      </c>
      <c r="AF135" s="402" t="s">
        <v>1826</v>
      </c>
      <c r="AG135" s="402" t="s">
        <v>1826</v>
      </c>
      <c r="AH135" s="402" t="s">
        <v>1826</v>
      </c>
      <c r="AI135" s="402" t="s">
        <v>1826</v>
      </c>
      <c r="AJ135" s="402" t="s">
        <v>1826</v>
      </c>
      <c r="AK135" s="402" t="s">
        <v>1826</v>
      </c>
      <c r="AL135" s="308" t="s">
        <v>1491</v>
      </c>
      <c r="AM135" s="308" t="s">
        <v>1491</v>
      </c>
      <c r="AO135" s="322">
        <f t="shared" si="12"/>
        <v>0</v>
      </c>
      <c r="AP135" s="322">
        <f t="shared" si="12"/>
        <v>0</v>
      </c>
      <c r="AQ135" s="322">
        <f t="shared" si="12"/>
        <v>0</v>
      </c>
      <c r="AR135" s="322">
        <f t="shared" si="12"/>
        <v>0</v>
      </c>
      <c r="AS135" s="322">
        <f t="shared" si="13"/>
        <v>0</v>
      </c>
      <c r="AT135" s="322">
        <f t="shared" si="13"/>
        <v>0</v>
      </c>
      <c r="AU135" s="322">
        <f t="shared" si="13"/>
        <v>0</v>
      </c>
      <c r="AV135" s="322">
        <f t="shared" si="13"/>
        <v>0</v>
      </c>
      <c r="AW135" s="322">
        <f t="shared" si="13"/>
        <v>0</v>
      </c>
      <c r="AX135" s="322">
        <f t="shared" si="13"/>
        <v>0</v>
      </c>
      <c r="AY135" s="322">
        <f t="shared" si="13"/>
        <v>0</v>
      </c>
      <c r="AZ135" s="322">
        <f t="shared" si="13"/>
        <v>30</v>
      </c>
      <c r="BA135" s="323">
        <f t="shared" si="10"/>
        <v>30</v>
      </c>
    </row>
    <row r="136" spans="2:53" ht="15.95" customHeight="1" x14ac:dyDescent="0.3">
      <c r="B136" s="423">
        <v>127</v>
      </c>
      <c r="C136" s="424">
        <v>1023891887</v>
      </c>
      <c r="D136" s="424" t="s">
        <v>1789</v>
      </c>
      <c r="E136" s="259" t="s">
        <v>1445</v>
      </c>
      <c r="F136" s="284" t="s">
        <v>178</v>
      </c>
      <c r="G136" s="424">
        <v>3133589085</v>
      </c>
      <c r="H136" s="282" t="s">
        <v>209</v>
      </c>
      <c r="I136" s="400" t="s">
        <v>1774</v>
      </c>
      <c r="J136" s="308" t="s">
        <v>1491</v>
      </c>
      <c r="K136" s="308" t="s">
        <v>1491</v>
      </c>
      <c r="L136" s="308" t="s">
        <v>1491</v>
      </c>
      <c r="M136" s="308" t="s">
        <v>1491</v>
      </c>
      <c r="N136" s="308" t="s">
        <v>1491</v>
      </c>
      <c r="O136" s="308" t="s">
        <v>1491</v>
      </c>
      <c r="P136" s="308" t="s">
        <v>1491</v>
      </c>
      <c r="Q136" s="308" t="s">
        <v>1491</v>
      </c>
      <c r="R136" s="308" t="s">
        <v>1491</v>
      </c>
      <c r="S136" s="308" t="s">
        <v>1491</v>
      </c>
      <c r="T136" s="308" t="s">
        <v>1491</v>
      </c>
      <c r="U136" s="308" t="s">
        <v>1491</v>
      </c>
      <c r="V136" s="308" t="s">
        <v>1491</v>
      </c>
      <c r="W136" s="308" t="s">
        <v>1491</v>
      </c>
      <c r="X136" s="308" t="s">
        <v>1491</v>
      </c>
      <c r="Y136" s="308" t="s">
        <v>1491</v>
      </c>
      <c r="Z136" s="308" t="s">
        <v>1491</v>
      </c>
      <c r="AA136" s="308" t="s">
        <v>1491</v>
      </c>
      <c r="AB136" s="308" t="s">
        <v>1491</v>
      </c>
      <c r="AC136" s="308" t="s">
        <v>1491</v>
      </c>
      <c r="AD136" s="308" t="s">
        <v>1491</v>
      </c>
      <c r="AE136" s="402" t="s">
        <v>1826</v>
      </c>
      <c r="AF136" s="402" t="s">
        <v>1826</v>
      </c>
      <c r="AG136" s="402" t="s">
        <v>1826</v>
      </c>
      <c r="AH136" s="402" t="s">
        <v>1826</v>
      </c>
      <c r="AI136" s="402" t="s">
        <v>1826</v>
      </c>
      <c r="AJ136" s="402" t="s">
        <v>1826</v>
      </c>
      <c r="AK136" s="402" t="s">
        <v>1826</v>
      </c>
      <c r="AL136" s="308" t="s">
        <v>1491</v>
      </c>
      <c r="AM136" s="308" t="s">
        <v>1491</v>
      </c>
      <c r="AO136" s="322">
        <f t="shared" si="12"/>
        <v>0</v>
      </c>
      <c r="AP136" s="322">
        <f t="shared" si="12"/>
        <v>0</v>
      </c>
      <c r="AQ136" s="322">
        <f t="shared" si="12"/>
        <v>0</v>
      </c>
      <c r="AR136" s="322">
        <f t="shared" si="12"/>
        <v>0</v>
      </c>
      <c r="AS136" s="322">
        <f t="shared" si="13"/>
        <v>0</v>
      </c>
      <c r="AT136" s="322">
        <f t="shared" si="13"/>
        <v>0</v>
      </c>
      <c r="AU136" s="322">
        <f t="shared" si="13"/>
        <v>0</v>
      </c>
      <c r="AV136" s="322">
        <f t="shared" si="13"/>
        <v>0</v>
      </c>
      <c r="AW136" s="322">
        <f t="shared" si="13"/>
        <v>0</v>
      </c>
      <c r="AX136" s="322">
        <f t="shared" si="13"/>
        <v>0</v>
      </c>
      <c r="AY136" s="322">
        <f t="shared" si="13"/>
        <v>0</v>
      </c>
      <c r="AZ136" s="322">
        <f t="shared" si="13"/>
        <v>30</v>
      </c>
      <c r="BA136" s="323">
        <f t="shared" si="10"/>
        <v>30</v>
      </c>
    </row>
    <row r="137" spans="2:53" ht="15.95" customHeight="1" x14ac:dyDescent="0.3">
      <c r="B137" s="423">
        <v>128</v>
      </c>
      <c r="C137" s="424">
        <v>1087206496</v>
      </c>
      <c r="D137" s="424" t="s">
        <v>1790</v>
      </c>
      <c r="E137" s="259" t="s">
        <v>1445</v>
      </c>
      <c r="F137" s="284" t="s">
        <v>178</v>
      </c>
      <c r="G137" s="424">
        <v>3504640587</v>
      </c>
      <c r="H137" s="282" t="s">
        <v>209</v>
      </c>
      <c r="I137" s="401">
        <v>46065</v>
      </c>
      <c r="J137" s="308"/>
      <c r="K137" s="308"/>
      <c r="L137" s="308"/>
      <c r="M137" s="308"/>
      <c r="N137" s="308"/>
      <c r="O137" s="308"/>
      <c r="P137" s="308"/>
      <c r="Q137" s="308"/>
      <c r="R137" s="308"/>
      <c r="S137" s="308"/>
      <c r="T137" s="308"/>
      <c r="U137" s="308" t="s">
        <v>1491</v>
      </c>
      <c r="V137" s="308" t="s">
        <v>1491</v>
      </c>
      <c r="W137" s="308" t="s">
        <v>1491</v>
      </c>
      <c r="X137" s="308" t="s">
        <v>1491</v>
      </c>
      <c r="Y137" s="308" t="s">
        <v>1491</v>
      </c>
      <c r="Z137" s="308" t="s">
        <v>1491</v>
      </c>
      <c r="AA137" s="308" t="s">
        <v>1491</v>
      </c>
      <c r="AB137" s="308" t="s">
        <v>1491</v>
      </c>
      <c r="AC137" s="308" t="s">
        <v>1491</v>
      </c>
      <c r="AD137" s="308" t="s">
        <v>1491</v>
      </c>
      <c r="AE137" s="402" t="s">
        <v>1826</v>
      </c>
      <c r="AF137" s="402" t="s">
        <v>1826</v>
      </c>
      <c r="AG137" s="402" t="s">
        <v>1826</v>
      </c>
      <c r="AH137" s="402" t="s">
        <v>1826</v>
      </c>
      <c r="AI137" s="402" t="s">
        <v>1826</v>
      </c>
      <c r="AJ137" s="402" t="s">
        <v>1826</v>
      </c>
      <c r="AK137" s="402" t="s">
        <v>1826</v>
      </c>
      <c r="AL137" s="308" t="s">
        <v>1491</v>
      </c>
      <c r="AM137" s="308" t="s">
        <v>1491</v>
      </c>
      <c r="AO137" s="322">
        <f t="shared" si="12"/>
        <v>0</v>
      </c>
      <c r="AP137" s="322">
        <f t="shared" si="12"/>
        <v>0</v>
      </c>
      <c r="AQ137" s="322">
        <f t="shared" si="12"/>
        <v>0</v>
      </c>
      <c r="AR137" s="322">
        <f t="shared" si="12"/>
        <v>0</v>
      </c>
      <c r="AS137" s="322">
        <f t="shared" si="13"/>
        <v>0</v>
      </c>
      <c r="AT137" s="322">
        <f t="shared" si="13"/>
        <v>0</v>
      </c>
      <c r="AU137" s="322">
        <f t="shared" si="13"/>
        <v>0</v>
      </c>
      <c r="AV137" s="322">
        <f t="shared" si="13"/>
        <v>0</v>
      </c>
      <c r="AW137" s="322">
        <f t="shared" si="13"/>
        <v>0</v>
      </c>
      <c r="AX137" s="322">
        <f t="shared" si="13"/>
        <v>0</v>
      </c>
      <c r="AY137" s="322">
        <f t="shared" si="13"/>
        <v>0</v>
      </c>
      <c r="AZ137" s="322">
        <f t="shared" si="13"/>
        <v>19</v>
      </c>
      <c r="BA137" s="323">
        <f t="shared" si="10"/>
        <v>19</v>
      </c>
    </row>
    <row r="138" spans="2:53" ht="15.95" customHeight="1" x14ac:dyDescent="0.3">
      <c r="B138" s="423">
        <v>129</v>
      </c>
      <c r="C138" s="424">
        <v>1023959293</v>
      </c>
      <c r="D138" s="425" t="s">
        <v>1791</v>
      </c>
      <c r="E138" s="259" t="s">
        <v>1445</v>
      </c>
      <c r="F138" s="284" t="s">
        <v>982</v>
      </c>
      <c r="G138" s="424">
        <v>3248362025</v>
      </c>
      <c r="H138" s="282" t="s">
        <v>209</v>
      </c>
      <c r="I138" s="400" t="s">
        <v>1774</v>
      </c>
      <c r="J138" s="308" t="s">
        <v>1491</v>
      </c>
      <c r="K138" s="308" t="s">
        <v>1491</v>
      </c>
      <c r="L138" s="308" t="s">
        <v>1491</v>
      </c>
      <c r="M138" s="308" t="s">
        <v>1491</v>
      </c>
      <c r="N138" s="308" t="s">
        <v>1491</v>
      </c>
      <c r="O138" s="308" t="s">
        <v>1491</v>
      </c>
      <c r="P138" s="308" t="s">
        <v>1491</v>
      </c>
      <c r="Q138" s="308" t="s">
        <v>1491</v>
      </c>
      <c r="R138" s="308" t="s">
        <v>1491</v>
      </c>
      <c r="S138" s="308" t="s">
        <v>1491</v>
      </c>
      <c r="T138" s="308" t="s">
        <v>1491</v>
      </c>
      <c r="U138" s="308" t="s">
        <v>1491</v>
      </c>
      <c r="V138" s="308" t="s">
        <v>1491</v>
      </c>
      <c r="W138" s="308" t="s">
        <v>1491</v>
      </c>
      <c r="X138" s="308" t="s">
        <v>1491</v>
      </c>
      <c r="Y138" s="308" t="s">
        <v>1491</v>
      </c>
      <c r="Z138" s="308" t="s">
        <v>1491</v>
      </c>
      <c r="AA138" s="308" t="s">
        <v>1491</v>
      </c>
      <c r="AB138" s="308" t="s">
        <v>1491</v>
      </c>
      <c r="AC138" s="308" t="s">
        <v>1491</v>
      </c>
      <c r="AD138" s="308" t="s">
        <v>1491</v>
      </c>
      <c r="AE138" s="402" t="s">
        <v>1826</v>
      </c>
      <c r="AF138" s="402" t="s">
        <v>1826</v>
      </c>
      <c r="AG138" s="402" t="s">
        <v>1826</v>
      </c>
      <c r="AH138" s="402" t="s">
        <v>1826</v>
      </c>
      <c r="AI138" s="402" t="s">
        <v>1826</v>
      </c>
      <c r="AJ138" s="402" t="s">
        <v>1826</v>
      </c>
      <c r="AK138" s="402" t="s">
        <v>1826</v>
      </c>
      <c r="AL138" s="308" t="s">
        <v>1491</v>
      </c>
      <c r="AM138" s="308" t="s">
        <v>1491</v>
      </c>
      <c r="AO138" s="322">
        <f t="shared" si="12"/>
        <v>0</v>
      </c>
      <c r="AP138" s="322">
        <f t="shared" si="12"/>
        <v>0</v>
      </c>
      <c r="AQ138" s="322">
        <f t="shared" si="12"/>
        <v>0</v>
      </c>
      <c r="AR138" s="322">
        <f t="shared" si="12"/>
        <v>0</v>
      </c>
      <c r="AS138" s="322">
        <f t="shared" si="13"/>
        <v>0</v>
      </c>
      <c r="AT138" s="322">
        <f t="shared" si="13"/>
        <v>0</v>
      </c>
      <c r="AU138" s="322">
        <f t="shared" si="13"/>
        <v>0</v>
      </c>
      <c r="AV138" s="322">
        <f t="shared" si="13"/>
        <v>0</v>
      </c>
      <c r="AW138" s="322">
        <f t="shared" si="13"/>
        <v>0</v>
      </c>
      <c r="AX138" s="322">
        <f t="shared" si="13"/>
        <v>0</v>
      </c>
      <c r="AY138" s="322">
        <f t="shared" si="13"/>
        <v>0</v>
      </c>
      <c r="AZ138" s="322">
        <f t="shared" si="13"/>
        <v>30</v>
      </c>
      <c r="BA138" s="323">
        <f t="shared" si="10"/>
        <v>30</v>
      </c>
    </row>
    <row r="139" spans="2:53" ht="15.95" customHeight="1" x14ac:dyDescent="0.3">
      <c r="B139" s="423">
        <v>130</v>
      </c>
      <c r="C139" s="424">
        <v>1001171553</v>
      </c>
      <c r="D139" s="425" t="s">
        <v>1792</v>
      </c>
      <c r="E139" s="259" t="s">
        <v>1445</v>
      </c>
      <c r="F139" s="284" t="s">
        <v>982</v>
      </c>
      <c r="G139" s="424">
        <v>3204873500</v>
      </c>
      <c r="H139" s="282" t="s">
        <v>209</v>
      </c>
      <c r="I139" s="400" t="s">
        <v>1774</v>
      </c>
      <c r="J139" s="308" t="s">
        <v>1491</v>
      </c>
      <c r="K139" s="308" t="s">
        <v>1491</v>
      </c>
      <c r="L139" s="308" t="s">
        <v>1491</v>
      </c>
      <c r="M139" s="308" t="s">
        <v>1491</v>
      </c>
      <c r="N139" s="308" t="s">
        <v>1491</v>
      </c>
      <c r="O139" s="308" t="s">
        <v>1491</v>
      </c>
      <c r="P139" s="308" t="s">
        <v>1491</v>
      </c>
      <c r="Q139" s="308" t="s">
        <v>1491</v>
      </c>
      <c r="R139" s="308" t="s">
        <v>1491</v>
      </c>
      <c r="S139" s="308" t="s">
        <v>1491</v>
      </c>
      <c r="T139" s="308" t="s">
        <v>1491</v>
      </c>
      <c r="U139" s="308" t="s">
        <v>1491</v>
      </c>
      <c r="V139" s="308" t="s">
        <v>1491</v>
      </c>
      <c r="W139" s="308" t="s">
        <v>1491</v>
      </c>
      <c r="X139" s="308" t="s">
        <v>1491</v>
      </c>
      <c r="Y139" s="308" t="s">
        <v>1491</v>
      </c>
      <c r="Z139" s="308" t="s">
        <v>1491</v>
      </c>
      <c r="AA139" s="308" t="s">
        <v>1491</v>
      </c>
      <c r="AB139" s="308" t="s">
        <v>1491</v>
      </c>
      <c r="AC139" s="308" t="s">
        <v>1491</v>
      </c>
      <c r="AD139" s="308" t="s">
        <v>1491</v>
      </c>
      <c r="AE139" s="402" t="s">
        <v>1826</v>
      </c>
      <c r="AF139" s="402" t="s">
        <v>1826</v>
      </c>
      <c r="AG139" s="402" t="s">
        <v>1826</v>
      </c>
      <c r="AH139" s="402" t="s">
        <v>1826</v>
      </c>
      <c r="AI139" s="402" t="s">
        <v>1826</v>
      </c>
      <c r="AJ139" s="402" t="s">
        <v>1826</v>
      </c>
      <c r="AK139" s="402" t="s">
        <v>1826</v>
      </c>
      <c r="AL139" s="308" t="s">
        <v>1491</v>
      </c>
      <c r="AM139" s="308" t="s">
        <v>1491</v>
      </c>
      <c r="AO139" s="322">
        <f t="shared" ref="AO139:AR169" si="14">COUNTIF($J139:$AM139,AO$8)</f>
        <v>0</v>
      </c>
      <c r="AP139" s="322">
        <f t="shared" si="14"/>
        <v>0</v>
      </c>
      <c r="AQ139" s="322">
        <f t="shared" si="14"/>
        <v>0</v>
      </c>
      <c r="AR139" s="322">
        <f t="shared" si="14"/>
        <v>0</v>
      </c>
      <c r="AS139" s="322">
        <f t="shared" si="13"/>
        <v>0</v>
      </c>
      <c r="AT139" s="322">
        <f t="shared" si="13"/>
        <v>0</v>
      </c>
      <c r="AU139" s="322">
        <f t="shared" si="13"/>
        <v>0</v>
      </c>
      <c r="AV139" s="322">
        <f t="shared" si="13"/>
        <v>0</v>
      </c>
      <c r="AW139" s="322">
        <f t="shared" si="13"/>
        <v>0</v>
      </c>
      <c r="AX139" s="322">
        <f t="shared" si="13"/>
        <v>0</v>
      </c>
      <c r="AY139" s="322">
        <f t="shared" si="13"/>
        <v>0</v>
      </c>
      <c r="AZ139" s="322">
        <f t="shared" si="13"/>
        <v>30</v>
      </c>
      <c r="BA139" s="323">
        <f t="shared" ref="BA139:BA168" si="15">+AZ139+AQ139</f>
        <v>30</v>
      </c>
    </row>
    <row r="140" spans="2:53" ht="15.95" customHeight="1" x14ac:dyDescent="0.3">
      <c r="B140" s="423">
        <v>131</v>
      </c>
      <c r="C140" s="424">
        <v>52937317</v>
      </c>
      <c r="D140" s="428" t="s">
        <v>1793</v>
      </c>
      <c r="E140" s="259" t="s">
        <v>1445</v>
      </c>
      <c r="F140" s="284" t="s">
        <v>178</v>
      </c>
      <c r="G140" s="424">
        <v>3134818719</v>
      </c>
      <c r="H140" s="282" t="s">
        <v>223</v>
      </c>
      <c r="I140" s="400" t="s">
        <v>1774</v>
      </c>
      <c r="J140" s="308" t="s">
        <v>1491</v>
      </c>
      <c r="K140" s="308" t="s">
        <v>1491</v>
      </c>
      <c r="L140" s="308" t="s">
        <v>1491</v>
      </c>
      <c r="M140" s="308" t="s">
        <v>1491</v>
      </c>
      <c r="N140" s="308" t="s">
        <v>1491</v>
      </c>
      <c r="O140" s="308" t="s">
        <v>1491</v>
      </c>
      <c r="P140" s="308" t="s">
        <v>1491</v>
      </c>
      <c r="Q140" s="308" t="s">
        <v>1491</v>
      </c>
      <c r="R140" s="308" t="s">
        <v>1491</v>
      </c>
      <c r="S140" s="308" t="s">
        <v>1491</v>
      </c>
      <c r="T140" s="308" t="s">
        <v>1491</v>
      </c>
      <c r="U140" s="308" t="s">
        <v>1491</v>
      </c>
      <c r="V140" s="308" t="s">
        <v>1491</v>
      </c>
      <c r="W140" s="308" t="s">
        <v>1491</v>
      </c>
      <c r="X140" s="308" t="s">
        <v>1491</v>
      </c>
      <c r="Y140" s="308" t="s">
        <v>1491</v>
      </c>
      <c r="Z140" s="308" t="s">
        <v>1491</v>
      </c>
      <c r="AA140" s="308" t="s">
        <v>1491</v>
      </c>
      <c r="AB140" s="308" t="s">
        <v>1491</v>
      </c>
      <c r="AC140" s="308" t="s">
        <v>1491</v>
      </c>
      <c r="AD140" s="308" t="s">
        <v>1491</v>
      </c>
      <c r="AE140" s="402" t="s">
        <v>1826</v>
      </c>
      <c r="AF140" s="402" t="s">
        <v>1826</v>
      </c>
      <c r="AG140" s="402" t="s">
        <v>1826</v>
      </c>
      <c r="AH140" s="402" t="s">
        <v>1826</v>
      </c>
      <c r="AI140" s="402" t="s">
        <v>1826</v>
      </c>
      <c r="AJ140" s="402" t="s">
        <v>1826</v>
      </c>
      <c r="AK140" s="402" t="s">
        <v>1826</v>
      </c>
      <c r="AL140" s="308" t="s">
        <v>1491</v>
      </c>
      <c r="AM140" s="308" t="s">
        <v>1491</v>
      </c>
      <c r="AO140" s="322">
        <f t="shared" si="14"/>
        <v>0</v>
      </c>
      <c r="AP140" s="322">
        <f t="shared" si="14"/>
        <v>0</v>
      </c>
      <c r="AQ140" s="322">
        <f t="shared" si="14"/>
        <v>0</v>
      </c>
      <c r="AR140" s="322">
        <f t="shared" si="14"/>
        <v>0</v>
      </c>
      <c r="AS140" s="322">
        <f t="shared" si="13"/>
        <v>0</v>
      </c>
      <c r="AT140" s="322">
        <f t="shared" si="13"/>
        <v>0</v>
      </c>
      <c r="AU140" s="322">
        <f t="shared" si="13"/>
        <v>0</v>
      </c>
      <c r="AV140" s="322">
        <f t="shared" si="13"/>
        <v>0</v>
      </c>
      <c r="AW140" s="322">
        <f t="shared" si="13"/>
        <v>0</v>
      </c>
      <c r="AX140" s="322">
        <f t="shared" si="13"/>
        <v>0</v>
      </c>
      <c r="AY140" s="322">
        <f t="shared" si="13"/>
        <v>0</v>
      </c>
      <c r="AZ140" s="322">
        <f t="shared" si="13"/>
        <v>30</v>
      </c>
      <c r="BA140" s="323">
        <f t="shared" si="15"/>
        <v>30</v>
      </c>
    </row>
    <row r="141" spans="2:53" ht="15.95" customHeight="1" x14ac:dyDescent="0.3">
      <c r="B141" s="423">
        <v>132</v>
      </c>
      <c r="C141" s="424">
        <v>39799657</v>
      </c>
      <c r="D141" s="425" t="s">
        <v>1794</v>
      </c>
      <c r="E141" s="259" t="s">
        <v>1445</v>
      </c>
      <c r="F141" s="284" t="s">
        <v>178</v>
      </c>
      <c r="G141" s="424">
        <v>3043137754</v>
      </c>
      <c r="H141" s="282" t="s">
        <v>223</v>
      </c>
      <c r="I141" s="400" t="s">
        <v>1774</v>
      </c>
      <c r="J141" s="308" t="s">
        <v>1491</v>
      </c>
      <c r="K141" s="308" t="s">
        <v>1491</v>
      </c>
      <c r="L141" s="308" t="s">
        <v>1491</v>
      </c>
      <c r="M141" s="308" t="s">
        <v>1491</v>
      </c>
      <c r="N141" s="308" t="s">
        <v>1491</v>
      </c>
      <c r="O141" s="308" t="s">
        <v>1491</v>
      </c>
      <c r="P141" s="308" t="s">
        <v>1491</v>
      </c>
      <c r="Q141" s="308" t="s">
        <v>1491</v>
      </c>
      <c r="R141" s="308" t="s">
        <v>1491</v>
      </c>
      <c r="S141" s="308" t="s">
        <v>1491</v>
      </c>
      <c r="T141" s="308" t="s">
        <v>1491</v>
      </c>
      <c r="U141" s="308" t="s">
        <v>1491</v>
      </c>
      <c r="V141" s="308" t="s">
        <v>1491</v>
      </c>
      <c r="W141" s="308" t="s">
        <v>1491</v>
      </c>
      <c r="X141" s="308" t="s">
        <v>1491</v>
      </c>
      <c r="Y141" s="308" t="s">
        <v>1491</v>
      </c>
      <c r="Z141" s="308" t="s">
        <v>1491</v>
      </c>
      <c r="AA141" s="308" t="s">
        <v>1491</v>
      </c>
      <c r="AB141" s="308" t="s">
        <v>1491</v>
      </c>
      <c r="AC141" s="308" t="s">
        <v>1491</v>
      </c>
      <c r="AD141" s="308" t="s">
        <v>1491</v>
      </c>
      <c r="AE141" s="402" t="s">
        <v>1826</v>
      </c>
      <c r="AF141" s="402" t="s">
        <v>1826</v>
      </c>
      <c r="AG141" s="402" t="s">
        <v>1826</v>
      </c>
      <c r="AH141" s="402" t="s">
        <v>1826</v>
      </c>
      <c r="AI141" s="402" t="s">
        <v>1826</v>
      </c>
      <c r="AJ141" s="402" t="s">
        <v>1826</v>
      </c>
      <c r="AK141" s="402" t="s">
        <v>1826</v>
      </c>
      <c r="AL141" s="308" t="s">
        <v>1491</v>
      </c>
      <c r="AM141" s="308" t="s">
        <v>1491</v>
      </c>
      <c r="AO141" s="322">
        <f t="shared" si="14"/>
        <v>0</v>
      </c>
      <c r="AP141" s="322">
        <f t="shared" si="14"/>
        <v>0</v>
      </c>
      <c r="AQ141" s="322">
        <f t="shared" si="14"/>
        <v>0</v>
      </c>
      <c r="AR141" s="322">
        <f t="shared" si="14"/>
        <v>0</v>
      </c>
      <c r="AS141" s="322">
        <f t="shared" si="13"/>
        <v>0</v>
      </c>
      <c r="AT141" s="322">
        <f t="shared" si="13"/>
        <v>0</v>
      </c>
      <c r="AU141" s="322">
        <f t="shared" si="13"/>
        <v>0</v>
      </c>
      <c r="AV141" s="322">
        <f t="shared" si="13"/>
        <v>0</v>
      </c>
      <c r="AW141" s="322">
        <f t="shared" si="13"/>
        <v>0</v>
      </c>
      <c r="AX141" s="322">
        <f t="shared" si="13"/>
        <v>0</v>
      </c>
      <c r="AY141" s="322">
        <f t="shared" si="13"/>
        <v>0</v>
      </c>
      <c r="AZ141" s="322">
        <f t="shared" si="13"/>
        <v>30</v>
      </c>
      <c r="BA141" s="323">
        <f t="shared" si="15"/>
        <v>30</v>
      </c>
    </row>
    <row r="142" spans="2:53" ht="15.95" customHeight="1" x14ac:dyDescent="0.3">
      <c r="B142" s="423">
        <v>133</v>
      </c>
      <c r="C142" s="424">
        <v>52126835</v>
      </c>
      <c r="D142" s="425" t="s">
        <v>1795</v>
      </c>
      <c r="E142" s="259" t="s">
        <v>1445</v>
      </c>
      <c r="F142" s="284" t="s">
        <v>178</v>
      </c>
      <c r="G142" s="424">
        <v>3132035446</v>
      </c>
      <c r="H142" s="282" t="s">
        <v>223</v>
      </c>
      <c r="I142" s="400" t="s">
        <v>1774</v>
      </c>
      <c r="J142" s="308" t="s">
        <v>1491</v>
      </c>
      <c r="K142" s="308" t="s">
        <v>1491</v>
      </c>
      <c r="L142" s="308" t="s">
        <v>1491</v>
      </c>
      <c r="M142" s="308" t="s">
        <v>1491</v>
      </c>
      <c r="N142" s="308" t="s">
        <v>1491</v>
      </c>
      <c r="O142" s="308" t="s">
        <v>1491</v>
      </c>
      <c r="P142" s="308" t="s">
        <v>1491</v>
      </c>
      <c r="Q142" s="308" t="s">
        <v>1491</v>
      </c>
      <c r="R142" s="308" t="s">
        <v>1491</v>
      </c>
      <c r="S142" s="308" t="s">
        <v>1491</v>
      </c>
      <c r="T142" s="308" t="s">
        <v>1491</v>
      </c>
      <c r="U142" s="308" t="s">
        <v>1491</v>
      </c>
      <c r="V142" s="308" t="s">
        <v>1491</v>
      </c>
      <c r="W142" s="308" t="s">
        <v>1491</v>
      </c>
      <c r="X142" s="308" t="s">
        <v>1491</v>
      </c>
      <c r="Y142" s="308" t="s">
        <v>1491</v>
      </c>
      <c r="Z142" s="308" t="s">
        <v>1491</v>
      </c>
      <c r="AA142" s="308" t="s">
        <v>1491</v>
      </c>
      <c r="AB142" s="308" t="s">
        <v>1491</v>
      </c>
      <c r="AC142" s="308" t="s">
        <v>1491</v>
      </c>
      <c r="AD142" s="308" t="s">
        <v>1491</v>
      </c>
      <c r="AE142" s="402" t="s">
        <v>1826</v>
      </c>
      <c r="AF142" s="402" t="s">
        <v>1826</v>
      </c>
      <c r="AG142" s="402" t="s">
        <v>1826</v>
      </c>
      <c r="AH142" s="402" t="s">
        <v>1826</v>
      </c>
      <c r="AI142" s="402" t="s">
        <v>1826</v>
      </c>
      <c r="AJ142" s="402" t="s">
        <v>1826</v>
      </c>
      <c r="AK142" s="402" t="s">
        <v>1826</v>
      </c>
      <c r="AL142" s="308" t="s">
        <v>1491</v>
      </c>
      <c r="AM142" s="308" t="s">
        <v>1491</v>
      </c>
      <c r="AO142" s="322">
        <f t="shared" si="14"/>
        <v>0</v>
      </c>
      <c r="AP142" s="322">
        <f t="shared" si="14"/>
        <v>0</v>
      </c>
      <c r="AQ142" s="322">
        <f t="shared" si="14"/>
        <v>0</v>
      </c>
      <c r="AR142" s="322">
        <f t="shared" si="14"/>
        <v>0</v>
      </c>
      <c r="AS142" s="322">
        <f t="shared" si="13"/>
        <v>0</v>
      </c>
      <c r="AT142" s="322">
        <f t="shared" si="13"/>
        <v>0</v>
      </c>
      <c r="AU142" s="322">
        <f t="shared" si="13"/>
        <v>0</v>
      </c>
      <c r="AV142" s="322">
        <f t="shared" si="13"/>
        <v>0</v>
      </c>
      <c r="AW142" s="322">
        <f t="shared" si="13"/>
        <v>0</v>
      </c>
      <c r="AX142" s="322">
        <f t="shared" si="13"/>
        <v>0</v>
      </c>
      <c r="AY142" s="322">
        <f t="shared" si="13"/>
        <v>0</v>
      </c>
      <c r="AZ142" s="322">
        <f t="shared" si="13"/>
        <v>30</v>
      </c>
      <c r="BA142" s="323">
        <f t="shared" si="15"/>
        <v>30</v>
      </c>
    </row>
    <row r="143" spans="2:53" ht="15.95" customHeight="1" x14ac:dyDescent="0.3">
      <c r="B143" s="423">
        <v>134</v>
      </c>
      <c r="C143" s="424">
        <v>5422081</v>
      </c>
      <c r="D143" s="425" t="s">
        <v>1796</v>
      </c>
      <c r="E143" s="259" t="s">
        <v>1445</v>
      </c>
      <c r="F143" s="284" t="s">
        <v>982</v>
      </c>
      <c r="G143" s="424">
        <v>3011176244</v>
      </c>
      <c r="H143" s="282" t="s">
        <v>223</v>
      </c>
      <c r="I143" s="400" t="s">
        <v>1774</v>
      </c>
      <c r="J143" s="308" t="s">
        <v>1491</v>
      </c>
      <c r="K143" s="308" t="s">
        <v>1491</v>
      </c>
      <c r="L143" s="308" t="s">
        <v>1491</v>
      </c>
      <c r="M143" s="308" t="s">
        <v>1491</v>
      </c>
      <c r="N143" s="308" t="s">
        <v>1491</v>
      </c>
      <c r="O143" s="308" t="s">
        <v>1491</v>
      </c>
      <c r="P143" s="308" t="s">
        <v>1491</v>
      </c>
      <c r="Q143" s="308" t="s">
        <v>1491</v>
      </c>
      <c r="R143" s="308" t="s">
        <v>1491</v>
      </c>
      <c r="S143" s="308" t="s">
        <v>1491</v>
      </c>
      <c r="T143" s="308" t="s">
        <v>1491</v>
      </c>
      <c r="U143" s="308" t="s">
        <v>1491</v>
      </c>
      <c r="V143" s="308" t="s">
        <v>1491</v>
      </c>
      <c r="W143" s="308" t="s">
        <v>1491</v>
      </c>
      <c r="X143" s="308" t="s">
        <v>1491</v>
      </c>
      <c r="Y143" s="308" t="s">
        <v>1491</v>
      </c>
      <c r="Z143" s="308" t="s">
        <v>1491</v>
      </c>
      <c r="AA143" s="308" t="s">
        <v>1491</v>
      </c>
      <c r="AB143" s="308" t="s">
        <v>1491</v>
      </c>
      <c r="AC143" s="308" t="s">
        <v>1491</v>
      </c>
      <c r="AD143" s="308" t="s">
        <v>1491</v>
      </c>
      <c r="AE143" s="402" t="s">
        <v>1826</v>
      </c>
      <c r="AF143" s="403" t="s">
        <v>1827</v>
      </c>
      <c r="AG143" s="403" t="s">
        <v>1483</v>
      </c>
      <c r="AH143" s="402" t="s">
        <v>1826</v>
      </c>
      <c r="AI143" s="402" t="s">
        <v>1826</v>
      </c>
      <c r="AJ143" s="402" t="s">
        <v>1826</v>
      </c>
      <c r="AK143" s="402" t="s">
        <v>1826</v>
      </c>
      <c r="AL143" s="308" t="s">
        <v>1491</v>
      </c>
      <c r="AM143" s="308" t="s">
        <v>1491</v>
      </c>
      <c r="AO143" s="322">
        <f t="shared" si="14"/>
        <v>0</v>
      </c>
      <c r="AP143" s="322">
        <f t="shared" si="14"/>
        <v>0</v>
      </c>
      <c r="AQ143" s="322">
        <f t="shared" si="14"/>
        <v>0</v>
      </c>
      <c r="AR143" s="322">
        <f t="shared" si="14"/>
        <v>1</v>
      </c>
      <c r="AS143" s="322">
        <f t="shared" si="13"/>
        <v>0</v>
      </c>
      <c r="AT143" s="322">
        <f t="shared" si="13"/>
        <v>0</v>
      </c>
      <c r="AU143" s="322">
        <f t="shared" si="13"/>
        <v>0</v>
      </c>
      <c r="AV143" s="322">
        <f t="shared" si="13"/>
        <v>0</v>
      </c>
      <c r="AW143" s="322">
        <f t="shared" si="13"/>
        <v>0</v>
      </c>
      <c r="AX143" s="322">
        <f t="shared" si="13"/>
        <v>0</v>
      </c>
      <c r="AY143" s="322">
        <f t="shared" si="13"/>
        <v>0</v>
      </c>
      <c r="AZ143" s="322">
        <f t="shared" si="13"/>
        <v>28</v>
      </c>
      <c r="BA143" s="323">
        <f t="shared" si="15"/>
        <v>28</v>
      </c>
    </row>
    <row r="144" spans="2:53" ht="15.95" customHeight="1" x14ac:dyDescent="0.3">
      <c r="B144" s="423">
        <v>135</v>
      </c>
      <c r="C144" s="424">
        <v>52239435</v>
      </c>
      <c r="D144" s="425" t="s">
        <v>1797</v>
      </c>
      <c r="E144" s="259" t="s">
        <v>1445</v>
      </c>
      <c r="F144" s="284" t="s">
        <v>178</v>
      </c>
      <c r="G144" s="424">
        <v>3203253608</v>
      </c>
      <c r="H144" s="282" t="s">
        <v>208</v>
      </c>
      <c r="I144" s="400" t="s">
        <v>1774</v>
      </c>
      <c r="J144" s="308" t="s">
        <v>1491</v>
      </c>
      <c r="K144" s="308" t="s">
        <v>1491</v>
      </c>
      <c r="L144" s="308" t="s">
        <v>1491</v>
      </c>
      <c r="M144" s="308" t="s">
        <v>1491</v>
      </c>
      <c r="N144" s="308" t="s">
        <v>1491</v>
      </c>
      <c r="O144" s="308" t="s">
        <v>1491</v>
      </c>
      <c r="P144" s="308" t="s">
        <v>1491</v>
      </c>
      <c r="Q144" s="308" t="s">
        <v>1491</v>
      </c>
      <c r="R144" s="308" t="s">
        <v>1491</v>
      </c>
      <c r="S144" s="308" t="s">
        <v>1491</v>
      </c>
      <c r="T144" s="308" t="s">
        <v>1491</v>
      </c>
      <c r="U144" s="308" t="s">
        <v>1491</v>
      </c>
      <c r="V144" s="308" t="s">
        <v>1491</v>
      </c>
      <c r="W144" s="308" t="s">
        <v>1491</v>
      </c>
      <c r="X144" s="308" t="s">
        <v>1491</v>
      </c>
      <c r="Y144" s="308" t="s">
        <v>1491</v>
      </c>
      <c r="Z144" s="308" t="s">
        <v>1491</v>
      </c>
      <c r="AA144" s="308" t="s">
        <v>1491</v>
      </c>
      <c r="AB144" s="308" t="s">
        <v>1491</v>
      </c>
      <c r="AC144" s="308" t="s">
        <v>1491</v>
      </c>
      <c r="AD144" s="308" t="s">
        <v>1491</v>
      </c>
      <c r="AE144" s="402" t="s">
        <v>1826</v>
      </c>
      <c r="AF144" s="402" t="s">
        <v>1826</v>
      </c>
      <c r="AG144" s="402" t="s">
        <v>1826</v>
      </c>
      <c r="AH144" s="402" t="s">
        <v>1826</v>
      </c>
      <c r="AI144" s="403" t="s">
        <v>1483</v>
      </c>
      <c r="AJ144" s="403" t="s">
        <v>1483</v>
      </c>
      <c r="AK144" s="403" t="s">
        <v>1483</v>
      </c>
      <c r="AL144" s="308" t="s">
        <v>1491</v>
      </c>
      <c r="AM144" s="308" t="s">
        <v>1491</v>
      </c>
      <c r="AO144" s="322">
        <f t="shared" si="14"/>
        <v>0</v>
      </c>
      <c r="AP144" s="322">
        <f t="shared" si="14"/>
        <v>0</v>
      </c>
      <c r="AQ144" s="322">
        <f t="shared" si="14"/>
        <v>0</v>
      </c>
      <c r="AR144" s="322">
        <f t="shared" si="14"/>
        <v>3</v>
      </c>
      <c r="AS144" s="322">
        <f t="shared" si="13"/>
        <v>0</v>
      </c>
      <c r="AT144" s="322">
        <f t="shared" si="13"/>
        <v>0</v>
      </c>
      <c r="AU144" s="322">
        <f t="shared" si="13"/>
        <v>0</v>
      </c>
      <c r="AV144" s="322">
        <f t="shared" si="13"/>
        <v>0</v>
      </c>
      <c r="AW144" s="322">
        <f t="shared" si="13"/>
        <v>0</v>
      </c>
      <c r="AX144" s="322">
        <f t="shared" si="13"/>
        <v>0</v>
      </c>
      <c r="AY144" s="322">
        <f t="shared" si="13"/>
        <v>0</v>
      </c>
      <c r="AZ144" s="322">
        <f t="shared" si="13"/>
        <v>27</v>
      </c>
      <c r="BA144" s="323">
        <f t="shared" si="15"/>
        <v>27</v>
      </c>
    </row>
    <row r="145" spans="2:53" ht="15.95" customHeight="1" x14ac:dyDescent="0.3">
      <c r="B145" s="423">
        <v>136</v>
      </c>
      <c r="C145" s="424">
        <v>1023943429</v>
      </c>
      <c r="D145" s="425" t="s">
        <v>1798</v>
      </c>
      <c r="E145" s="259" t="s">
        <v>1445</v>
      </c>
      <c r="F145" s="284" t="s">
        <v>982</v>
      </c>
      <c r="G145" s="424">
        <v>3246890914</v>
      </c>
      <c r="H145" s="282" t="s">
        <v>208</v>
      </c>
      <c r="I145" s="400" t="s">
        <v>1774</v>
      </c>
      <c r="J145" s="308" t="s">
        <v>1491</v>
      </c>
      <c r="K145" s="308" t="s">
        <v>1491</v>
      </c>
      <c r="L145" s="308" t="s">
        <v>1491</v>
      </c>
      <c r="M145" s="308" t="s">
        <v>1491</v>
      </c>
      <c r="N145" s="308" t="s">
        <v>1491</v>
      </c>
      <c r="O145" s="308" t="s">
        <v>1491</v>
      </c>
      <c r="P145" s="308" t="s">
        <v>1491</v>
      </c>
      <c r="Q145" s="308" t="s">
        <v>1491</v>
      </c>
      <c r="R145" s="308" t="s">
        <v>1491</v>
      </c>
      <c r="S145" s="308" t="s">
        <v>1491</v>
      </c>
      <c r="T145" s="308" t="s">
        <v>1491</v>
      </c>
      <c r="U145" s="308" t="s">
        <v>1491</v>
      </c>
      <c r="V145" s="308" t="s">
        <v>1491</v>
      </c>
      <c r="W145" s="308" t="s">
        <v>1491</v>
      </c>
      <c r="X145" s="308" t="s">
        <v>1491</v>
      </c>
      <c r="Y145" s="308" t="s">
        <v>1491</v>
      </c>
      <c r="Z145" s="308" t="s">
        <v>1491</v>
      </c>
      <c r="AA145" s="308" t="s">
        <v>1491</v>
      </c>
      <c r="AB145" s="308" t="s">
        <v>1491</v>
      </c>
      <c r="AC145" s="308" t="s">
        <v>1491</v>
      </c>
      <c r="AD145" s="308" t="s">
        <v>1491</v>
      </c>
      <c r="AE145" s="402" t="s">
        <v>1826</v>
      </c>
      <c r="AF145" s="402" t="s">
        <v>1826</v>
      </c>
      <c r="AG145" s="402" t="s">
        <v>1826</v>
      </c>
      <c r="AH145" s="402" t="s">
        <v>1826</v>
      </c>
      <c r="AI145" s="403" t="s">
        <v>1483</v>
      </c>
      <c r="AJ145" s="403" t="s">
        <v>1483</v>
      </c>
      <c r="AK145" s="404" t="s">
        <v>1491</v>
      </c>
      <c r="AL145" s="308" t="s">
        <v>1491</v>
      </c>
      <c r="AM145" s="308" t="s">
        <v>1491</v>
      </c>
      <c r="AO145" s="322">
        <f t="shared" si="14"/>
        <v>0</v>
      </c>
      <c r="AP145" s="322">
        <f t="shared" si="14"/>
        <v>0</v>
      </c>
      <c r="AQ145" s="322">
        <f t="shared" si="14"/>
        <v>0</v>
      </c>
      <c r="AR145" s="322">
        <f t="shared" si="14"/>
        <v>2</v>
      </c>
      <c r="AS145" s="322">
        <f t="shared" si="13"/>
        <v>0</v>
      </c>
      <c r="AT145" s="322">
        <f t="shared" si="13"/>
        <v>0</v>
      </c>
      <c r="AU145" s="322">
        <f t="shared" si="13"/>
        <v>0</v>
      </c>
      <c r="AV145" s="322">
        <f t="shared" si="13"/>
        <v>0</v>
      </c>
      <c r="AW145" s="322">
        <f t="shared" si="13"/>
        <v>0</v>
      </c>
      <c r="AX145" s="322">
        <f t="shared" si="13"/>
        <v>0</v>
      </c>
      <c r="AY145" s="322">
        <f t="shared" si="13"/>
        <v>0</v>
      </c>
      <c r="AZ145" s="322">
        <f t="shared" si="13"/>
        <v>28</v>
      </c>
      <c r="BA145" s="323">
        <f t="shared" si="15"/>
        <v>28</v>
      </c>
    </row>
    <row r="146" spans="2:53" ht="15.95" customHeight="1" x14ac:dyDescent="0.3">
      <c r="B146" s="423">
        <v>137</v>
      </c>
      <c r="C146" s="424">
        <v>1022344041</v>
      </c>
      <c r="D146" s="424" t="s">
        <v>1799</v>
      </c>
      <c r="E146" s="259" t="s">
        <v>1445</v>
      </c>
      <c r="F146" s="284" t="s">
        <v>178</v>
      </c>
      <c r="G146" s="424">
        <v>3118706732</v>
      </c>
      <c r="H146" s="282" t="s">
        <v>208</v>
      </c>
      <c r="I146" s="400" t="s">
        <v>1774</v>
      </c>
      <c r="J146" s="308" t="s">
        <v>1491</v>
      </c>
      <c r="K146" s="308" t="s">
        <v>1491</v>
      </c>
      <c r="L146" s="308" t="s">
        <v>1491</v>
      </c>
      <c r="M146" s="308" t="s">
        <v>1491</v>
      </c>
      <c r="N146" s="308" t="s">
        <v>1491</v>
      </c>
      <c r="O146" s="308" t="s">
        <v>1491</v>
      </c>
      <c r="P146" s="308" t="s">
        <v>1491</v>
      </c>
      <c r="Q146" s="308" t="s">
        <v>1491</v>
      </c>
      <c r="R146" s="308" t="s">
        <v>1491</v>
      </c>
      <c r="S146" s="308" t="s">
        <v>1491</v>
      </c>
      <c r="T146" s="308" t="s">
        <v>1491</v>
      </c>
      <c r="U146" s="308" t="s">
        <v>1491</v>
      </c>
      <c r="V146" s="308" t="s">
        <v>1491</v>
      </c>
      <c r="W146" s="308" t="s">
        <v>1491</v>
      </c>
      <c r="X146" s="308" t="s">
        <v>1491</v>
      </c>
      <c r="Y146" s="308" t="s">
        <v>1491</v>
      </c>
      <c r="Z146" s="308" t="s">
        <v>1491</v>
      </c>
      <c r="AA146" s="308" t="s">
        <v>1491</v>
      </c>
      <c r="AB146" s="308" t="s">
        <v>1491</v>
      </c>
      <c r="AC146" s="308" t="s">
        <v>1491</v>
      </c>
      <c r="AD146" s="308" t="s">
        <v>1491</v>
      </c>
      <c r="AE146" s="402" t="s">
        <v>1826</v>
      </c>
      <c r="AF146" s="402" t="s">
        <v>1826</v>
      </c>
      <c r="AG146" s="402" t="s">
        <v>1826</v>
      </c>
      <c r="AH146" s="402" t="s">
        <v>1826</v>
      </c>
      <c r="AI146" s="402" t="s">
        <v>1826</v>
      </c>
      <c r="AJ146" s="402" t="s">
        <v>1826</v>
      </c>
      <c r="AK146" s="402" t="s">
        <v>1826</v>
      </c>
      <c r="AL146" s="308" t="s">
        <v>1491</v>
      </c>
      <c r="AM146" s="308" t="s">
        <v>1491</v>
      </c>
      <c r="AO146" s="322">
        <f t="shared" si="14"/>
        <v>0</v>
      </c>
      <c r="AP146" s="322">
        <f t="shared" si="14"/>
        <v>0</v>
      </c>
      <c r="AQ146" s="322">
        <f t="shared" si="14"/>
        <v>0</v>
      </c>
      <c r="AR146" s="322">
        <f t="shared" si="14"/>
        <v>0</v>
      </c>
      <c r="AS146" s="322">
        <f t="shared" si="13"/>
        <v>0</v>
      </c>
      <c r="AT146" s="322">
        <f t="shared" si="13"/>
        <v>0</v>
      </c>
      <c r="AU146" s="322">
        <f t="shared" si="13"/>
        <v>0</v>
      </c>
      <c r="AV146" s="322">
        <f t="shared" si="13"/>
        <v>0</v>
      </c>
      <c r="AW146" s="322">
        <f t="shared" si="13"/>
        <v>0</v>
      </c>
      <c r="AX146" s="322">
        <f t="shared" si="13"/>
        <v>0</v>
      </c>
      <c r="AY146" s="322">
        <f t="shared" si="13"/>
        <v>0</v>
      </c>
      <c r="AZ146" s="322">
        <f t="shared" si="13"/>
        <v>30</v>
      </c>
      <c r="BA146" s="323">
        <f t="shared" si="15"/>
        <v>30</v>
      </c>
    </row>
    <row r="147" spans="2:53" ht="15.95" customHeight="1" x14ac:dyDescent="0.3">
      <c r="B147" s="423">
        <v>138</v>
      </c>
      <c r="C147" s="424">
        <v>52064995</v>
      </c>
      <c r="D147" s="425" t="s">
        <v>1800</v>
      </c>
      <c r="E147" s="259" t="s">
        <v>1445</v>
      </c>
      <c r="F147" s="284" t="s">
        <v>178</v>
      </c>
      <c r="G147" s="424">
        <v>3202003857</v>
      </c>
      <c r="H147" s="282" t="s">
        <v>208</v>
      </c>
      <c r="I147" s="400" t="s">
        <v>1774</v>
      </c>
      <c r="J147" s="308" t="s">
        <v>1491</v>
      </c>
      <c r="K147" s="308" t="s">
        <v>1491</v>
      </c>
      <c r="L147" s="308" t="s">
        <v>1491</v>
      </c>
      <c r="M147" s="308" t="s">
        <v>1491</v>
      </c>
      <c r="N147" s="308" t="s">
        <v>1491</v>
      </c>
      <c r="O147" s="308" t="s">
        <v>1491</v>
      </c>
      <c r="P147" s="308" t="s">
        <v>1491</v>
      </c>
      <c r="Q147" s="308" t="s">
        <v>1491</v>
      </c>
      <c r="R147" s="308" t="s">
        <v>1491</v>
      </c>
      <c r="S147" s="308" t="s">
        <v>1491</v>
      </c>
      <c r="T147" s="308" t="s">
        <v>1491</v>
      </c>
      <c r="U147" s="308" t="s">
        <v>1491</v>
      </c>
      <c r="V147" s="308" t="s">
        <v>1491</v>
      </c>
      <c r="W147" s="308" t="s">
        <v>1491</v>
      </c>
      <c r="X147" s="308" t="s">
        <v>1491</v>
      </c>
      <c r="Y147" s="308" t="s">
        <v>1491</v>
      </c>
      <c r="Z147" s="308" t="s">
        <v>1491</v>
      </c>
      <c r="AA147" s="308" t="s">
        <v>1491</v>
      </c>
      <c r="AB147" s="308" t="s">
        <v>1491</v>
      </c>
      <c r="AC147" s="308" t="s">
        <v>1491</v>
      </c>
      <c r="AD147" s="308" t="s">
        <v>1491</v>
      </c>
      <c r="AE147" s="402" t="s">
        <v>1826</v>
      </c>
      <c r="AF147" s="402" t="s">
        <v>1826</v>
      </c>
      <c r="AG147" s="402" t="s">
        <v>1826</v>
      </c>
      <c r="AH147" s="402" t="s">
        <v>1826</v>
      </c>
      <c r="AI147" s="402" t="s">
        <v>1826</v>
      </c>
      <c r="AJ147" s="402" t="s">
        <v>1826</v>
      </c>
      <c r="AK147" s="402" t="s">
        <v>1826</v>
      </c>
      <c r="AL147" s="308" t="s">
        <v>1491</v>
      </c>
      <c r="AM147" s="308" t="s">
        <v>1491</v>
      </c>
      <c r="AO147" s="322">
        <f t="shared" si="14"/>
        <v>0</v>
      </c>
      <c r="AP147" s="322">
        <f t="shared" si="14"/>
        <v>0</v>
      </c>
      <c r="AQ147" s="322">
        <f t="shared" si="14"/>
        <v>0</v>
      </c>
      <c r="AR147" s="322">
        <f t="shared" si="14"/>
        <v>0</v>
      </c>
      <c r="AS147" s="322">
        <f t="shared" si="13"/>
        <v>0</v>
      </c>
      <c r="AT147" s="322">
        <f t="shared" si="13"/>
        <v>0</v>
      </c>
      <c r="AU147" s="322">
        <f t="shared" si="13"/>
        <v>0</v>
      </c>
      <c r="AV147" s="322">
        <f t="shared" si="13"/>
        <v>0</v>
      </c>
      <c r="AW147" s="322">
        <f t="shared" si="13"/>
        <v>0</v>
      </c>
      <c r="AX147" s="322">
        <f t="shared" si="13"/>
        <v>0</v>
      </c>
      <c r="AY147" s="322">
        <f t="shared" si="13"/>
        <v>0</v>
      </c>
      <c r="AZ147" s="322">
        <f t="shared" si="13"/>
        <v>30</v>
      </c>
      <c r="BA147" s="323">
        <f t="shared" si="15"/>
        <v>30</v>
      </c>
    </row>
    <row r="148" spans="2:53" ht="15.95" customHeight="1" x14ac:dyDescent="0.3">
      <c r="B148" s="423">
        <v>139</v>
      </c>
      <c r="C148" s="424">
        <v>1026595414</v>
      </c>
      <c r="D148" s="425" t="s">
        <v>1801</v>
      </c>
      <c r="E148" s="259" t="s">
        <v>1445</v>
      </c>
      <c r="F148" s="284" t="s">
        <v>982</v>
      </c>
      <c r="G148" s="424">
        <v>3009886043</v>
      </c>
      <c r="H148" s="282" t="s">
        <v>214</v>
      </c>
      <c r="I148" s="400" t="s">
        <v>1774</v>
      </c>
      <c r="J148" s="308" t="s">
        <v>1491</v>
      </c>
      <c r="K148" s="308" t="s">
        <v>1491</v>
      </c>
      <c r="L148" s="308" t="s">
        <v>1491</v>
      </c>
      <c r="M148" s="308" t="s">
        <v>1491</v>
      </c>
      <c r="N148" s="308" t="s">
        <v>1491</v>
      </c>
      <c r="O148" s="308" t="s">
        <v>1491</v>
      </c>
      <c r="P148" s="308" t="s">
        <v>1491</v>
      </c>
      <c r="Q148" s="308" t="s">
        <v>1491</v>
      </c>
      <c r="R148" s="308" t="s">
        <v>1491</v>
      </c>
      <c r="S148" s="308" t="s">
        <v>1491</v>
      </c>
      <c r="T148" s="308" t="s">
        <v>1491</v>
      </c>
      <c r="U148" s="308" t="s">
        <v>1491</v>
      </c>
      <c r="V148" s="308" t="s">
        <v>1491</v>
      </c>
      <c r="W148" s="308" t="s">
        <v>1491</v>
      </c>
      <c r="X148" s="308" t="s">
        <v>1491</v>
      </c>
      <c r="Y148" s="308" t="s">
        <v>1491</v>
      </c>
      <c r="Z148" s="308" t="s">
        <v>1491</v>
      </c>
      <c r="AA148" s="308" t="s">
        <v>1491</v>
      </c>
      <c r="AB148" s="308" t="s">
        <v>1491</v>
      </c>
      <c r="AC148" s="308" t="s">
        <v>1491</v>
      </c>
      <c r="AD148" s="308" t="s">
        <v>1491</v>
      </c>
      <c r="AE148" s="402" t="s">
        <v>1826</v>
      </c>
      <c r="AF148" s="402" t="s">
        <v>1826</v>
      </c>
      <c r="AG148" s="402" t="s">
        <v>1826</v>
      </c>
      <c r="AH148" s="402" t="s">
        <v>1826</v>
      </c>
      <c r="AI148" s="402" t="s">
        <v>1826</v>
      </c>
      <c r="AJ148" s="402" t="s">
        <v>1826</v>
      </c>
      <c r="AK148" s="402" t="s">
        <v>1826</v>
      </c>
      <c r="AL148" s="308" t="s">
        <v>1491</v>
      </c>
      <c r="AM148" s="308" t="s">
        <v>1491</v>
      </c>
      <c r="AO148" s="322">
        <f t="shared" si="14"/>
        <v>0</v>
      </c>
      <c r="AP148" s="322">
        <f t="shared" si="14"/>
        <v>0</v>
      </c>
      <c r="AQ148" s="322">
        <f t="shared" si="14"/>
        <v>0</v>
      </c>
      <c r="AR148" s="322">
        <f t="shared" si="14"/>
        <v>0</v>
      </c>
      <c r="AS148" s="322">
        <f t="shared" si="13"/>
        <v>0</v>
      </c>
      <c r="AT148" s="322">
        <f t="shared" si="13"/>
        <v>0</v>
      </c>
      <c r="AU148" s="322">
        <f t="shared" si="13"/>
        <v>0</v>
      </c>
      <c r="AV148" s="322">
        <f t="shared" ref="AS148:AZ169" si="16">COUNTIF($J148:$AM148,AV$8)</f>
        <v>0</v>
      </c>
      <c r="AW148" s="322">
        <f t="shared" si="16"/>
        <v>0</v>
      </c>
      <c r="AX148" s="322">
        <f t="shared" si="16"/>
        <v>0</v>
      </c>
      <c r="AY148" s="322">
        <f t="shared" si="16"/>
        <v>0</v>
      </c>
      <c r="AZ148" s="322">
        <f t="shared" si="16"/>
        <v>30</v>
      </c>
      <c r="BA148" s="323">
        <f t="shared" si="15"/>
        <v>30</v>
      </c>
    </row>
    <row r="149" spans="2:53" ht="15.95" customHeight="1" x14ac:dyDescent="0.3">
      <c r="B149" s="423">
        <v>140</v>
      </c>
      <c r="C149" s="424">
        <v>1010053949</v>
      </c>
      <c r="D149" s="425" t="s">
        <v>1802</v>
      </c>
      <c r="E149" s="259" t="s">
        <v>1445</v>
      </c>
      <c r="F149" s="284" t="s">
        <v>178</v>
      </c>
      <c r="G149" s="424">
        <v>3017347739</v>
      </c>
      <c r="H149" s="282" t="s">
        <v>214</v>
      </c>
      <c r="I149" s="400" t="s">
        <v>1774</v>
      </c>
      <c r="J149" s="308" t="s">
        <v>1491</v>
      </c>
      <c r="K149" s="308" t="s">
        <v>1491</v>
      </c>
      <c r="L149" s="308" t="s">
        <v>1491</v>
      </c>
      <c r="M149" s="308" t="s">
        <v>1491</v>
      </c>
      <c r="N149" s="308" t="s">
        <v>1491</v>
      </c>
      <c r="O149" s="308" t="s">
        <v>1491</v>
      </c>
      <c r="P149" s="308" t="s">
        <v>1491</v>
      </c>
      <c r="Q149" s="308" t="s">
        <v>1491</v>
      </c>
      <c r="R149" s="308" t="s">
        <v>1491</v>
      </c>
      <c r="S149" s="308" t="s">
        <v>1491</v>
      </c>
      <c r="T149" s="308" t="s">
        <v>1491</v>
      </c>
      <c r="U149" s="308" t="s">
        <v>1491</v>
      </c>
      <c r="V149" s="308" t="s">
        <v>1491</v>
      </c>
      <c r="W149" s="308" t="s">
        <v>1491</v>
      </c>
      <c r="X149" s="308" t="s">
        <v>1491</v>
      </c>
      <c r="Y149" s="308" t="s">
        <v>1491</v>
      </c>
      <c r="Z149" s="308" t="s">
        <v>1491</v>
      </c>
      <c r="AA149" s="308" t="s">
        <v>1491</v>
      </c>
      <c r="AB149" s="308" t="s">
        <v>1491</v>
      </c>
      <c r="AC149" s="308" t="s">
        <v>1491</v>
      </c>
      <c r="AD149" s="308" t="s">
        <v>1491</v>
      </c>
      <c r="AE149" s="402" t="s">
        <v>1826</v>
      </c>
      <c r="AF149" s="402" t="s">
        <v>1826</v>
      </c>
      <c r="AG149" s="402" t="s">
        <v>1826</v>
      </c>
      <c r="AH149" s="402" t="s">
        <v>1826</v>
      </c>
      <c r="AI149" s="402" t="s">
        <v>1826</v>
      </c>
      <c r="AJ149" s="402" t="s">
        <v>1826</v>
      </c>
      <c r="AK149" s="402" t="s">
        <v>1826</v>
      </c>
      <c r="AL149" s="308" t="s">
        <v>1491</v>
      </c>
      <c r="AM149" s="308" t="s">
        <v>1491</v>
      </c>
      <c r="AO149" s="322">
        <f t="shared" si="14"/>
        <v>0</v>
      </c>
      <c r="AP149" s="322">
        <f t="shared" si="14"/>
        <v>0</v>
      </c>
      <c r="AQ149" s="322">
        <f t="shared" si="14"/>
        <v>0</v>
      </c>
      <c r="AR149" s="322">
        <f t="shared" si="14"/>
        <v>0</v>
      </c>
      <c r="AS149" s="322">
        <f t="shared" si="16"/>
        <v>0</v>
      </c>
      <c r="AT149" s="322">
        <f t="shared" si="16"/>
        <v>0</v>
      </c>
      <c r="AU149" s="322">
        <f t="shared" si="16"/>
        <v>0</v>
      </c>
      <c r="AV149" s="322">
        <f t="shared" si="16"/>
        <v>0</v>
      </c>
      <c r="AW149" s="322">
        <f t="shared" si="16"/>
        <v>0</v>
      </c>
      <c r="AX149" s="322">
        <f t="shared" si="16"/>
        <v>0</v>
      </c>
      <c r="AY149" s="322">
        <f t="shared" si="16"/>
        <v>0</v>
      </c>
      <c r="AZ149" s="322">
        <f t="shared" si="16"/>
        <v>30</v>
      </c>
      <c r="BA149" s="323">
        <f t="shared" si="15"/>
        <v>30</v>
      </c>
    </row>
    <row r="150" spans="2:53" ht="15.95" customHeight="1" x14ac:dyDescent="0.3">
      <c r="B150" s="423">
        <v>141</v>
      </c>
      <c r="C150" s="424" t="s">
        <v>1803</v>
      </c>
      <c r="D150" s="425" t="s">
        <v>1804</v>
      </c>
      <c r="E150" s="259" t="s">
        <v>1445</v>
      </c>
      <c r="F150" s="284" t="s">
        <v>178</v>
      </c>
      <c r="G150" s="424">
        <v>3134433828</v>
      </c>
      <c r="H150" s="282" t="s">
        <v>214</v>
      </c>
      <c r="I150" s="400" t="s">
        <v>1774</v>
      </c>
      <c r="J150" s="308" t="s">
        <v>1491</v>
      </c>
      <c r="K150" s="308" t="s">
        <v>1491</v>
      </c>
      <c r="L150" s="308" t="s">
        <v>1491</v>
      </c>
      <c r="M150" s="308" t="s">
        <v>1491</v>
      </c>
      <c r="N150" s="308" t="s">
        <v>1491</v>
      </c>
      <c r="O150" s="308" t="s">
        <v>1491</v>
      </c>
      <c r="P150" s="308" t="s">
        <v>1491</v>
      </c>
      <c r="Q150" s="308" t="s">
        <v>1491</v>
      </c>
      <c r="R150" s="308" t="s">
        <v>1491</v>
      </c>
      <c r="S150" s="308" t="s">
        <v>1491</v>
      </c>
      <c r="T150" s="308" t="s">
        <v>1491</v>
      </c>
      <c r="U150" s="308" t="s">
        <v>1491</v>
      </c>
      <c r="V150" s="308" t="s">
        <v>1491</v>
      </c>
      <c r="W150" s="308" t="s">
        <v>1491</v>
      </c>
      <c r="X150" s="308" t="s">
        <v>1491</v>
      </c>
      <c r="Y150" s="308" t="s">
        <v>1491</v>
      </c>
      <c r="Z150" s="308" t="s">
        <v>1491</v>
      </c>
      <c r="AA150" s="308" t="s">
        <v>1491</v>
      </c>
      <c r="AB150" s="308" t="s">
        <v>1491</v>
      </c>
      <c r="AC150" s="308" t="s">
        <v>1491</v>
      </c>
      <c r="AD150" s="308" t="s">
        <v>1491</v>
      </c>
      <c r="AE150" s="402" t="s">
        <v>1826</v>
      </c>
      <c r="AF150" s="402" t="s">
        <v>1826</v>
      </c>
      <c r="AG150" s="402" t="s">
        <v>1826</v>
      </c>
      <c r="AH150" s="402" t="s">
        <v>1826</v>
      </c>
      <c r="AI150" s="402" t="s">
        <v>1826</v>
      </c>
      <c r="AJ150" s="402" t="s">
        <v>1826</v>
      </c>
      <c r="AK150" s="402" t="s">
        <v>1826</v>
      </c>
      <c r="AL150" s="308" t="s">
        <v>1491</v>
      </c>
      <c r="AM150" s="308" t="s">
        <v>1491</v>
      </c>
      <c r="AO150" s="322">
        <f t="shared" si="14"/>
        <v>0</v>
      </c>
      <c r="AP150" s="322">
        <f t="shared" si="14"/>
        <v>0</v>
      </c>
      <c r="AQ150" s="322">
        <f t="shared" si="14"/>
        <v>0</v>
      </c>
      <c r="AR150" s="322">
        <f t="shared" si="14"/>
        <v>0</v>
      </c>
      <c r="AS150" s="322">
        <f t="shared" si="16"/>
        <v>0</v>
      </c>
      <c r="AT150" s="322">
        <f t="shared" si="16"/>
        <v>0</v>
      </c>
      <c r="AU150" s="322">
        <f t="shared" si="16"/>
        <v>0</v>
      </c>
      <c r="AV150" s="322">
        <f t="shared" si="16"/>
        <v>0</v>
      </c>
      <c r="AW150" s="322">
        <f t="shared" si="16"/>
        <v>0</v>
      </c>
      <c r="AX150" s="322">
        <f t="shared" si="16"/>
        <v>0</v>
      </c>
      <c r="AY150" s="322">
        <f t="shared" si="16"/>
        <v>0</v>
      </c>
      <c r="AZ150" s="322">
        <f t="shared" si="16"/>
        <v>30</v>
      </c>
      <c r="BA150" s="323">
        <f t="shared" si="15"/>
        <v>30</v>
      </c>
    </row>
    <row r="151" spans="2:53" ht="15.95" customHeight="1" x14ac:dyDescent="0.3">
      <c r="B151" s="423">
        <v>142</v>
      </c>
      <c r="C151" s="429">
        <v>80735722</v>
      </c>
      <c r="D151" s="425" t="s">
        <v>1805</v>
      </c>
      <c r="E151" s="259" t="s">
        <v>1445</v>
      </c>
      <c r="F151" s="284" t="s">
        <v>982</v>
      </c>
      <c r="G151" s="424">
        <v>3222356631</v>
      </c>
      <c r="H151" s="282" t="s">
        <v>205</v>
      </c>
      <c r="I151" s="400" t="s">
        <v>1774</v>
      </c>
      <c r="J151" s="308" t="s">
        <v>1491</v>
      </c>
      <c r="K151" s="308" t="s">
        <v>1491</v>
      </c>
      <c r="L151" s="308" t="s">
        <v>1491</v>
      </c>
      <c r="M151" s="308" t="s">
        <v>1491</v>
      </c>
      <c r="N151" s="308" t="s">
        <v>1491</v>
      </c>
      <c r="O151" s="308" t="s">
        <v>1491</v>
      </c>
      <c r="P151" s="308" t="s">
        <v>1491</v>
      </c>
      <c r="Q151" s="308" t="s">
        <v>1491</v>
      </c>
      <c r="R151" s="308" t="s">
        <v>1491</v>
      </c>
      <c r="S151" s="308" t="s">
        <v>1491</v>
      </c>
      <c r="T151" s="308" t="s">
        <v>1491</v>
      </c>
      <c r="U151" s="308" t="s">
        <v>1491</v>
      </c>
      <c r="V151" s="308" t="s">
        <v>1491</v>
      </c>
      <c r="W151" s="308" t="s">
        <v>1491</v>
      </c>
      <c r="X151" s="308" t="s">
        <v>1491</v>
      </c>
      <c r="Y151" s="308" t="s">
        <v>1491</v>
      </c>
      <c r="Z151" s="308" t="s">
        <v>1491</v>
      </c>
      <c r="AA151" s="308" t="s">
        <v>1491</v>
      </c>
      <c r="AB151" s="308" t="s">
        <v>1491</v>
      </c>
      <c r="AC151" s="308" t="s">
        <v>1491</v>
      </c>
      <c r="AD151" s="308" t="s">
        <v>1491</v>
      </c>
      <c r="AE151" s="402" t="s">
        <v>1826</v>
      </c>
      <c r="AF151" s="402" t="s">
        <v>1826</v>
      </c>
      <c r="AG151" s="402" t="s">
        <v>1826</v>
      </c>
      <c r="AH151" s="402" t="s">
        <v>1826</v>
      </c>
      <c r="AI151" s="402" t="s">
        <v>1826</v>
      </c>
      <c r="AJ151" s="402" t="s">
        <v>1826</v>
      </c>
      <c r="AK151" s="402" t="s">
        <v>1826</v>
      </c>
      <c r="AL151" s="308" t="s">
        <v>1491</v>
      </c>
      <c r="AM151" s="308" t="s">
        <v>1491</v>
      </c>
      <c r="AO151" s="322">
        <f t="shared" si="14"/>
        <v>0</v>
      </c>
      <c r="AP151" s="322">
        <f t="shared" si="14"/>
        <v>0</v>
      </c>
      <c r="AQ151" s="322">
        <f t="shared" si="14"/>
        <v>0</v>
      </c>
      <c r="AR151" s="322">
        <f t="shared" si="14"/>
        <v>0</v>
      </c>
      <c r="AS151" s="322">
        <f t="shared" si="16"/>
        <v>0</v>
      </c>
      <c r="AT151" s="322">
        <f t="shared" si="16"/>
        <v>0</v>
      </c>
      <c r="AU151" s="322">
        <f t="shared" si="16"/>
        <v>0</v>
      </c>
      <c r="AV151" s="322">
        <f t="shared" si="16"/>
        <v>0</v>
      </c>
      <c r="AW151" s="322">
        <f t="shared" si="16"/>
        <v>0</v>
      </c>
      <c r="AX151" s="322">
        <f t="shared" si="16"/>
        <v>0</v>
      </c>
      <c r="AY151" s="322">
        <f t="shared" si="16"/>
        <v>0</v>
      </c>
      <c r="AZ151" s="322">
        <f t="shared" si="16"/>
        <v>30</v>
      </c>
      <c r="BA151" s="323">
        <f t="shared" si="15"/>
        <v>30</v>
      </c>
    </row>
    <row r="152" spans="2:53" ht="15.95" customHeight="1" x14ac:dyDescent="0.3">
      <c r="B152" s="423">
        <v>143</v>
      </c>
      <c r="C152" s="424">
        <v>1003310552</v>
      </c>
      <c r="D152" s="425" t="s">
        <v>1806</v>
      </c>
      <c r="E152" s="259" t="s">
        <v>1445</v>
      </c>
      <c r="F152" s="284" t="s">
        <v>178</v>
      </c>
      <c r="G152" s="424">
        <v>3143197463</v>
      </c>
      <c r="H152" s="282" t="s">
        <v>205</v>
      </c>
      <c r="I152" s="400" t="s">
        <v>1774</v>
      </c>
      <c r="J152" s="308" t="s">
        <v>1491</v>
      </c>
      <c r="K152" s="308" t="s">
        <v>1491</v>
      </c>
      <c r="L152" s="308" t="s">
        <v>1491</v>
      </c>
      <c r="M152" s="308" t="s">
        <v>1491</v>
      </c>
      <c r="N152" s="308" t="s">
        <v>1491</v>
      </c>
      <c r="O152" s="308" t="s">
        <v>1491</v>
      </c>
      <c r="P152" s="308" t="s">
        <v>1491</v>
      </c>
      <c r="Q152" s="308" t="s">
        <v>1491</v>
      </c>
      <c r="R152" s="308" t="s">
        <v>1491</v>
      </c>
      <c r="S152" s="308" t="s">
        <v>1491</v>
      </c>
      <c r="T152" s="308" t="s">
        <v>1491</v>
      </c>
      <c r="U152" s="308" t="s">
        <v>1491</v>
      </c>
      <c r="V152" s="308" t="s">
        <v>1491</v>
      </c>
      <c r="W152" s="308" t="s">
        <v>1491</v>
      </c>
      <c r="X152" s="308" t="s">
        <v>1491</v>
      </c>
      <c r="Y152" s="308" t="s">
        <v>1491</v>
      </c>
      <c r="Z152" s="308" t="s">
        <v>1491</v>
      </c>
      <c r="AA152" s="308" t="s">
        <v>1491</v>
      </c>
      <c r="AB152" s="308" t="s">
        <v>1491</v>
      </c>
      <c r="AC152" s="308" t="s">
        <v>1491</v>
      </c>
      <c r="AD152" s="308" t="s">
        <v>1491</v>
      </c>
      <c r="AE152" s="402" t="s">
        <v>1826</v>
      </c>
      <c r="AF152" s="402" t="s">
        <v>1826</v>
      </c>
      <c r="AG152" s="402" t="s">
        <v>1826</v>
      </c>
      <c r="AH152" s="402" t="s">
        <v>1826</v>
      </c>
      <c r="AI152" s="402" t="s">
        <v>1826</v>
      </c>
      <c r="AJ152" s="402" t="s">
        <v>1826</v>
      </c>
      <c r="AK152" s="402" t="s">
        <v>1826</v>
      </c>
      <c r="AL152" s="308" t="s">
        <v>1491</v>
      </c>
      <c r="AM152" s="308" t="s">
        <v>1491</v>
      </c>
      <c r="AO152" s="322">
        <f t="shared" si="14"/>
        <v>0</v>
      </c>
      <c r="AP152" s="322">
        <f t="shared" si="14"/>
        <v>0</v>
      </c>
      <c r="AQ152" s="322">
        <f t="shared" si="14"/>
        <v>0</v>
      </c>
      <c r="AR152" s="322">
        <f t="shared" si="14"/>
        <v>0</v>
      </c>
      <c r="AS152" s="322">
        <f t="shared" si="16"/>
        <v>0</v>
      </c>
      <c r="AT152" s="322">
        <f t="shared" si="16"/>
        <v>0</v>
      </c>
      <c r="AU152" s="322">
        <f t="shared" si="16"/>
        <v>0</v>
      </c>
      <c r="AV152" s="322">
        <f t="shared" si="16"/>
        <v>0</v>
      </c>
      <c r="AW152" s="322">
        <f t="shared" si="16"/>
        <v>0</v>
      </c>
      <c r="AX152" s="322">
        <f t="shared" si="16"/>
        <v>0</v>
      </c>
      <c r="AY152" s="322">
        <f t="shared" si="16"/>
        <v>0</v>
      </c>
      <c r="AZ152" s="322">
        <f t="shared" si="16"/>
        <v>30</v>
      </c>
      <c r="BA152" s="323">
        <f t="shared" si="15"/>
        <v>30</v>
      </c>
    </row>
    <row r="153" spans="2:53" ht="15.95" customHeight="1" x14ac:dyDescent="0.3">
      <c r="B153" s="423">
        <v>144</v>
      </c>
      <c r="C153" s="425">
        <v>52463545</v>
      </c>
      <c r="D153" s="425" t="s">
        <v>1807</v>
      </c>
      <c r="E153" s="259" t="s">
        <v>1445</v>
      </c>
      <c r="F153" s="284" t="s">
        <v>178</v>
      </c>
      <c r="G153" s="424">
        <v>3115585946</v>
      </c>
      <c r="H153" s="282" t="s">
        <v>205</v>
      </c>
      <c r="I153" s="400" t="s">
        <v>1774</v>
      </c>
      <c r="J153" s="308" t="s">
        <v>1491</v>
      </c>
      <c r="K153" s="308" t="s">
        <v>1491</v>
      </c>
      <c r="L153" s="308" t="s">
        <v>1491</v>
      </c>
      <c r="M153" s="308" t="s">
        <v>1491</v>
      </c>
      <c r="N153" s="308" t="s">
        <v>1491</v>
      </c>
      <c r="O153" s="308" t="s">
        <v>1491</v>
      </c>
      <c r="P153" s="308" t="s">
        <v>1491</v>
      </c>
      <c r="Q153" s="308" t="s">
        <v>1491</v>
      </c>
      <c r="R153" s="308" t="s">
        <v>1491</v>
      </c>
      <c r="S153" s="308" t="s">
        <v>1491</v>
      </c>
      <c r="T153" s="308" t="s">
        <v>1491</v>
      </c>
      <c r="U153" s="308" t="s">
        <v>1491</v>
      </c>
      <c r="V153" s="308" t="s">
        <v>1491</v>
      </c>
      <c r="W153" s="308" t="s">
        <v>1491</v>
      </c>
      <c r="X153" s="308" t="s">
        <v>1491</v>
      </c>
      <c r="Y153" s="308" t="s">
        <v>1491</v>
      </c>
      <c r="Z153" s="308" t="s">
        <v>1491</v>
      </c>
      <c r="AA153" s="308" t="s">
        <v>1491</v>
      </c>
      <c r="AB153" s="308" t="s">
        <v>1491</v>
      </c>
      <c r="AC153" s="308" t="s">
        <v>1491</v>
      </c>
      <c r="AD153" s="308" t="s">
        <v>1491</v>
      </c>
      <c r="AE153" s="402" t="s">
        <v>1826</v>
      </c>
      <c r="AF153" s="402" t="s">
        <v>1826</v>
      </c>
      <c r="AG153" s="402" t="s">
        <v>1826</v>
      </c>
      <c r="AH153" s="402" t="s">
        <v>1826</v>
      </c>
      <c r="AI153" s="402" t="s">
        <v>1826</v>
      </c>
      <c r="AJ153" s="402" t="s">
        <v>1826</v>
      </c>
      <c r="AK153" s="402" t="s">
        <v>1826</v>
      </c>
      <c r="AL153" s="308" t="s">
        <v>1491</v>
      </c>
      <c r="AM153" s="308" t="s">
        <v>1491</v>
      </c>
      <c r="AO153" s="322">
        <f t="shared" si="14"/>
        <v>0</v>
      </c>
      <c r="AP153" s="322">
        <f t="shared" si="14"/>
        <v>0</v>
      </c>
      <c r="AQ153" s="322">
        <f t="shared" si="14"/>
        <v>0</v>
      </c>
      <c r="AR153" s="322">
        <f t="shared" si="14"/>
        <v>0</v>
      </c>
      <c r="AS153" s="322">
        <f t="shared" si="16"/>
        <v>0</v>
      </c>
      <c r="AT153" s="322">
        <f t="shared" si="16"/>
        <v>0</v>
      </c>
      <c r="AU153" s="322">
        <f t="shared" si="16"/>
        <v>0</v>
      </c>
      <c r="AV153" s="322">
        <f t="shared" si="16"/>
        <v>0</v>
      </c>
      <c r="AW153" s="322">
        <f t="shared" si="16"/>
        <v>0</v>
      </c>
      <c r="AX153" s="322">
        <f t="shared" si="16"/>
        <v>0</v>
      </c>
      <c r="AY153" s="322">
        <f t="shared" si="16"/>
        <v>0</v>
      </c>
      <c r="AZ153" s="322">
        <f t="shared" si="16"/>
        <v>30</v>
      </c>
      <c r="BA153" s="323">
        <f t="shared" si="15"/>
        <v>30</v>
      </c>
    </row>
    <row r="154" spans="2:53" ht="15.95" customHeight="1" x14ac:dyDescent="0.3">
      <c r="B154" s="423">
        <v>145</v>
      </c>
      <c r="C154" s="424">
        <v>1023934402</v>
      </c>
      <c r="D154" s="425" t="s">
        <v>1808</v>
      </c>
      <c r="E154" s="259" t="s">
        <v>1445</v>
      </c>
      <c r="F154" s="284" t="s">
        <v>178</v>
      </c>
      <c r="G154" s="424">
        <v>3003866003</v>
      </c>
      <c r="H154" s="282" t="s">
        <v>205</v>
      </c>
      <c r="I154" s="400" t="s">
        <v>1774</v>
      </c>
      <c r="J154" s="308" t="s">
        <v>1491</v>
      </c>
      <c r="K154" s="308" t="s">
        <v>1491</v>
      </c>
      <c r="L154" s="308" t="s">
        <v>1491</v>
      </c>
      <c r="M154" s="308" t="s">
        <v>1491</v>
      </c>
      <c r="N154" s="308" t="s">
        <v>1491</v>
      </c>
      <c r="O154" s="308" t="s">
        <v>1491</v>
      </c>
      <c r="P154" s="308" t="s">
        <v>1491</v>
      </c>
      <c r="Q154" s="308" t="s">
        <v>1491</v>
      </c>
      <c r="R154" s="308" t="s">
        <v>1491</v>
      </c>
      <c r="S154" s="308" t="s">
        <v>1491</v>
      </c>
      <c r="T154" s="308" t="s">
        <v>1491</v>
      </c>
      <c r="U154" s="308" t="s">
        <v>1491</v>
      </c>
      <c r="V154" s="308" t="s">
        <v>1491</v>
      </c>
      <c r="W154" s="308" t="s">
        <v>1491</v>
      </c>
      <c r="X154" s="308" t="s">
        <v>1491</v>
      </c>
      <c r="Y154" s="308" t="s">
        <v>1491</v>
      </c>
      <c r="Z154" s="308" t="s">
        <v>1491</v>
      </c>
      <c r="AA154" s="308" t="s">
        <v>1491</v>
      </c>
      <c r="AB154" s="308" t="s">
        <v>1491</v>
      </c>
      <c r="AC154" s="405" t="s">
        <v>1483</v>
      </c>
      <c r="AD154" s="308" t="s">
        <v>1491</v>
      </c>
      <c r="AE154" s="402" t="s">
        <v>1826</v>
      </c>
      <c r="AF154" s="402" t="s">
        <v>1826</v>
      </c>
      <c r="AG154" s="402" t="s">
        <v>1826</v>
      </c>
      <c r="AH154" s="402" t="s">
        <v>1826</v>
      </c>
      <c r="AI154" s="402" t="s">
        <v>1826</v>
      </c>
      <c r="AJ154" s="402" t="s">
        <v>1826</v>
      </c>
      <c r="AK154" s="402" t="s">
        <v>1826</v>
      </c>
      <c r="AL154" s="308" t="s">
        <v>1491</v>
      </c>
      <c r="AM154" s="308" t="s">
        <v>1491</v>
      </c>
      <c r="AO154" s="322">
        <f t="shared" si="14"/>
        <v>0</v>
      </c>
      <c r="AP154" s="322">
        <f t="shared" si="14"/>
        <v>0</v>
      </c>
      <c r="AQ154" s="322">
        <f t="shared" si="14"/>
        <v>0</v>
      </c>
      <c r="AR154" s="322">
        <f t="shared" si="14"/>
        <v>1</v>
      </c>
      <c r="AS154" s="322">
        <f t="shared" si="16"/>
        <v>0</v>
      </c>
      <c r="AT154" s="322">
        <f t="shared" si="16"/>
        <v>0</v>
      </c>
      <c r="AU154" s="322">
        <f t="shared" si="16"/>
        <v>0</v>
      </c>
      <c r="AV154" s="322">
        <f t="shared" si="16"/>
        <v>0</v>
      </c>
      <c r="AW154" s="322">
        <f t="shared" si="16"/>
        <v>0</v>
      </c>
      <c r="AX154" s="322">
        <f t="shared" si="16"/>
        <v>0</v>
      </c>
      <c r="AY154" s="322">
        <f t="shared" si="16"/>
        <v>0</v>
      </c>
      <c r="AZ154" s="322">
        <f t="shared" si="16"/>
        <v>29</v>
      </c>
      <c r="BA154" s="323">
        <f t="shared" si="15"/>
        <v>29</v>
      </c>
    </row>
    <row r="155" spans="2:53" ht="15.95" customHeight="1" x14ac:dyDescent="0.3">
      <c r="B155" s="423">
        <v>146</v>
      </c>
      <c r="C155" s="424">
        <v>52746420</v>
      </c>
      <c r="D155" s="425" t="s">
        <v>1809</v>
      </c>
      <c r="E155" s="259" t="s">
        <v>1445</v>
      </c>
      <c r="F155" s="284" t="s">
        <v>178</v>
      </c>
      <c r="G155" s="424">
        <v>3103251895</v>
      </c>
      <c r="H155" s="282" t="s">
        <v>205</v>
      </c>
      <c r="I155" s="400" t="s">
        <v>1775</v>
      </c>
      <c r="J155" s="308" t="s">
        <v>1491</v>
      </c>
      <c r="K155" s="308" t="s">
        <v>1491</v>
      </c>
      <c r="L155" s="405" t="s">
        <v>1483</v>
      </c>
      <c r="M155" s="405" t="s">
        <v>1483</v>
      </c>
      <c r="N155" s="308" t="s">
        <v>1491</v>
      </c>
      <c r="O155" s="308" t="s">
        <v>1491</v>
      </c>
      <c r="P155" s="308" t="s">
        <v>1491</v>
      </c>
      <c r="Q155" s="308" t="s">
        <v>1491</v>
      </c>
      <c r="R155" s="308" t="s">
        <v>1491</v>
      </c>
      <c r="S155" s="308" t="s">
        <v>1491</v>
      </c>
      <c r="T155" s="308" t="s">
        <v>1491</v>
      </c>
      <c r="U155" s="308" t="s">
        <v>1491</v>
      </c>
      <c r="V155" s="308" t="s">
        <v>1491</v>
      </c>
      <c r="W155" s="308" t="s">
        <v>1491</v>
      </c>
      <c r="X155" s="308" t="s">
        <v>1491</v>
      </c>
      <c r="Y155" s="308" t="s">
        <v>1491</v>
      </c>
      <c r="Z155" s="308" t="s">
        <v>1491</v>
      </c>
      <c r="AA155" s="308" t="s">
        <v>1491</v>
      </c>
      <c r="AB155" s="308" t="s">
        <v>1491</v>
      </c>
      <c r="AC155" s="308" t="s">
        <v>1491</v>
      </c>
      <c r="AD155" s="308" t="s">
        <v>1491</v>
      </c>
      <c r="AE155" s="402" t="s">
        <v>1826</v>
      </c>
      <c r="AF155" s="402" t="s">
        <v>1826</v>
      </c>
      <c r="AG155" s="402" t="s">
        <v>1826</v>
      </c>
      <c r="AH155" s="402" t="s">
        <v>1826</v>
      </c>
      <c r="AI155" s="402" t="s">
        <v>1826</v>
      </c>
      <c r="AJ155" s="402" t="s">
        <v>1826</v>
      </c>
      <c r="AK155" s="402" t="s">
        <v>1826</v>
      </c>
      <c r="AL155" s="308" t="s">
        <v>1491</v>
      </c>
      <c r="AM155" s="308" t="s">
        <v>1491</v>
      </c>
      <c r="AO155" s="322">
        <f t="shared" si="14"/>
        <v>0</v>
      </c>
      <c r="AP155" s="322">
        <f t="shared" si="14"/>
        <v>0</v>
      </c>
      <c r="AQ155" s="322">
        <f t="shared" si="14"/>
        <v>0</v>
      </c>
      <c r="AR155" s="322">
        <f t="shared" si="14"/>
        <v>2</v>
      </c>
      <c r="AS155" s="322">
        <f t="shared" si="16"/>
        <v>0</v>
      </c>
      <c r="AT155" s="322">
        <f t="shared" si="16"/>
        <v>0</v>
      </c>
      <c r="AU155" s="322">
        <f t="shared" si="16"/>
        <v>0</v>
      </c>
      <c r="AV155" s="322">
        <f t="shared" si="16"/>
        <v>0</v>
      </c>
      <c r="AW155" s="322">
        <f t="shared" si="16"/>
        <v>0</v>
      </c>
      <c r="AX155" s="322">
        <f t="shared" si="16"/>
        <v>0</v>
      </c>
      <c r="AY155" s="322">
        <f t="shared" si="16"/>
        <v>0</v>
      </c>
      <c r="AZ155" s="322">
        <f t="shared" si="16"/>
        <v>28</v>
      </c>
      <c r="BA155" s="323">
        <f t="shared" si="15"/>
        <v>28</v>
      </c>
    </row>
    <row r="156" spans="2:53" ht="15.95" customHeight="1" x14ac:dyDescent="0.3">
      <c r="B156" s="423">
        <v>147</v>
      </c>
      <c r="C156" s="424">
        <v>52973150</v>
      </c>
      <c r="D156" s="424" t="s">
        <v>1810</v>
      </c>
      <c r="E156" s="259" t="s">
        <v>1445</v>
      </c>
      <c r="F156" s="284" t="s">
        <v>178</v>
      </c>
      <c r="G156" s="424">
        <v>3213976040</v>
      </c>
      <c r="H156" s="282" t="s">
        <v>205</v>
      </c>
      <c r="I156" s="400" t="s">
        <v>1775</v>
      </c>
      <c r="J156" s="308" t="s">
        <v>1491</v>
      </c>
      <c r="K156" s="308" t="s">
        <v>1491</v>
      </c>
      <c r="L156" s="308" t="s">
        <v>1491</v>
      </c>
      <c r="M156" s="308" t="s">
        <v>1491</v>
      </c>
      <c r="N156" s="308" t="s">
        <v>1491</v>
      </c>
      <c r="O156" s="308" t="s">
        <v>1491</v>
      </c>
      <c r="P156" s="308" t="s">
        <v>1491</v>
      </c>
      <c r="Q156" s="308" t="s">
        <v>1491</v>
      </c>
      <c r="R156" s="308" t="s">
        <v>1491</v>
      </c>
      <c r="S156" s="308" t="s">
        <v>1491</v>
      </c>
      <c r="T156" s="308" t="s">
        <v>1491</v>
      </c>
      <c r="U156" s="308" t="s">
        <v>1491</v>
      </c>
      <c r="V156" s="308" t="s">
        <v>1491</v>
      </c>
      <c r="W156" s="308" t="s">
        <v>1491</v>
      </c>
      <c r="X156" s="308" t="s">
        <v>1491</v>
      </c>
      <c r="Y156" s="308" t="s">
        <v>1491</v>
      </c>
      <c r="Z156" s="308" t="s">
        <v>1491</v>
      </c>
      <c r="AA156" s="308" t="s">
        <v>1491</v>
      </c>
      <c r="AB156" s="308" t="s">
        <v>1491</v>
      </c>
      <c r="AC156" s="308" t="s">
        <v>1491</v>
      </c>
      <c r="AD156" s="308" t="s">
        <v>1491</v>
      </c>
      <c r="AE156" s="402" t="s">
        <v>1826</v>
      </c>
      <c r="AF156" s="402" t="s">
        <v>1826</v>
      </c>
      <c r="AG156" s="402" t="s">
        <v>1826</v>
      </c>
      <c r="AH156" s="402" t="s">
        <v>1826</v>
      </c>
      <c r="AI156" s="402" t="s">
        <v>1826</v>
      </c>
      <c r="AJ156" s="402" t="s">
        <v>1826</v>
      </c>
      <c r="AK156" s="402" t="s">
        <v>1826</v>
      </c>
      <c r="AL156" s="308" t="s">
        <v>1491</v>
      </c>
      <c r="AM156" s="308" t="s">
        <v>1491</v>
      </c>
      <c r="AO156" s="322">
        <f t="shared" si="14"/>
        <v>0</v>
      </c>
      <c r="AP156" s="322">
        <f t="shared" si="14"/>
        <v>0</v>
      </c>
      <c r="AQ156" s="322">
        <f t="shared" si="14"/>
        <v>0</v>
      </c>
      <c r="AR156" s="322">
        <f t="shared" si="14"/>
        <v>0</v>
      </c>
      <c r="AS156" s="322">
        <f t="shared" si="16"/>
        <v>0</v>
      </c>
      <c r="AT156" s="322">
        <f t="shared" si="16"/>
        <v>0</v>
      </c>
      <c r="AU156" s="322">
        <f t="shared" si="16"/>
        <v>0</v>
      </c>
      <c r="AV156" s="322">
        <f t="shared" si="16"/>
        <v>0</v>
      </c>
      <c r="AW156" s="322">
        <f t="shared" si="16"/>
        <v>0</v>
      </c>
      <c r="AX156" s="322">
        <f t="shared" si="16"/>
        <v>0</v>
      </c>
      <c r="AY156" s="322">
        <f t="shared" si="16"/>
        <v>0</v>
      </c>
      <c r="AZ156" s="322">
        <f t="shared" si="16"/>
        <v>30</v>
      </c>
      <c r="BA156" s="323">
        <f t="shared" si="15"/>
        <v>30</v>
      </c>
    </row>
    <row r="157" spans="2:53" ht="15.95" customHeight="1" x14ac:dyDescent="0.3">
      <c r="B157" s="423">
        <v>148</v>
      </c>
      <c r="C157" s="424">
        <v>1032438600</v>
      </c>
      <c r="D157" s="425" t="s">
        <v>1811</v>
      </c>
      <c r="E157" s="259" t="s">
        <v>1445</v>
      </c>
      <c r="F157" s="284" t="s">
        <v>178</v>
      </c>
      <c r="G157" s="424">
        <v>3004963232</v>
      </c>
      <c r="H157" s="282" t="s">
        <v>205</v>
      </c>
      <c r="I157" s="400" t="s">
        <v>1776</v>
      </c>
      <c r="J157" s="308" t="s">
        <v>1491</v>
      </c>
      <c r="K157" s="308" t="s">
        <v>1491</v>
      </c>
      <c r="L157" s="308" t="s">
        <v>1491</v>
      </c>
      <c r="M157" s="308" t="s">
        <v>1491</v>
      </c>
      <c r="N157" s="308" t="s">
        <v>1491</v>
      </c>
      <c r="O157" s="308" t="s">
        <v>1491</v>
      </c>
      <c r="P157" s="308" t="s">
        <v>1491</v>
      </c>
      <c r="Q157" s="308" t="s">
        <v>1491</v>
      </c>
      <c r="R157" s="308" t="s">
        <v>1491</v>
      </c>
      <c r="S157" s="308" t="s">
        <v>1491</v>
      </c>
      <c r="T157" s="308" t="s">
        <v>1491</v>
      </c>
      <c r="U157" s="308" t="s">
        <v>1491</v>
      </c>
      <c r="V157" s="308" t="s">
        <v>1491</v>
      </c>
      <c r="W157" s="308" t="s">
        <v>1491</v>
      </c>
      <c r="X157" s="308" t="s">
        <v>1491</v>
      </c>
      <c r="Y157" s="308" t="s">
        <v>1491</v>
      </c>
      <c r="Z157" s="308" t="s">
        <v>1491</v>
      </c>
      <c r="AA157" s="308" t="s">
        <v>1491</v>
      </c>
      <c r="AB157" s="308" t="s">
        <v>1491</v>
      </c>
      <c r="AC157" s="308" t="s">
        <v>1491</v>
      </c>
      <c r="AD157" s="308" t="s">
        <v>1491</v>
      </c>
      <c r="AE157" s="402" t="s">
        <v>1826</v>
      </c>
      <c r="AF157" s="402" t="s">
        <v>1826</v>
      </c>
      <c r="AG157" s="402" t="s">
        <v>1826</v>
      </c>
      <c r="AH157" s="402" t="s">
        <v>1826</v>
      </c>
      <c r="AI157" s="402" t="s">
        <v>1826</v>
      </c>
      <c r="AJ157" s="402" t="s">
        <v>1826</v>
      </c>
      <c r="AK157" s="402" t="s">
        <v>1826</v>
      </c>
      <c r="AL157" s="308" t="s">
        <v>1491</v>
      </c>
      <c r="AM157" s="308" t="s">
        <v>1491</v>
      </c>
      <c r="AO157" s="322">
        <f t="shared" si="14"/>
        <v>0</v>
      </c>
      <c r="AP157" s="322">
        <f t="shared" si="14"/>
        <v>0</v>
      </c>
      <c r="AQ157" s="322">
        <f t="shared" si="14"/>
        <v>0</v>
      </c>
      <c r="AR157" s="322">
        <f t="shared" si="14"/>
        <v>0</v>
      </c>
      <c r="AS157" s="322">
        <f t="shared" si="16"/>
        <v>0</v>
      </c>
      <c r="AT157" s="322">
        <f t="shared" si="16"/>
        <v>0</v>
      </c>
      <c r="AU157" s="322">
        <f t="shared" si="16"/>
        <v>0</v>
      </c>
      <c r="AV157" s="322">
        <f t="shared" si="16"/>
        <v>0</v>
      </c>
      <c r="AW157" s="322">
        <f t="shared" si="16"/>
        <v>0</v>
      </c>
      <c r="AX157" s="322">
        <f t="shared" si="16"/>
        <v>0</v>
      </c>
      <c r="AY157" s="322">
        <f t="shared" si="16"/>
        <v>0</v>
      </c>
      <c r="AZ157" s="322">
        <f t="shared" si="16"/>
        <v>30</v>
      </c>
      <c r="BA157" s="323">
        <f t="shared" si="15"/>
        <v>30</v>
      </c>
    </row>
    <row r="158" spans="2:53" ht="15.95" customHeight="1" x14ac:dyDescent="0.3">
      <c r="B158" s="423">
        <v>149</v>
      </c>
      <c r="C158" s="429">
        <v>1128053736</v>
      </c>
      <c r="D158" s="425" t="s">
        <v>1812</v>
      </c>
      <c r="E158" s="259" t="s">
        <v>1445</v>
      </c>
      <c r="F158" s="284" t="s">
        <v>178</v>
      </c>
      <c r="G158" s="424">
        <v>3223884422</v>
      </c>
      <c r="H158" s="282" t="s">
        <v>205</v>
      </c>
      <c r="I158" s="400" t="s">
        <v>1776</v>
      </c>
      <c r="J158" s="308" t="s">
        <v>1491</v>
      </c>
      <c r="K158" s="308" t="s">
        <v>1491</v>
      </c>
      <c r="L158" s="308" t="s">
        <v>1491</v>
      </c>
      <c r="M158" s="308" t="s">
        <v>1491</v>
      </c>
      <c r="N158" s="308" t="s">
        <v>1491</v>
      </c>
      <c r="O158" s="308" t="s">
        <v>1491</v>
      </c>
      <c r="P158" s="308" t="s">
        <v>1491</v>
      </c>
      <c r="Q158" s="308" t="s">
        <v>1491</v>
      </c>
      <c r="R158" s="308" t="s">
        <v>1491</v>
      </c>
      <c r="S158" s="308" t="s">
        <v>1491</v>
      </c>
      <c r="T158" s="308" t="s">
        <v>1491</v>
      </c>
      <c r="U158" s="308" t="s">
        <v>1491</v>
      </c>
      <c r="V158" s="308" t="s">
        <v>1491</v>
      </c>
      <c r="W158" s="308" t="s">
        <v>1491</v>
      </c>
      <c r="X158" s="308" t="s">
        <v>1491</v>
      </c>
      <c r="Y158" s="308" t="s">
        <v>1491</v>
      </c>
      <c r="Z158" s="308" t="s">
        <v>1491</v>
      </c>
      <c r="AA158" s="308" t="s">
        <v>1491</v>
      </c>
      <c r="AB158" s="308" t="s">
        <v>1491</v>
      </c>
      <c r="AC158" s="308" t="s">
        <v>1491</v>
      </c>
      <c r="AD158" s="308" t="s">
        <v>1491</v>
      </c>
      <c r="AE158" s="402" t="s">
        <v>1826</v>
      </c>
      <c r="AF158" s="402" t="s">
        <v>1826</v>
      </c>
      <c r="AG158" s="402" t="s">
        <v>1826</v>
      </c>
      <c r="AH158" s="402" t="s">
        <v>1826</v>
      </c>
      <c r="AI158" s="402" t="s">
        <v>1826</v>
      </c>
      <c r="AJ158" s="402" t="s">
        <v>1826</v>
      </c>
      <c r="AK158" s="402" t="s">
        <v>1826</v>
      </c>
      <c r="AL158" s="308" t="s">
        <v>1491</v>
      </c>
      <c r="AM158" s="308" t="s">
        <v>1491</v>
      </c>
      <c r="AO158" s="322">
        <f t="shared" si="14"/>
        <v>0</v>
      </c>
      <c r="AP158" s="322">
        <f t="shared" si="14"/>
        <v>0</v>
      </c>
      <c r="AQ158" s="322">
        <f t="shared" si="14"/>
        <v>0</v>
      </c>
      <c r="AR158" s="322">
        <f t="shared" si="14"/>
        <v>0</v>
      </c>
      <c r="AS158" s="322">
        <f t="shared" si="16"/>
        <v>0</v>
      </c>
      <c r="AT158" s="322">
        <f t="shared" si="16"/>
        <v>0</v>
      </c>
      <c r="AU158" s="322">
        <f t="shared" si="16"/>
        <v>0</v>
      </c>
      <c r="AV158" s="322">
        <f t="shared" si="16"/>
        <v>0</v>
      </c>
      <c r="AW158" s="322">
        <f t="shared" si="16"/>
        <v>0</v>
      </c>
      <c r="AX158" s="322">
        <f t="shared" si="16"/>
        <v>0</v>
      </c>
      <c r="AY158" s="322">
        <f t="shared" si="16"/>
        <v>0</v>
      </c>
      <c r="AZ158" s="322">
        <f t="shared" si="16"/>
        <v>30</v>
      </c>
      <c r="BA158" s="323">
        <f t="shared" si="15"/>
        <v>30</v>
      </c>
    </row>
    <row r="159" spans="2:53" ht="15.95" customHeight="1" x14ac:dyDescent="0.3">
      <c r="B159" s="423">
        <v>150</v>
      </c>
      <c r="C159" s="424">
        <v>52064334</v>
      </c>
      <c r="D159" s="425" t="s">
        <v>1813</v>
      </c>
      <c r="E159" s="259" t="s">
        <v>1445</v>
      </c>
      <c r="F159" s="284" t="s">
        <v>178</v>
      </c>
      <c r="G159" s="424">
        <v>3162337947</v>
      </c>
      <c r="H159" s="282" t="s">
        <v>205</v>
      </c>
      <c r="I159" s="400" t="s">
        <v>1776</v>
      </c>
      <c r="J159" s="308" t="s">
        <v>1491</v>
      </c>
      <c r="K159" s="308" t="s">
        <v>1491</v>
      </c>
      <c r="L159" s="308" t="s">
        <v>1491</v>
      </c>
      <c r="M159" s="308" t="s">
        <v>1491</v>
      </c>
      <c r="N159" s="308" t="s">
        <v>1491</v>
      </c>
      <c r="O159" s="308" t="s">
        <v>1491</v>
      </c>
      <c r="P159" s="308" t="s">
        <v>1491</v>
      </c>
      <c r="Q159" s="308" t="s">
        <v>1491</v>
      </c>
      <c r="R159" s="308" t="s">
        <v>1491</v>
      </c>
      <c r="S159" s="308" t="s">
        <v>1491</v>
      </c>
      <c r="T159" s="308" t="s">
        <v>1491</v>
      </c>
      <c r="U159" s="308" t="s">
        <v>1491</v>
      </c>
      <c r="V159" s="308" t="s">
        <v>1491</v>
      </c>
      <c r="W159" s="308" t="s">
        <v>1491</v>
      </c>
      <c r="X159" s="308" t="s">
        <v>1491</v>
      </c>
      <c r="Y159" s="308" t="s">
        <v>1491</v>
      </c>
      <c r="Z159" s="308" t="s">
        <v>1491</v>
      </c>
      <c r="AA159" s="308" t="s">
        <v>1491</v>
      </c>
      <c r="AB159" s="308" t="s">
        <v>1491</v>
      </c>
      <c r="AC159" s="308" t="s">
        <v>1491</v>
      </c>
      <c r="AD159" s="308" t="s">
        <v>1491</v>
      </c>
      <c r="AE159" s="402" t="s">
        <v>1826</v>
      </c>
      <c r="AF159" s="402" t="s">
        <v>1826</v>
      </c>
      <c r="AG159" s="402" t="s">
        <v>1826</v>
      </c>
      <c r="AH159" s="402" t="s">
        <v>1826</v>
      </c>
      <c r="AI159" s="402" t="s">
        <v>1826</v>
      </c>
      <c r="AJ159" s="402" t="s">
        <v>1826</v>
      </c>
      <c r="AK159" s="402" t="s">
        <v>1826</v>
      </c>
      <c r="AL159" s="308" t="s">
        <v>1491</v>
      </c>
      <c r="AM159" s="308" t="s">
        <v>1491</v>
      </c>
      <c r="AO159" s="322">
        <f t="shared" si="14"/>
        <v>0</v>
      </c>
      <c r="AP159" s="322">
        <f t="shared" si="14"/>
        <v>0</v>
      </c>
      <c r="AQ159" s="322">
        <f t="shared" si="14"/>
        <v>0</v>
      </c>
      <c r="AR159" s="322">
        <f t="shared" si="14"/>
        <v>0</v>
      </c>
      <c r="AS159" s="322">
        <f t="shared" si="16"/>
        <v>0</v>
      </c>
      <c r="AT159" s="322">
        <f t="shared" si="16"/>
        <v>0</v>
      </c>
      <c r="AU159" s="322">
        <f t="shared" si="16"/>
        <v>0</v>
      </c>
      <c r="AV159" s="322">
        <f t="shared" si="16"/>
        <v>0</v>
      </c>
      <c r="AW159" s="322">
        <f t="shared" si="16"/>
        <v>0</v>
      </c>
      <c r="AX159" s="322">
        <f t="shared" si="16"/>
        <v>0</v>
      </c>
      <c r="AY159" s="322">
        <f t="shared" si="16"/>
        <v>0</v>
      </c>
      <c r="AZ159" s="322">
        <f t="shared" si="16"/>
        <v>30</v>
      </c>
      <c r="BA159" s="323">
        <f t="shared" si="15"/>
        <v>30</v>
      </c>
    </row>
    <row r="160" spans="2:53" ht="15.95" customHeight="1" x14ac:dyDescent="0.3">
      <c r="B160" s="423">
        <v>151</v>
      </c>
      <c r="C160" s="424">
        <v>52231175</v>
      </c>
      <c r="D160" s="424" t="s">
        <v>1814</v>
      </c>
      <c r="E160" s="259" t="s">
        <v>1445</v>
      </c>
      <c r="F160" s="284" t="s">
        <v>178</v>
      </c>
      <c r="G160" s="424">
        <v>3136280582</v>
      </c>
      <c r="H160" s="282" t="s">
        <v>205</v>
      </c>
      <c r="I160" s="400" t="s">
        <v>1823</v>
      </c>
      <c r="J160" s="308" t="s">
        <v>1491</v>
      </c>
      <c r="K160" s="308" t="s">
        <v>1491</v>
      </c>
      <c r="L160" s="308" t="s">
        <v>1491</v>
      </c>
      <c r="M160" s="308" t="s">
        <v>1491</v>
      </c>
      <c r="N160" s="308" t="s">
        <v>1491</v>
      </c>
      <c r="O160" s="308" t="s">
        <v>1491</v>
      </c>
      <c r="P160" s="308" t="s">
        <v>1491</v>
      </c>
      <c r="Q160" s="308" t="s">
        <v>1491</v>
      </c>
      <c r="R160" s="308" t="s">
        <v>1491</v>
      </c>
      <c r="S160" s="308" t="s">
        <v>1491</v>
      </c>
      <c r="T160" s="308" t="s">
        <v>1491</v>
      </c>
      <c r="U160" s="308" t="s">
        <v>1491</v>
      </c>
      <c r="V160" s="308" t="s">
        <v>1491</v>
      </c>
      <c r="W160" s="308" t="s">
        <v>1491</v>
      </c>
      <c r="X160" s="308" t="s">
        <v>1491</v>
      </c>
      <c r="Y160" s="308" t="s">
        <v>1491</v>
      </c>
      <c r="Z160" s="406" t="s">
        <v>1483</v>
      </c>
      <c r="AA160" s="405" t="s">
        <v>1483</v>
      </c>
      <c r="AB160" s="405" t="s">
        <v>1483</v>
      </c>
      <c r="AC160" s="405" t="s">
        <v>1483</v>
      </c>
      <c r="AD160" s="405" t="s">
        <v>1483</v>
      </c>
      <c r="AE160" s="402" t="s">
        <v>1826</v>
      </c>
      <c r="AF160" s="402" t="s">
        <v>1826</v>
      </c>
      <c r="AG160" s="402" t="s">
        <v>1826</v>
      </c>
      <c r="AH160" s="402" t="s">
        <v>1826</v>
      </c>
      <c r="AI160" s="402" t="s">
        <v>1826</v>
      </c>
      <c r="AJ160" s="402" t="s">
        <v>1826</v>
      </c>
      <c r="AK160" s="402" t="s">
        <v>1826</v>
      </c>
      <c r="AL160" s="308" t="s">
        <v>1491</v>
      </c>
      <c r="AM160" s="308" t="s">
        <v>1491</v>
      </c>
      <c r="AO160" s="322">
        <f t="shared" si="14"/>
        <v>0</v>
      </c>
      <c r="AP160" s="322">
        <f t="shared" si="14"/>
        <v>0</v>
      </c>
      <c r="AQ160" s="322">
        <f t="shared" si="14"/>
        <v>0</v>
      </c>
      <c r="AR160" s="322">
        <f t="shared" si="14"/>
        <v>5</v>
      </c>
      <c r="AS160" s="322">
        <f t="shared" si="16"/>
        <v>0</v>
      </c>
      <c r="AT160" s="322">
        <f t="shared" si="16"/>
        <v>0</v>
      </c>
      <c r="AU160" s="322">
        <f t="shared" si="16"/>
        <v>0</v>
      </c>
      <c r="AV160" s="322">
        <f t="shared" si="16"/>
        <v>0</v>
      </c>
      <c r="AW160" s="322">
        <f t="shared" si="16"/>
        <v>0</v>
      </c>
      <c r="AX160" s="322">
        <f t="shared" si="16"/>
        <v>0</v>
      </c>
      <c r="AY160" s="322">
        <f t="shared" si="16"/>
        <v>0</v>
      </c>
      <c r="AZ160" s="322">
        <f t="shared" si="16"/>
        <v>25</v>
      </c>
      <c r="BA160" s="323">
        <f t="shared" si="15"/>
        <v>25</v>
      </c>
    </row>
    <row r="161" spans="2:53" ht="15.95" customHeight="1" x14ac:dyDescent="0.3">
      <c r="B161" s="423">
        <v>152</v>
      </c>
      <c r="C161" s="424">
        <v>52886419</v>
      </c>
      <c r="D161" s="425" t="s">
        <v>1815</v>
      </c>
      <c r="E161" s="259" t="s">
        <v>1445</v>
      </c>
      <c r="F161" s="284" t="s">
        <v>178</v>
      </c>
      <c r="G161" s="424">
        <v>3216148373</v>
      </c>
      <c r="H161" s="282" t="s">
        <v>205</v>
      </c>
      <c r="I161" s="400" t="s">
        <v>1824</v>
      </c>
      <c r="J161" s="308" t="s">
        <v>1491</v>
      </c>
      <c r="K161" s="308" t="s">
        <v>1491</v>
      </c>
      <c r="L161" s="308" t="s">
        <v>1491</v>
      </c>
      <c r="M161" s="308" t="s">
        <v>1491</v>
      </c>
      <c r="N161" s="308" t="s">
        <v>1491</v>
      </c>
      <c r="O161" s="308" t="s">
        <v>1491</v>
      </c>
      <c r="P161" s="308" t="s">
        <v>1491</v>
      </c>
      <c r="Q161" s="308" t="s">
        <v>1491</v>
      </c>
      <c r="R161" s="308" t="s">
        <v>1491</v>
      </c>
      <c r="S161" s="308" t="s">
        <v>1491</v>
      </c>
      <c r="T161" s="308" t="s">
        <v>1491</v>
      </c>
      <c r="U161" s="308" t="s">
        <v>1491</v>
      </c>
      <c r="V161" s="308" t="s">
        <v>1491</v>
      </c>
      <c r="W161" s="308" t="s">
        <v>1491</v>
      </c>
      <c r="X161" s="308" t="s">
        <v>1491</v>
      </c>
      <c r="Y161" s="308" t="s">
        <v>1491</v>
      </c>
      <c r="Z161" s="308" t="s">
        <v>1491</v>
      </c>
      <c r="AA161" s="308" t="s">
        <v>1491</v>
      </c>
      <c r="AB161" s="308" t="s">
        <v>1491</v>
      </c>
      <c r="AC161" s="308" t="s">
        <v>1491</v>
      </c>
      <c r="AD161" s="308" t="s">
        <v>1491</v>
      </c>
      <c r="AE161" s="402" t="s">
        <v>1826</v>
      </c>
      <c r="AF161" s="402" t="s">
        <v>1826</v>
      </c>
      <c r="AG161" s="402" t="s">
        <v>1826</v>
      </c>
      <c r="AH161" s="402" t="s">
        <v>1826</v>
      </c>
      <c r="AI161" s="402" t="s">
        <v>1826</v>
      </c>
      <c r="AJ161" s="402" t="s">
        <v>1826</v>
      </c>
      <c r="AK161" s="402" t="s">
        <v>1826</v>
      </c>
      <c r="AL161" s="308" t="s">
        <v>1491</v>
      </c>
      <c r="AM161" s="308" t="s">
        <v>1491</v>
      </c>
      <c r="AO161" s="322">
        <f t="shared" si="14"/>
        <v>0</v>
      </c>
      <c r="AP161" s="322">
        <f t="shared" si="14"/>
        <v>0</v>
      </c>
      <c r="AQ161" s="322">
        <f t="shared" si="14"/>
        <v>0</v>
      </c>
      <c r="AR161" s="322">
        <f t="shared" si="14"/>
        <v>0</v>
      </c>
      <c r="AS161" s="322">
        <f t="shared" si="16"/>
        <v>0</v>
      </c>
      <c r="AT161" s="322">
        <f t="shared" si="16"/>
        <v>0</v>
      </c>
      <c r="AU161" s="322">
        <f t="shared" si="16"/>
        <v>0</v>
      </c>
      <c r="AV161" s="322">
        <f t="shared" si="16"/>
        <v>0</v>
      </c>
      <c r="AW161" s="322">
        <f t="shared" si="16"/>
        <v>0</v>
      </c>
      <c r="AX161" s="322">
        <f t="shared" si="16"/>
        <v>0</v>
      </c>
      <c r="AY161" s="322">
        <f t="shared" si="16"/>
        <v>0</v>
      </c>
      <c r="AZ161" s="322">
        <f t="shared" si="16"/>
        <v>30</v>
      </c>
      <c r="BA161" s="323">
        <f t="shared" si="15"/>
        <v>30</v>
      </c>
    </row>
    <row r="162" spans="2:53" ht="15.95" customHeight="1" x14ac:dyDescent="0.3">
      <c r="B162" s="423">
        <v>153</v>
      </c>
      <c r="C162" s="424">
        <v>1024487831</v>
      </c>
      <c r="D162" s="425" t="s">
        <v>1816</v>
      </c>
      <c r="E162" s="259" t="s">
        <v>1445</v>
      </c>
      <c r="F162" s="284" t="s">
        <v>982</v>
      </c>
      <c r="G162" s="424">
        <v>3138079922</v>
      </c>
      <c r="H162" s="282" t="s">
        <v>205</v>
      </c>
      <c r="I162" s="400" t="s">
        <v>1824</v>
      </c>
      <c r="J162" s="308" t="s">
        <v>1491</v>
      </c>
      <c r="K162" s="308" t="s">
        <v>1491</v>
      </c>
      <c r="L162" s="308" t="s">
        <v>1491</v>
      </c>
      <c r="M162" s="308" t="s">
        <v>1491</v>
      </c>
      <c r="N162" s="308" t="s">
        <v>1491</v>
      </c>
      <c r="O162" s="308" t="s">
        <v>1491</v>
      </c>
      <c r="P162" s="308" t="s">
        <v>1491</v>
      </c>
      <c r="Q162" s="308" t="s">
        <v>1491</v>
      </c>
      <c r="R162" s="308" t="s">
        <v>1491</v>
      </c>
      <c r="S162" s="308" t="s">
        <v>1491</v>
      </c>
      <c r="T162" s="308" t="s">
        <v>1491</v>
      </c>
      <c r="U162" s="308" t="s">
        <v>1491</v>
      </c>
      <c r="V162" s="308" t="s">
        <v>1491</v>
      </c>
      <c r="W162" s="308" t="s">
        <v>1491</v>
      </c>
      <c r="X162" s="308" t="s">
        <v>1491</v>
      </c>
      <c r="Y162" s="405" t="s">
        <v>1480</v>
      </c>
      <c r="Z162" s="308" t="s">
        <v>1491</v>
      </c>
      <c r="AA162" s="308" t="s">
        <v>1491</v>
      </c>
      <c r="AB162" s="308" t="s">
        <v>1491</v>
      </c>
      <c r="AC162" s="308" t="s">
        <v>1491</v>
      </c>
      <c r="AD162" s="308" t="s">
        <v>1491</v>
      </c>
      <c r="AE162" s="402" t="s">
        <v>1826</v>
      </c>
      <c r="AF162" s="403" t="s">
        <v>1480</v>
      </c>
      <c r="AG162" s="402" t="s">
        <v>1826</v>
      </c>
      <c r="AH162" s="402" t="s">
        <v>1826</v>
      </c>
      <c r="AI162" s="402" t="s">
        <v>1826</v>
      </c>
      <c r="AJ162" s="402" t="s">
        <v>1826</v>
      </c>
      <c r="AK162" s="402" t="s">
        <v>1826</v>
      </c>
      <c r="AL162" s="308" t="s">
        <v>1491</v>
      </c>
      <c r="AM162" s="308" t="s">
        <v>1491</v>
      </c>
      <c r="AO162" s="322">
        <f t="shared" si="14"/>
        <v>2</v>
      </c>
      <c r="AP162" s="322">
        <f t="shared" si="14"/>
        <v>0</v>
      </c>
      <c r="AQ162" s="322">
        <f t="shared" si="14"/>
        <v>0</v>
      </c>
      <c r="AR162" s="322">
        <f t="shared" si="14"/>
        <v>0</v>
      </c>
      <c r="AS162" s="322">
        <f t="shared" si="16"/>
        <v>0</v>
      </c>
      <c r="AT162" s="322">
        <f t="shared" si="16"/>
        <v>0</v>
      </c>
      <c r="AU162" s="322">
        <f t="shared" si="16"/>
        <v>0</v>
      </c>
      <c r="AV162" s="322">
        <f t="shared" si="16"/>
        <v>0</v>
      </c>
      <c r="AW162" s="322">
        <f t="shared" si="16"/>
        <v>0</v>
      </c>
      <c r="AX162" s="322">
        <f t="shared" si="16"/>
        <v>0</v>
      </c>
      <c r="AY162" s="322">
        <f t="shared" si="16"/>
        <v>0</v>
      </c>
      <c r="AZ162" s="322">
        <f t="shared" si="16"/>
        <v>28</v>
      </c>
      <c r="BA162" s="323">
        <f t="shared" si="15"/>
        <v>28</v>
      </c>
    </row>
    <row r="163" spans="2:53" ht="15.95" customHeight="1" x14ac:dyDescent="0.3">
      <c r="B163" s="423">
        <v>154</v>
      </c>
      <c r="C163" s="424">
        <v>1028860401</v>
      </c>
      <c r="D163" s="425" t="s">
        <v>1817</v>
      </c>
      <c r="E163" s="259" t="s">
        <v>1445</v>
      </c>
      <c r="F163" s="284" t="s">
        <v>180</v>
      </c>
      <c r="G163" s="424" t="s">
        <v>1825</v>
      </c>
      <c r="H163" s="282" t="s">
        <v>218</v>
      </c>
      <c r="I163" s="400" t="s">
        <v>1824</v>
      </c>
      <c r="J163" s="308" t="s">
        <v>1491</v>
      </c>
      <c r="K163" s="308" t="s">
        <v>1491</v>
      </c>
      <c r="L163" s="308" t="s">
        <v>1491</v>
      </c>
      <c r="M163" s="308" t="s">
        <v>1491</v>
      </c>
      <c r="N163" s="308" t="s">
        <v>1491</v>
      </c>
      <c r="O163" s="308" t="s">
        <v>1491</v>
      </c>
      <c r="P163" s="308" t="s">
        <v>1491</v>
      </c>
      <c r="Q163" s="308" t="s">
        <v>1491</v>
      </c>
      <c r="R163" s="308" t="s">
        <v>1491</v>
      </c>
      <c r="S163" s="308" t="s">
        <v>1491</v>
      </c>
      <c r="T163" s="308" t="s">
        <v>1491</v>
      </c>
      <c r="U163" s="308" t="s">
        <v>1491</v>
      </c>
      <c r="V163" s="308" t="s">
        <v>1491</v>
      </c>
      <c r="W163" s="308" t="s">
        <v>1491</v>
      </c>
      <c r="X163" s="308" t="s">
        <v>1491</v>
      </c>
      <c r="Y163" s="308" t="s">
        <v>1491</v>
      </c>
      <c r="Z163" s="308" t="s">
        <v>1491</v>
      </c>
      <c r="AA163" s="308" t="s">
        <v>1491</v>
      </c>
      <c r="AB163" s="308" t="s">
        <v>1491</v>
      </c>
      <c r="AC163" s="308" t="s">
        <v>1491</v>
      </c>
      <c r="AD163" s="308" t="s">
        <v>1491</v>
      </c>
      <c r="AE163" s="402" t="s">
        <v>1826</v>
      </c>
      <c r="AF163" s="402" t="s">
        <v>1826</v>
      </c>
      <c r="AG163" s="402" t="s">
        <v>1826</v>
      </c>
      <c r="AH163" s="402" t="s">
        <v>1826</v>
      </c>
      <c r="AI163" s="402" t="s">
        <v>1826</v>
      </c>
      <c r="AJ163" s="402" t="s">
        <v>1826</v>
      </c>
      <c r="AK163" s="402" t="s">
        <v>1826</v>
      </c>
      <c r="AL163" s="308" t="s">
        <v>1491</v>
      </c>
      <c r="AM163" s="308" t="s">
        <v>1491</v>
      </c>
      <c r="AO163" s="322">
        <f t="shared" si="14"/>
        <v>0</v>
      </c>
      <c r="AP163" s="322">
        <f t="shared" si="14"/>
        <v>0</v>
      </c>
      <c r="AQ163" s="322">
        <f t="shared" si="14"/>
        <v>0</v>
      </c>
      <c r="AR163" s="322">
        <f t="shared" si="14"/>
        <v>0</v>
      </c>
      <c r="AS163" s="322">
        <f t="shared" si="16"/>
        <v>0</v>
      </c>
      <c r="AT163" s="322">
        <f t="shared" si="16"/>
        <v>0</v>
      </c>
      <c r="AU163" s="322">
        <f t="shared" si="16"/>
        <v>0</v>
      </c>
      <c r="AV163" s="322">
        <f t="shared" si="16"/>
        <v>0</v>
      </c>
      <c r="AW163" s="322">
        <f t="shared" si="16"/>
        <v>0</v>
      </c>
      <c r="AX163" s="322">
        <f t="shared" si="16"/>
        <v>0</v>
      </c>
      <c r="AY163" s="322">
        <f t="shared" si="16"/>
        <v>0</v>
      </c>
      <c r="AZ163" s="322">
        <f t="shared" si="16"/>
        <v>30</v>
      </c>
      <c r="BA163" s="323">
        <f t="shared" si="15"/>
        <v>30</v>
      </c>
    </row>
    <row r="164" spans="2:53" ht="15.95" customHeight="1" x14ac:dyDescent="0.3">
      <c r="B164" s="423">
        <v>155</v>
      </c>
      <c r="C164" s="424">
        <v>52348638</v>
      </c>
      <c r="D164" s="424" t="s">
        <v>1818</v>
      </c>
      <c r="E164" s="259" t="s">
        <v>1445</v>
      </c>
      <c r="F164" s="284" t="s">
        <v>178</v>
      </c>
      <c r="G164" s="424">
        <v>3214480481</v>
      </c>
      <c r="H164" s="282" t="s">
        <v>218</v>
      </c>
      <c r="I164" s="400" t="s">
        <v>1824</v>
      </c>
      <c r="J164" s="308" t="s">
        <v>1491</v>
      </c>
      <c r="K164" s="308" t="s">
        <v>1491</v>
      </c>
      <c r="L164" s="308" t="s">
        <v>1491</v>
      </c>
      <c r="M164" s="308" t="s">
        <v>1491</v>
      </c>
      <c r="N164" s="308" t="s">
        <v>1491</v>
      </c>
      <c r="O164" s="308" t="s">
        <v>1491</v>
      </c>
      <c r="P164" s="308" t="s">
        <v>1491</v>
      </c>
      <c r="Q164" s="308" t="s">
        <v>1491</v>
      </c>
      <c r="R164" s="308" t="s">
        <v>1491</v>
      </c>
      <c r="S164" s="308" t="s">
        <v>1491</v>
      </c>
      <c r="T164" s="308" t="s">
        <v>1491</v>
      </c>
      <c r="U164" s="308" t="s">
        <v>1491</v>
      </c>
      <c r="V164" s="308" t="s">
        <v>1491</v>
      </c>
      <c r="W164" s="308" t="s">
        <v>1491</v>
      </c>
      <c r="X164" s="308" t="s">
        <v>1491</v>
      </c>
      <c r="Y164" s="308" t="s">
        <v>1491</v>
      </c>
      <c r="Z164" s="308" t="s">
        <v>1491</v>
      </c>
      <c r="AA164" s="308" t="s">
        <v>1491</v>
      </c>
      <c r="AB164" s="308" t="s">
        <v>1491</v>
      </c>
      <c r="AC164" s="308" t="s">
        <v>1491</v>
      </c>
      <c r="AD164" s="308" t="s">
        <v>1491</v>
      </c>
      <c r="AE164" s="402" t="s">
        <v>1826</v>
      </c>
      <c r="AF164" s="402" t="s">
        <v>1826</v>
      </c>
      <c r="AG164" s="402" t="s">
        <v>1826</v>
      </c>
      <c r="AH164" s="402" t="s">
        <v>1826</v>
      </c>
      <c r="AI164" s="402" t="s">
        <v>1826</v>
      </c>
      <c r="AJ164" s="402" t="s">
        <v>1826</v>
      </c>
      <c r="AK164" s="402" t="s">
        <v>1826</v>
      </c>
      <c r="AL164" s="308" t="s">
        <v>1491</v>
      </c>
      <c r="AM164" s="308" t="s">
        <v>1491</v>
      </c>
      <c r="AO164" s="322">
        <f t="shared" si="14"/>
        <v>0</v>
      </c>
      <c r="AP164" s="322">
        <f t="shared" si="14"/>
        <v>0</v>
      </c>
      <c r="AQ164" s="322">
        <f t="shared" si="14"/>
        <v>0</v>
      </c>
      <c r="AR164" s="322">
        <f t="shared" si="14"/>
        <v>0</v>
      </c>
      <c r="AS164" s="322">
        <f t="shared" si="16"/>
        <v>0</v>
      </c>
      <c r="AT164" s="322">
        <f t="shared" si="16"/>
        <v>0</v>
      </c>
      <c r="AU164" s="322">
        <f t="shared" si="16"/>
        <v>0</v>
      </c>
      <c r="AV164" s="322">
        <f t="shared" si="16"/>
        <v>0</v>
      </c>
      <c r="AW164" s="322">
        <f t="shared" si="16"/>
        <v>0</v>
      </c>
      <c r="AX164" s="322">
        <f t="shared" si="16"/>
        <v>0</v>
      </c>
      <c r="AY164" s="322">
        <f t="shared" si="16"/>
        <v>0</v>
      </c>
      <c r="AZ164" s="322">
        <f t="shared" si="16"/>
        <v>30</v>
      </c>
      <c r="BA164" s="323">
        <f t="shared" si="15"/>
        <v>30</v>
      </c>
    </row>
    <row r="165" spans="2:53" ht="15.95" customHeight="1" x14ac:dyDescent="0.3">
      <c r="B165" s="423">
        <v>156</v>
      </c>
      <c r="C165" s="424">
        <v>1023031155</v>
      </c>
      <c r="D165" s="424" t="s">
        <v>1819</v>
      </c>
      <c r="E165" s="259" t="s">
        <v>1445</v>
      </c>
      <c r="F165" s="284" t="s">
        <v>178</v>
      </c>
      <c r="G165" s="424">
        <v>3229227877</v>
      </c>
      <c r="H165" s="282" t="s">
        <v>218</v>
      </c>
      <c r="I165" s="400" t="s">
        <v>1824</v>
      </c>
      <c r="J165" s="308" t="s">
        <v>1491</v>
      </c>
      <c r="K165" s="308" t="s">
        <v>1491</v>
      </c>
      <c r="L165" s="308" t="s">
        <v>1491</v>
      </c>
      <c r="M165" s="308" t="s">
        <v>1491</v>
      </c>
      <c r="N165" s="308" t="s">
        <v>1491</v>
      </c>
      <c r="O165" s="308" t="s">
        <v>1491</v>
      </c>
      <c r="P165" s="308" t="s">
        <v>1491</v>
      </c>
      <c r="Q165" s="308" t="s">
        <v>1491</v>
      </c>
      <c r="R165" s="308" t="s">
        <v>1491</v>
      </c>
      <c r="S165" s="308" t="s">
        <v>1491</v>
      </c>
      <c r="T165" s="308" t="s">
        <v>1491</v>
      </c>
      <c r="U165" s="308" t="s">
        <v>1491</v>
      </c>
      <c r="V165" s="308" t="s">
        <v>1491</v>
      </c>
      <c r="W165" s="308" t="s">
        <v>1491</v>
      </c>
      <c r="X165" s="308" t="s">
        <v>1491</v>
      </c>
      <c r="Y165" s="308" t="s">
        <v>1491</v>
      </c>
      <c r="Z165" s="308" t="s">
        <v>1491</v>
      </c>
      <c r="AA165" s="308" t="s">
        <v>1491</v>
      </c>
      <c r="AB165" s="308" t="s">
        <v>1491</v>
      </c>
      <c r="AC165" s="308" t="s">
        <v>1491</v>
      </c>
      <c r="AD165" s="308" t="s">
        <v>1491</v>
      </c>
      <c r="AE165" s="402" t="s">
        <v>1826</v>
      </c>
      <c r="AF165" s="402" t="s">
        <v>1826</v>
      </c>
      <c r="AG165" s="402" t="s">
        <v>1826</v>
      </c>
      <c r="AH165" s="402" t="s">
        <v>1826</v>
      </c>
      <c r="AI165" s="402" t="s">
        <v>1826</v>
      </c>
      <c r="AJ165" s="402" t="s">
        <v>1826</v>
      </c>
      <c r="AK165" s="402" t="s">
        <v>1826</v>
      </c>
      <c r="AL165" s="308" t="s">
        <v>1491</v>
      </c>
      <c r="AM165" s="308" t="s">
        <v>1491</v>
      </c>
      <c r="AO165" s="322">
        <f t="shared" si="14"/>
        <v>0</v>
      </c>
      <c r="AP165" s="322">
        <f t="shared" si="14"/>
        <v>0</v>
      </c>
      <c r="AQ165" s="322">
        <f t="shared" si="14"/>
        <v>0</v>
      </c>
      <c r="AR165" s="322">
        <f t="shared" si="14"/>
        <v>0</v>
      </c>
      <c r="AS165" s="322">
        <f t="shared" si="16"/>
        <v>0</v>
      </c>
      <c r="AT165" s="322">
        <f t="shared" si="16"/>
        <v>0</v>
      </c>
      <c r="AU165" s="322">
        <f t="shared" si="16"/>
        <v>0</v>
      </c>
      <c r="AV165" s="322">
        <f t="shared" si="16"/>
        <v>0</v>
      </c>
      <c r="AW165" s="322">
        <f t="shared" si="16"/>
        <v>0</v>
      </c>
      <c r="AX165" s="322">
        <f t="shared" si="16"/>
        <v>0</v>
      </c>
      <c r="AY165" s="322">
        <f t="shared" si="16"/>
        <v>0</v>
      </c>
      <c r="AZ165" s="322">
        <f t="shared" si="16"/>
        <v>30</v>
      </c>
      <c r="BA165" s="323">
        <f t="shared" si="15"/>
        <v>30</v>
      </c>
    </row>
    <row r="166" spans="2:53" ht="15.95" customHeight="1" x14ac:dyDescent="0.3">
      <c r="B166" s="423">
        <v>157</v>
      </c>
      <c r="C166" s="424">
        <v>52704600</v>
      </c>
      <c r="D166" s="424" t="s">
        <v>1820</v>
      </c>
      <c r="E166" s="259" t="s">
        <v>1445</v>
      </c>
      <c r="F166" s="284" t="s">
        <v>178</v>
      </c>
      <c r="G166" s="424">
        <v>3112814259</v>
      </c>
      <c r="H166" s="282" t="s">
        <v>218</v>
      </c>
      <c r="I166" s="400" t="s">
        <v>1824</v>
      </c>
      <c r="J166" s="308" t="s">
        <v>1491</v>
      </c>
      <c r="K166" s="308" t="s">
        <v>1491</v>
      </c>
      <c r="L166" s="308" t="s">
        <v>1491</v>
      </c>
      <c r="M166" s="308" t="s">
        <v>1491</v>
      </c>
      <c r="N166" s="308" t="s">
        <v>1491</v>
      </c>
      <c r="O166" s="308" t="s">
        <v>1491</v>
      </c>
      <c r="P166" s="308" t="s">
        <v>1491</v>
      </c>
      <c r="Q166" s="308" t="s">
        <v>1491</v>
      </c>
      <c r="R166" s="308" t="s">
        <v>1491</v>
      </c>
      <c r="S166" s="308" t="s">
        <v>1491</v>
      </c>
      <c r="T166" s="308" t="s">
        <v>1491</v>
      </c>
      <c r="U166" s="308" t="s">
        <v>1491</v>
      </c>
      <c r="V166" s="308" t="s">
        <v>1491</v>
      </c>
      <c r="W166" s="308" t="s">
        <v>1491</v>
      </c>
      <c r="X166" s="308" t="s">
        <v>1491</v>
      </c>
      <c r="Y166" s="308" t="s">
        <v>1491</v>
      </c>
      <c r="Z166" s="308" t="s">
        <v>1491</v>
      </c>
      <c r="AA166" s="308" t="s">
        <v>1491</v>
      </c>
      <c r="AB166" s="308" t="s">
        <v>1491</v>
      </c>
      <c r="AC166" s="308" t="s">
        <v>1491</v>
      </c>
      <c r="AD166" s="308" t="s">
        <v>1491</v>
      </c>
      <c r="AE166" s="402" t="s">
        <v>1826</v>
      </c>
      <c r="AF166" s="402" t="s">
        <v>1826</v>
      </c>
      <c r="AG166" s="402" t="s">
        <v>1826</v>
      </c>
      <c r="AH166" s="402" t="s">
        <v>1826</v>
      </c>
      <c r="AI166" s="402" t="s">
        <v>1826</v>
      </c>
      <c r="AJ166" s="402" t="s">
        <v>1826</v>
      </c>
      <c r="AK166" s="402" t="s">
        <v>1826</v>
      </c>
      <c r="AL166" s="308" t="s">
        <v>1491</v>
      </c>
      <c r="AM166" s="308" t="s">
        <v>1491</v>
      </c>
      <c r="AO166" s="322">
        <f t="shared" si="14"/>
        <v>0</v>
      </c>
      <c r="AP166" s="322">
        <f t="shared" si="14"/>
        <v>0</v>
      </c>
      <c r="AQ166" s="322">
        <f t="shared" si="14"/>
        <v>0</v>
      </c>
      <c r="AR166" s="322">
        <f t="shared" si="14"/>
        <v>0</v>
      </c>
      <c r="AS166" s="322">
        <f t="shared" si="16"/>
        <v>0</v>
      </c>
      <c r="AT166" s="322">
        <f t="shared" si="16"/>
        <v>0</v>
      </c>
      <c r="AU166" s="322">
        <f t="shared" si="16"/>
        <v>0</v>
      </c>
      <c r="AV166" s="322">
        <f t="shared" si="16"/>
        <v>0</v>
      </c>
      <c r="AW166" s="322">
        <f t="shared" si="16"/>
        <v>0</v>
      </c>
      <c r="AX166" s="322">
        <f t="shared" si="16"/>
        <v>0</v>
      </c>
      <c r="AY166" s="322">
        <f t="shared" si="16"/>
        <v>0</v>
      </c>
      <c r="AZ166" s="322">
        <f t="shared" si="16"/>
        <v>30</v>
      </c>
      <c r="BA166" s="323">
        <f t="shared" si="15"/>
        <v>30</v>
      </c>
    </row>
    <row r="167" spans="2:53" ht="15.95" customHeight="1" x14ac:dyDescent="0.3">
      <c r="B167" s="423">
        <v>158</v>
      </c>
      <c r="C167" s="425">
        <v>1016049175</v>
      </c>
      <c r="D167" s="425" t="s">
        <v>1821</v>
      </c>
      <c r="E167" s="259" t="s">
        <v>1445</v>
      </c>
      <c r="F167" s="284" t="s">
        <v>982</v>
      </c>
      <c r="G167" s="424">
        <v>3138228706</v>
      </c>
      <c r="H167" s="282" t="s">
        <v>218</v>
      </c>
      <c r="I167" s="400" t="s">
        <v>1824</v>
      </c>
      <c r="J167" s="308" t="s">
        <v>1491</v>
      </c>
      <c r="K167" s="308" t="s">
        <v>1491</v>
      </c>
      <c r="L167" s="308" t="s">
        <v>1491</v>
      </c>
      <c r="M167" s="308" t="s">
        <v>1491</v>
      </c>
      <c r="N167" s="308" t="s">
        <v>1491</v>
      </c>
      <c r="O167" s="308" t="s">
        <v>1491</v>
      </c>
      <c r="P167" s="308" t="s">
        <v>1491</v>
      </c>
      <c r="Q167" s="308" t="s">
        <v>1491</v>
      </c>
      <c r="R167" s="308" t="s">
        <v>1491</v>
      </c>
      <c r="S167" s="308" t="s">
        <v>1491</v>
      </c>
      <c r="T167" s="308" t="s">
        <v>1491</v>
      </c>
      <c r="U167" s="308" t="s">
        <v>1491</v>
      </c>
      <c r="V167" s="308" t="s">
        <v>1491</v>
      </c>
      <c r="W167" s="308" t="s">
        <v>1491</v>
      </c>
      <c r="X167" s="308" t="s">
        <v>1491</v>
      </c>
      <c r="Y167" s="308" t="s">
        <v>1491</v>
      </c>
      <c r="Z167" s="308" t="s">
        <v>1491</v>
      </c>
      <c r="AA167" s="308" t="s">
        <v>1491</v>
      </c>
      <c r="AB167" s="308" t="s">
        <v>1491</v>
      </c>
      <c r="AC167" s="308" t="s">
        <v>1491</v>
      </c>
      <c r="AD167" s="405" t="s">
        <v>1480</v>
      </c>
      <c r="AE167" s="402" t="s">
        <v>1826</v>
      </c>
      <c r="AF167" s="402" t="s">
        <v>1826</v>
      </c>
      <c r="AG167" s="402" t="s">
        <v>1826</v>
      </c>
      <c r="AH167" s="402" t="s">
        <v>1826</v>
      </c>
      <c r="AI167" s="402" t="s">
        <v>1826</v>
      </c>
      <c r="AJ167" s="402" t="s">
        <v>1826</v>
      </c>
      <c r="AK167" s="402" t="s">
        <v>1826</v>
      </c>
      <c r="AL167" s="308" t="s">
        <v>1491</v>
      </c>
      <c r="AM167" s="308" t="s">
        <v>1491</v>
      </c>
      <c r="AO167" s="322">
        <f t="shared" si="14"/>
        <v>1</v>
      </c>
      <c r="AP167" s="322">
        <f t="shared" si="14"/>
        <v>0</v>
      </c>
      <c r="AQ167" s="322">
        <f t="shared" si="14"/>
        <v>0</v>
      </c>
      <c r="AR167" s="322">
        <f t="shared" si="14"/>
        <v>0</v>
      </c>
      <c r="AS167" s="322">
        <f t="shared" si="16"/>
        <v>0</v>
      </c>
      <c r="AT167" s="322">
        <f t="shared" si="16"/>
        <v>0</v>
      </c>
      <c r="AU167" s="322">
        <f t="shared" si="16"/>
        <v>0</v>
      </c>
      <c r="AV167" s="322">
        <f t="shared" si="16"/>
        <v>0</v>
      </c>
      <c r="AW167" s="322">
        <f t="shared" si="16"/>
        <v>0</v>
      </c>
      <c r="AX167" s="322">
        <f t="shared" si="16"/>
        <v>0</v>
      </c>
      <c r="AY167" s="322">
        <f t="shared" si="16"/>
        <v>0</v>
      </c>
      <c r="AZ167" s="322">
        <f t="shared" si="16"/>
        <v>29</v>
      </c>
      <c r="BA167" s="323">
        <f t="shared" si="15"/>
        <v>29</v>
      </c>
    </row>
    <row r="168" spans="2:53" ht="15.95" customHeight="1" x14ac:dyDescent="0.3">
      <c r="B168" s="423">
        <v>159</v>
      </c>
      <c r="C168" s="427">
        <v>79697226</v>
      </c>
      <c r="D168" s="425" t="s">
        <v>1822</v>
      </c>
      <c r="E168" s="259" t="s">
        <v>1445</v>
      </c>
      <c r="F168" s="284" t="s">
        <v>982</v>
      </c>
      <c r="G168" s="424">
        <v>3162682712</v>
      </c>
      <c r="H168" s="282" t="s">
        <v>218</v>
      </c>
      <c r="I168" s="400" t="s">
        <v>1824</v>
      </c>
      <c r="J168" s="308" t="s">
        <v>1491</v>
      </c>
      <c r="K168" s="308" t="s">
        <v>1491</v>
      </c>
      <c r="L168" s="308" t="s">
        <v>1491</v>
      </c>
      <c r="M168" s="308" t="s">
        <v>1491</v>
      </c>
      <c r="N168" s="308" t="s">
        <v>1491</v>
      </c>
      <c r="O168" s="308" t="s">
        <v>1491</v>
      </c>
      <c r="P168" s="308" t="s">
        <v>1491</v>
      </c>
      <c r="Q168" s="308" t="s">
        <v>1491</v>
      </c>
      <c r="R168" s="308" t="s">
        <v>1491</v>
      </c>
      <c r="S168" s="308" t="s">
        <v>1491</v>
      </c>
      <c r="T168" s="308" t="s">
        <v>1491</v>
      </c>
      <c r="U168" s="308" t="s">
        <v>1491</v>
      </c>
      <c r="V168" s="308" t="s">
        <v>1491</v>
      </c>
      <c r="W168" s="308" t="s">
        <v>1491</v>
      </c>
      <c r="X168" s="308" t="s">
        <v>1491</v>
      </c>
      <c r="Y168" s="308" t="s">
        <v>1491</v>
      </c>
      <c r="Z168" s="308" t="s">
        <v>1491</v>
      </c>
      <c r="AA168" s="308" t="s">
        <v>1491</v>
      </c>
      <c r="AB168" s="308" t="s">
        <v>1491</v>
      </c>
      <c r="AC168" s="308" t="s">
        <v>1491</v>
      </c>
      <c r="AD168" s="308" t="s">
        <v>1491</v>
      </c>
      <c r="AE168" s="402" t="s">
        <v>1826</v>
      </c>
      <c r="AF168" s="402" t="s">
        <v>1826</v>
      </c>
      <c r="AG168" s="402" t="s">
        <v>1826</v>
      </c>
      <c r="AH168" s="402" t="s">
        <v>1826</v>
      </c>
      <c r="AI168" s="402" t="s">
        <v>1826</v>
      </c>
      <c r="AJ168" s="402" t="s">
        <v>1826</v>
      </c>
      <c r="AK168" s="402" t="s">
        <v>1826</v>
      </c>
      <c r="AL168" s="308" t="s">
        <v>1491</v>
      </c>
      <c r="AM168" s="308" t="s">
        <v>1491</v>
      </c>
      <c r="AO168" s="322">
        <f t="shared" si="14"/>
        <v>0</v>
      </c>
      <c r="AP168" s="322">
        <f t="shared" si="14"/>
        <v>0</v>
      </c>
      <c r="AQ168" s="322">
        <f t="shared" si="14"/>
        <v>0</v>
      </c>
      <c r="AR168" s="322">
        <f t="shared" si="14"/>
        <v>0</v>
      </c>
      <c r="AS168" s="322">
        <f t="shared" si="16"/>
        <v>0</v>
      </c>
      <c r="AT168" s="322">
        <f t="shared" si="16"/>
        <v>0</v>
      </c>
      <c r="AU168" s="322">
        <f t="shared" si="16"/>
        <v>0</v>
      </c>
      <c r="AV168" s="322">
        <f t="shared" si="16"/>
        <v>0</v>
      </c>
      <c r="AW168" s="322">
        <f t="shared" si="16"/>
        <v>0</v>
      </c>
      <c r="AX168" s="322">
        <f t="shared" si="16"/>
        <v>0</v>
      </c>
      <c r="AY168" s="322">
        <f t="shared" si="16"/>
        <v>0</v>
      </c>
      <c r="AZ168" s="322">
        <f t="shared" si="16"/>
        <v>30</v>
      </c>
      <c r="BA168" s="323">
        <f t="shared" si="15"/>
        <v>30</v>
      </c>
    </row>
    <row r="169" spans="2:53" ht="15.95" customHeight="1" x14ac:dyDescent="0.3">
      <c r="B169" s="423"/>
      <c r="C169" s="427">
        <v>80166999</v>
      </c>
      <c r="D169" s="425" t="s">
        <v>1828</v>
      </c>
      <c r="E169" s="259" t="s">
        <v>1445</v>
      </c>
      <c r="F169" s="284" t="s">
        <v>983</v>
      </c>
      <c r="G169" s="424">
        <v>3233204212</v>
      </c>
      <c r="H169" s="282" t="s">
        <v>218</v>
      </c>
      <c r="I169" s="400"/>
      <c r="J169" s="308" t="s">
        <v>1491</v>
      </c>
      <c r="K169" s="308" t="s">
        <v>1491</v>
      </c>
      <c r="L169" s="308" t="s">
        <v>1491</v>
      </c>
      <c r="M169" s="308" t="s">
        <v>1491</v>
      </c>
      <c r="N169" s="308" t="s">
        <v>1491</v>
      </c>
      <c r="O169" s="308" t="s">
        <v>1491</v>
      </c>
      <c r="P169" s="308" t="s">
        <v>1491</v>
      </c>
      <c r="Q169" s="308" t="s">
        <v>1491</v>
      </c>
      <c r="R169" s="308" t="s">
        <v>1491</v>
      </c>
      <c r="S169" s="308" t="s">
        <v>1491</v>
      </c>
      <c r="T169" s="308" t="s">
        <v>1491</v>
      </c>
      <c r="U169" s="308" t="s">
        <v>1491</v>
      </c>
      <c r="V169" s="308" t="s">
        <v>1491</v>
      </c>
      <c r="W169" s="308" t="s">
        <v>1491</v>
      </c>
      <c r="X169" s="308" t="s">
        <v>1491</v>
      </c>
      <c r="Y169" s="308" t="s">
        <v>1491</v>
      </c>
      <c r="Z169" s="308" t="s">
        <v>1491</v>
      </c>
      <c r="AA169" s="308" t="s">
        <v>1491</v>
      </c>
      <c r="AB169" s="308" t="s">
        <v>1491</v>
      </c>
      <c r="AC169" s="308" t="s">
        <v>1491</v>
      </c>
      <c r="AD169" s="308" t="s">
        <v>1491</v>
      </c>
      <c r="AE169" s="402" t="s">
        <v>1826</v>
      </c>
      <c r="AF169" s="402" t="s">
        <v>1826</v>
      </c>
      <c r="AG169" s="402" t="s">
        <v>1826</v>
      </c>
      <c r="AH169" s="402" t="s">
        <v>1826</v>
      </c>
      <c r="AI169" s="402" t="s">
        <v>1826</v>
      </c>
      <c r="AJ169" s="402" t="s">
        <v>1826</v>
      </c>
      <c r="AK169" s="402" t="s">
        <v>1826</v>
      </c>
      <c r="AL169" s="308" t="s">
        <v>1491</v>
      </c>
      <c r="AM169" s="308" t="s">
        <v>1491</v>
      </c>
      <c r="AO169" s="322">
        <f t="shared" si="14"/>
        <v>0</v>
      </c>
      <c r="AP169" s="322">
        <f t="shared" si="14"/>
        <v>0</v>
      </c>
      <c r="AQ169" s="322">
        <f t="shared" si="14"/>
        <v>0</v>
      </c>
      <c r="AR169" s="322">
        <f t="shared" si="14"/>
        <v>0</v>
      </c>
      <c r="AS169" s="322">
        <f t="shared" si="16"/>
        <v>0</v>
      </c>
      <c r="AT169" s="322">
        <f t="shared" si="16"/>
        <v>0</v>
      </c>
      <c r="AU169" s="322">
        <f t="shared" si="16"/>
        <v>0</v>
      </c>
      <c r="AV169" s="322">
        <f t="shared" si="16"/>
        <v>0</v>
      </c>
      <c r="AW169" s="322">
        <f t="shared" si="16"/>
        <v>0</v>
      </c>
      <c r="AX169" s="322">
        <f t="shared" si="16"/>
        <v>0</v>
      </c>
      <c r="AY169" s="322">
        <f t="shared" si="16"/>
        <v>0</v>
      </c>
      <c r="AZ169" s="322">
        <f t="shared" si="16"/>
        <v>30</v>
      </c>
      <c r="BA169" s="323">
        <f t="shared" ref="BA169:BA200" si="17">+AZ169+AQ169</f>
        <v>30</v>
      </c>
    </row>
    <row r="170" spans="2:53" x14ac:dyDescent="0.3">
      <c r="C170" s="434">
        <v>1049346997</v>
      </c>
      <c r="D170" s="434" t="s">
        <v>1829</v>
      </c>
      <c r="E170" s="431" t="s">
        <v>1444</v>
      </c>
      <c r="F170" s="284" t="s">
        <v>178</v>
      </c>
      <c r="G170" s="430">
        <v>3024729965</v>
      </c>
      <c r="H170" s="282" t="s">
        <v>224</v>
      </c>
      <c r="J170" s="147" t="s">
        <v>1491</v>
      </c>
      <c r="K170" s="147" t="s">
        <v>1491</v>
      </c>
      <c r="L170" s="147" t="s">
        <v>1491</v>
      </c>
      <c r="M170" s="147" t="s">
        <v>1491</v>
      </c>
      <c r="N170" s="147" t="s">
        <v>1491</v>
      </c>
      <c r="O170" s="147" t="s">
        <v>1491</v>
      </c>
      <c r="P170" s="147" t="s">
        <v>1491</v>
      </c>
      <c r="Q170" s="147" t="s">
        <v>1491</v>
      </c>
      <c r="R170" s="147" t="s">
        <v>1491</v>
      </c>
      <c r="S170" s="147" t="s">
        <v>1491</v>
      </c>
      <c r="T170" s="147" t="s">
        <v>1491</v>
      </c>
      <c r="U170" s="147" t="s">
        <v>1491</v>
      </c>
      <c r="V170" s="147" t="s">
        <v>1491</v>
      </c>
      <c r="W170" s="147" t="s">
        <v>1491</v>
      </c>
      <c r="X170" s="434" t="s">
        <v>1491</v>
      </c>
      <c r="Y170" s="434" t="s">
        <v>1491</v>
      </c>
      <c r="Z170" s="434" t="s">
        <v>1491</v>
      </c>
      <c r="AA170" s="434" t="s">
        <v>1491</v>
      </c>
      <c r="AB170" s="434" t="s">
        <v>1491</v>
      </c>
      <c r="AC170" s="434" t="s">
        <v>1491</v>
      </c>
      <c r="AD170" s="432" t="s">
        <v>1488</v>
      </c>
      <c r="AE170" s="432" t="s">
        <v>1488</v>
      </c>
      <c r="AF170" s="432" t="s">
        <v>1488</v>
      </c>
      <c r="AG170" s="432" t="s">
        <v>1488</v>
      </c>
      <c r="AH170" s="432" t="s">
        <v>1488</v>
      </c>
      <c r="AI170" s="432" t="s">
        <v>1488</v>
      </c>
      <c r="AJ170" s="432" t="s">
        <v>1488</v>
      </c>
      <c r="AK170" s="432" t="s">
        <v>1488</v>
      </c>
      <c r="AL170" s="432" t="s">
        <v>1488</v>
      </c>
      <c r="AM170" s="432" t="s">
        <v>1488</v>
      </c>
      <c r="AO170" s="322">
        <f t="shared" ref="AO170:AZ191" si="18">COUNTIF($J170:$AM170,AO$8)</f>
        <v>0</v>
      </c>
      <c r="AP170" s="322">
        <f t="shared" si="18"/>
        <v>0</v>
      </c>
      <c r="AQ170" s="322">
        <f t="shared" si="18"/>
        <v>0</v>
      </c>
      <c r="AR170" s="322">
        <f t="shared" si="18"/>
        <v>0</v>
      </c>
      <c r="AS170" s="322">
        <f t="shared" si="18"/>
        <v>0</v>
      </c>
      <c r="AT170" s="322">
        <f t="shared" si="18"/>
        <v>0</v>
      </c>
      <c r="AU170" s="322">
        <f t="shared" si="18"/>
        <v>0</v>
      </c>
      <c r="AV170" s="322">
        <f t="shared" si="18"/>
        <v>0</v>
      </c>
      <c r="AW170" s="322">
        <f t="shared" si="18"/>
        <v>10</v>
      </c>
      <c r="AX170" s="322">
        <f t="shared" si="18"/>
        <v>0</v>
      </c>
      <c r="AY170" s="322">
        <f t="shared" si="18"/>
        <v>0</v>
      </c>
      <c r="AZ170" s="322">
        <f t="shared" si="18"/>
        <v>20</v>
      </c>
      <c r="BA170" s="323">
        <f t="shared" si="17"/>
        <v>20</v>
      </c>
    </row>
    <row r="171" spans="2:53" x14ac:dyDescent="0.3">
      <c r="C171" s="434">
        <v>1043030599</v>
      </c>
      <c r="D171" s="434" t="s">
        <v>1830</v>
      </c>
      <c r="E171" s="431" t="s">
        <v>1444</v>
      </c>
      <c r="F171" s="284" t="s">
        <v>178</v>
      </c>
      <c r="G171" s="430">
        <v>3118562202</v>
      </c>
      <c r="H171" s="282" t="s">
        <v>224</v>
      </c>
      <c r="J171" s="147" t="s">
        <v>1491</v>
      </c>
      <c r="K171" s="147" t="s">
        <v>1491</v>
      </c>
      <c r="L171" s="147" t="s">
        <v>1491</v>
      </c>
      <c r="M171" s="147" t="s">
        <v>1491</v>
      </c>
      <c r="N171" s="147" t="s">
        <v>1491</v>
      </c>
      <c r="O171" s="147" t="s">
        <v>1491</v>
      </c>
      <c r="P171" s="147" t="s">
        <v>1491</v>
      </c>
      <c r="Q171" s="147" t="s">
        <v>1491</v>
      </c>
      <c r="R171" s="147" t="s">
        <v>1491</v>
      </c>
      <c r="S171" s="147" t="s">
        <v>1491</v>
      </c>
      <c r="T171" s="147" t="s">
        <v>1491</v>
      </c>
      <c r="U171" s="147" t="s">
        <v>1491</v>
      </c>
      <c r="V171" s="147" t="s">
        <v>1491</v>
      </c>
      <c r="W171" s="147" t="s">
        <v>1491</v>
      </c>
      <c r="X171" s="308" t="s">
        <v>1861</v>
      </c>
      <c r="Y171" s="308" t="s">
        <v>1861</v>
      </c>
      <c r="Z171" s="308" t="s">
        <v>1861</v>
      </c>
      <c r="AA171" s="308" t="s">
        <v>1491</v>
      </c>
      <c r="AB171" s="434" t="s">
        <v>1491</v>
      </c>
      <c r="AC171" s="308" t="s">
        <v>1491</v>
      </c>
      <c r="AD171" s="308" t="s">
        <v>1491</v>
      </c>
      <c r="AE171" s="308" t="s">
        <v>1491</v>
      </c>
      <c r="AF171" s="308" t="s">
        <v>1491</v>
      </c>
      <c r="AG171" s="308" t="s">
        <v>1491</v>
      </c>
      <c r="AH171" s="308" t="s">
        <v>1491</v>
      </c>
      <c r="AI171" s="308" t="s">
        <v>1491</v>
      </c>
      <c r="AJ171" s="308" t="s">
        <v>1491</v>
      </c>
      <c r="AK171" s="308" t="s">
        <v>1491</v>
      </c>
      <c r="AL171" s="147" t="s">
        <v>1491</v>
      </c>
      <c r="AM171" s="147" t="s">
        <v>1491</v>
      </c>
      <c r="AO171" s="322">
        <f t="shared" si="18"/>
        <v>0</v>
      </c>
      <c r="AP171" s="322">
        <f t="shared" si="18"/>
        <v>0</v>
      </c>
      <c r="AQ171" s="322">
        <f t="shared" si="18"/>
        <v>0</v>
      </c>
      <c r="AR171" s="322">
        <f t="shared" si="18"/>
        <v>0</v>
      </c>
      <c r="AS171" s="322">
        <f t="shared" si="18"/>
        <v>0</v>
      </c>
      <c r="AT171" s="322">
        <f t="shared" si="18"/>
        <v>0</v>
      </c>
      <c r="AU171" s="322">
        <f t="shared" si="18"/>
        <v>0</v>
      </c>
      <c r="AV171" s="322">
        <f t="shared" si="18"/>
        <v>0</v>
      </c>
      <c r="AW171" s="322">
        <f t="shared" si="18"/>
        <v>0</v>
      </c>
      <c r="AX171" s="322">
        <f t="shared" si="18"/>
        <v>0</v>
      </c>
      <c r="AY171" s="322">
        <f t="shared" si="18"/>
        <v>0</v>
      </c>
      <c r="AZ171" s="322">
        <f t="shared" si="18"/>
        <v>30</v>
      </c>
      <c r="BA171" s="323">
        <f t="shared" si="17"/>
        <v>30</v>
      </c>
    </row>
    <row r="172" spans="2:53" x14ac:dyDescent="0.3">
      <c r="C172" s="434">
        <v>64577288</v>
      </c>
      <c r="D172" s="434" t="s">
        <v>1831</v>
      </c>
      <c r="E172" s="431" t="s">
        <v>1444</v>
      </c>
      <c r="F172" s="284" t="s">
        <v>178</v>
      </c>
      <c r="G172" s="430">
        <v>3205662589</v>
      </c>
      <c r="H172" s="282" t="s">
        <v>215</v>
      </c>
      <c r="J172" s="147" t="s">
        <v>1491</v>
      </c>
      <c r="K172" s="147" t="s">
        <v>1491</v>
      </c>
      <c r="L172" s="147" t="s">
        <v>1491</v>
      </c>
      <c r="M172" s="147" t="s">
        <v>1491</v>
      </c>
      <c r="N172" s="147" t="s">
        <v>1491</v>
      </c>
      <c r="O172" s="147" t="s">
        <v>1491</v>
      </c>
      <c r="P172" s="147" t="s">
        <v>1491</v>
      </c>
      <c r="Q172" s="147" t="s">
        <v>1491</v>
      </c>
      <c r="R172" s="147" t="s">
        <v>1491</v>
      </c>
      <c r="S172" s="147" t="s">
        <v>1491</v>
      </c>
      <c r="T172" s="147" t="s">
        <v>1491</v>
      </c>
      <c r="U172" s="147" t="s">
        <v>1491</v>
      </c>
      <c r="V172" s="147" t="s">
        <v>1491</v>
      </c>
      <c r="W172" s="147" t="s">
        <v>1491</v>
      </c>
      <c r="X172" s="308" t="s">
        <v>1861</v>
      </c>
      <c r="Y172" s="308" t="s">
        <v>1861</v>
      </c>
      <c r="Z172" s="308" t="s">
        <v>1861</v>
      </c>
      <c r="AA172" s="308" t="s">
        <v>1491</v>
      </c>
      <c r="AB172" s="434" t="s">
        <v>1491</v>
      </c>
      <c r="AC172" s="308" t="s">
        <v>1491</v>
      </c>
      <c r="AD172" s="308"/>
      <c r="AE172" s="308"/>
      <c r="AF172" s="308"/>
      <c r="AG172" s="308"/>
      <c r="AH172" s="308"/>
      <c r="AI172" s="308"/>
      <c r="AJ172" s="308"/>
      <c r="AK172" s="308"/>
      <c r="AL172" s="147" t="s">
        <v>1491</v>
      </c>
      <c r="AM172" s="147" t="s">
        <v>1491</v>
      </c>
      <c r="AO172" s="322">
        <f t="shared" si="18"/>
        <v>0</v>
      </c>
      <c r="AP172" s="322">
        <f t="shared" si="18"/>
        <v>0</v>
      </c>
      <c r="AQ172" s="322">
        <f t="shared" si="18"/>
        <v>0</v>
      </c>
      <c r="AR172" s="322">
        <f t="shared" si="18"/>
        <v>0</v>
      </c>
      <c r="AS172" s="322">
        <f t="shared" si="18"/>
        <v>0</v>
      </c>
      <c r="AT172" s="322">
        <f t="shared" si="18"/>
        <v>0</v>
      </c>
      <c r="AU172" s="322">
        <f t="shared" si="18"/>
        <v>0</v>
      </c>
      <c r="AV172" s="322">
        <f t="shared" si="18"/>
        <v>0</v>
      </c>
      <c r="AW172" s="322">
        <f t="shared" si="18"/>
        <v>0</v>
      </c>
      <c r="AX172" s="322">
        <f t="shared" si="18"/>
        <v>0</v>
      </c>
      <c r="AY172" s="322">
        <f t="shared" si="18"/>
        <v>0</v>
      </c>
      <c r="AZ172" s="322">
        <f t="shared" si="18"/>
        <v>22</v>
      </c>
      <c r="BA172" s="323">
        <f t="shared" si="17"/>
        <v>22</v>
      </c>
    </row>
    <row r="173" spans="2:53" x14ac:dyDescent="0.3">
      <c r="C173" s="434">
        <v>1033098461</v>
      </c>
      <c r="D173" s="434" t="s">
        <v>1832</v>
      </c>
      <c r="E173" s="431" t="s">
        <v>1444</v>
      </c>
      <c r="F173" s="284" t="s">
        <v>178</v>
      </c>
      <c r="G173" s="430">
        <v>3003141835</v>
      </c>
      <c r="H173" s="282" t="s">
        <v>215</v>
      </c>
      <c r="J173" s="147" t="s">
        <v>1491</v>
      </c>
      <c r="K173" s="147" t="s">
        <v>1491</v>
      </c>
      <c r="L173" s="147" t="s">
        <v>1491</v>
      </c>
      <c r="M173" s="147" t="s">
        <v>1491</v>
      </c>
      <c r="N173" s="147" t="s">
        <v>1491</v>
      </c>
      <c r="O173" s="147" t="s">
        <v>1491</v>
      </c>
      <c r="P173" s="147" t="s">
        <v>1491</v>
      </c>
      <c r="Q173" s="147" t="s">
        <v>1491</v>
      </c>
      <c r="R173" s="432" t="s">
        <v>1488</v>
      </c>
      <c r="S173" s="432" t="s">
        <v>1488</v>
      </c>
      <c r="T173" s="432" t="s">
        <v>1488</v>
      </c>
      <c r="U173" s="432" t="s">
        <v>1488</v>
      </c>
      <c r="V173" s="432" t="s">
        <v>1488</v>
      </c>
      <c r="W173" s="432" t="s">
        <v>1488</v>
      </c>
      <c r="X173" s="432" t="s">
        <v>1488</v>
      </c>
      <c r="Y173" s="432" t="s">
        <v>1488</v>
      </c>
      <c r="Z173" s="432" t="s">
        <v>1488</v>
      </c>
      <c r="AA173" s="432" t="s">
        <v>1488</v>
      </c>
      <c r="AB173" s="432" t="s">
        <v>1488</v>
      </c>
      <c r="AC173" s="432" t="s">
        <v>1488</v>
      </c>
      <c r="AD173" s="432" t="s">
        <v>1488</v>
      </c>
      <c r="AE173" s="432" t="s">
        <v>1488</v>
      </c>
      <c r="AF173" s="432" t="s">
        <v>1488</v>
      </c>
      <c r="AG173" s="432" t="s">
        <v>1488</v>
      </c>
      <c r="AH173" s="432" t="s">
        <v>1488</v>
      </c>
      <c r="AI173" s="432" t="s">
        <v>1488</v>
      </c>
      <c r="AJ173" s="432" t="s">
        <v>1488</v>
      </c>
      <c r="AK173" s="432" t="s">
        <v>1488</v>
      </c>
      <c r="AL173" s="432" t="s">
        <v>1488</v>
      </c>
      <c r="AM173" s="432" t="s">
        <v>1488</v>
      </c>
      <c r="AO173" s="322">
        <f t="shared" si="18"/>
        <v>0</v>
      </c>
      <c r="AP173" s="322">
        <f t="shared" si="18"/>
        <v>0</v>
      </c>
      <c r="AQ173" s="322">
        <f t="shared" si="18"/>
        <v>0</v>
      </c>
      <c r="AR173" s="322">
        <f t="shared" si="18"/>
        <v>0</v>
      </c>
      <c r="AS173" s="322">
        <f t="shared" si="18"/>
        <v>0</v>
      </c>
      <c r="AT173" s="322">
        <f t="shared" si="18"/>
        <v>0</v>
      </c>
      <c r="AU173" s="322">
        <f t="shared" si="18"/>
        <v>0</v>
      </c>
      <c r="AV173" s="322">
        <f t="shared" si="18"/>
        <v>0</v>
      </c>
      <c r="AW173" s="322">
        <f t="shared" si="18"/>
        <v>22</v>
      </c>
      <c r="AX173" s="322">
        <f t="shared" si="18"/>
        <v>0</v>
      </c>
      <c r="AY173" s="322">
        <f t="shared" si="18"/>
        <v>0</v>
      </c>
      <c r="AZ173" s="322">
        <f t="shared" si="18"/>
        <v>8</v>
      </c>
      <c r="BA173" s="323">
        <f t="shared" si="17"/>
        <v>8</v>
      </c>
    </row>
    <row r="174" spans="2:53" x14ac:dyDescent="0.3">
      <c r="C174" s="434">
        <v>1233899199</v>
      </c>
      <c r="D174" s="434" t="s">
        <v>1833</v>
      </c>
      <c r="E174" s="431" t="s">
        <v>1444</v>
      </c>
      <c r="F174" s="284" t="s">
        <v>178</v>
      </c>
      <c r="G174" s="430">
        <v>3102935990</v>
      </c>
      <c r="H174" s="282" t="s">
        <v>215</v>
      </c>
      <c r="J174" s="147" t="s">
        <v>1491</v>
      </c>
      <c r="K174" s="147" t="s">
        <v>1491</v>
      </c>
      <c r="L174" s="147" t="s">
        <v>1491</v>
      </c>
      <c r="M174" s="147" t="s">
        <v>1491</v>
      </c>
      <c r="N174" s="147" t="s">
        <v>1491</v>
      </c>
      <c r="O174" s="147" t="s">
        <v>1491</v>
      </c>
      <c r="P174" s="147" t="s">
        <v>1491</v>
      </c>
      <c r="Q174" s="147" t="s">
        <v>1491</v>
      </c>
      <c r="R174" s="147" t="s">
        <v>1491</v>
      </c>
      <c r="S174" s="147" t="s">
        <v>1491</v>
      </c>
      <c r="T174" s="147" t="s">
        <v>1491</v>
      </c>
      <c r="U174" s="147" t="s">
        <v>1491</v>
      </c>
      <c r="V174" s="147" t="s">
        <v>1491</v>
      </c>
      <c r="W174" s="147" t="s">
        <v>1491</v>
      </c>
      <c r="X174" s="308" t="s">
        <v>1861</v>
      </c>
      <c r="Y174" s="308" t="s">
        <v>1861</v>
      </c>
      <c r="Z174" s="308" t="s">
        <v>1861</v>
      </c>
      <c r="AA174" s="308" t="s">
        <v>1861</v>
      </c>
      <c r="AB174" s="308" t="s">
        <v>1861</v>
      </c>
      <c r="AC174" s="308" t="s">
        <v>1861</v>
      </c>
      <c r="AD174" s="308" t="s">
        <v>1491</v>
      </c>
      <c r="AE174" s="308" t="s">
        <v>1491</v>
      </c>
      <c r="AF174" s="308" t="s">
        <v>1491</v>
      </c>
      <c r="AG174" s="308" t="s">
        <v>1491</v>
      </c>
      <c r="AH174" s="308" t="s">
        <v>1491</v>
      </c>
      <c r="AI174" s="308" t="s">
        <v>1491</v>
      </c>
      <c r="AJ174" s="308" t="s">
        <v>1491</v>
      </c>
      <c r="AK174" s="308" t="s">
        <v>1491</v>
      </c>
      <c r="AL174" s="147" t="s">
        <v>1491</v>
      </c>
      <c r="AM174" s="147" t="s">
        <v>1491</v>
      </c>
      <c r="AO174" s="322">
        <f t="shared" si="18"/>
        <v>0</v>
      </c>
      <c r="AP174" s="322">
        <f t="shared" si="18"/>
        <v>0</v>
      </c>
      <c r="AQ174" s="322">
        <f t="shared" si="18"/>
        <v>0</v>
      </c>
      <c r="AR174" s="322">
        <f t="shared" si="18"/>
        <v>0</v>
      </c>
      <c r="AS174" s="322">
        <f t="shared" si="18"/>
        <v>0</v>
      </c>
      <c r="AT174" s="322">
        <f t="shared" si="18"/>
        <v>0</v>
      </c>
      <c r="AU174" s="322">
        <f t="shared" si="18"/>
        <v>0</v>
      </c>
      <c r="AV174" s="322">
        <f t="shared" si="18"/>
        <v>0</v>
      </c>
      <c r="AW174" s="322">
        <f t="shared" si="18"/>
        <v>0</v>
      </c>
      <c r="AX174" s="322">
        <f t="shared" si="18"/>
        <v>0</v>
      </c>
      <c r="AY174" s="322">
        <f t="shared" si="18"/>
        <v>0</v>
      </c>
      <c r="AZ174" s="322">
        <f t="shared" si="18"/>
        <v>30</v>
      </c>
      <c r="BA174" s="323">
        <f t="shared" si="17"/>
        <v>30</v>
      </c>
    </row>
    <row r="175" spans="2:53" x14ac:dyDescent="0.3">
      <c r="C175" s="434">
        <v>37650172</v>
      </c>
      <c r="D175" s="434" t="s">
        <v>1834</v>
      </c>
      <c r="E175" s="431" t="s">
        <v>1444</v>
      </c>
      <c r="F175" s="284" t="s">
        <v>178</v>
      </c>
      <c r="G175" s="430">
        <v>3192897028</v>
      </c>
      <c r="H175" s="282" t="s">
        <v>211</v>
      </c>
      <c r="J175" s="147" t="s">
        <v>1491</v>
      </c>
      <c r="K175" s="147" t="s">
        <v>1491</v>
      </c>
      <c r="L175" s="147" t="s">
        <v>1491</v>
      </c>
      <c r="M175" s="147" t="s">
        <v>1491</v>
      </c>
      <c r="N175" s="147" t="s">
        <v>1491</v>
      </c>
      <c r="O175" s="147" t="s">
        <v>1491</v>
      </c>
      <c r="P175" s="147" t="s">
        <v>1491</v>
      </c>
      <c r="Q175" s="147" t="s">
        <v>1491</v>
      </c>
      <c r="R175" s="147" t="s">
        <v>1491</v>
      </c>
      <c r="S175" s="147" t="s">
        <v>1491</v>
      </c>
      <c r="T175" s="147" t="s">
        <v>1491</v>
      </c>
      <c r="U175" s="147" t="s">
        <v>1491</v>
      </c>
      <c r="V175" s="147" t="s">
        <v>1491</v>
      </c>
      <c r="W175" s="147" t="s">
        <v>1491</v>
      </c>
      <c r="X175" s="308" t="s">
        <v>1861</v>
      </c>
      <c r="Y175" s="308" t="s">
        <v>1861</v>
      </c>
      <c r="Z175" s="308" t="s">
        <v>1861</v>
      </c>
      <c r="AA175" s="308" t="s">
        <v>1861</v>
      </c>
      <c r="AB175" s="308" t="s">
        <v>1861</v>
      </c>
      <c r="AC175" s="308" t="s">
        <v>1861</v>
      </c>
      <c r="AD175" s="308" t="s">
        <v>1491</v>
      </c>
      <c r="AE175" s="308" t="s">
        <v>1491</v>
      </c>
      <c r="AF175" s="308" t="s">
        <v>1491</v>
      </c>
      <c r="AG175" s="308" t="s">
        <v>1491</v>
      </c>
      <c r="AH175" s="308" t="s">
        <v>1491</v>
      </c>
      <c r="AI175" s="308" t="s">
        <v>1491</v>
      </c>
      <c r="AJ175" s="308" t="s">
        <v>1491</v>
      </c>
      <c r="AK175" s="308" t="s">
        <v>1491</v>
      </c>
      <c r="AL175" s="147" t="s">
        <v>1491</v>
      </c>
      <c r="AM175" s="147" t="s">
        <v>1491</v>
      </c>
      <c r="AO175" s="322">
        <f t="shared" si="18"/>
        <v>0</v>
      </c>
      <c r="AP175" s="322">
        <f t="shared" si="18"/>
        <v>0</v>
      </c>
      <c r="AQ175" s="322">
        <f t="shared" si="18"/>
        <v>0</v>
      </c>
      <c r="AR175" s="322">
        <f t="shared" si="18"/>
        <v>0</v>
      </c>
      <c r="AS175" s="322">
        <f t="shared" si="18"/>
        <v>0</v>
      </c>
      <c r="AT175" s="322">
        <f t="shared" si="18"/>
        <v>0</v>
      </c>
      <c r="AU175" s="322">
        <f t="shared" si="18"/>
        <v>0</v>
      </c>
      <c r="AV175" s="322">
        <f t="shared" si="18"/>
        <v>0</v>
      </c>
      <c r="AW175" s="322">
        <f t="shared" si="18"/>
        <v>0</v>
      </c>
      <c r="AX175" s="322">
        <f t="shared" si="18"/>
        <v>0</v>
      </c>
      <c r="AY175" s="322">
        <f t="shared" si="18"/>
        <v>0</v>
      </c>
      <c r="AZ175" s="322">
        <f t="shared" si="18"/>
        <v>30</v>
      </c>
      <c r="BA175" s="323">
        <f t="shared" si="17"/>
        <v>30</v>
      </c>
    </row>
    <row r="176" spans="2:53" x14ac:dyDescent="0.3">
      <c r="C176" s="434">
        <v>1032395283</v>
      </c>
      <c r="D176" s="434" t="s">
        <v>1835</v>
      </c>
      <c r="E176" s="431" t="s">
        <v>1444</v>
      </c>
      <c r="F176" s="284" t="s">
        <v>178</v>
      </c>
      <c r="G176" s="430">
        <v>3229490411</v>
      </c>
      <c r="H176" s="282" t="s">
        <v>211</v>
      </c>
      <c r="J176" s="147" t="s">
        <v>1491</v>
      </c>
      <c r="K176" s="147" t="s">
        <v>1491</v>
      </c>
      <c r="L176" s="147" t="s">
        <v>1491</v>
      </c>
      <c r="M176" s="147" t="s">
        <v>1491</v>
      </c>
      <c r="N176" s="147" t="s">
        <v>1491</v>
      </c>
      <c r="O176" s="147" t="s">
        <v>1491</v>
      </c>
      <c r="P176" s="147" t="s">
        <v>1491</v>
      </c>
      <c r="Q176" s="147" t="s">
        <v>1491</v>
      </c>
      <c r="R176" s="147" t="s">
        <v>1491</v>
      </c>
      <c r="S176" s="147" t="s">
        <v>1491</v>
      </c>
      <c r="T176" s="147" t="s">
        <v>1491</v>
      </c>
      <c r="U176" s="147" t="s">
        <v>1491</v>
      </c>
      <c r="V176" s="147" t="s">
        <v>1491</v>
      </c>
      <c r="W176" s="147" t="s">
        <v>1491</v>
      </c>
      <c r="X176" s="308" t="s">
        <v>1861</v>
      </c>
      <c r="Y176" s="308" t="s">
        <v>1861</v>
      </c>
      <c r="Z176" s="308" t="s">
        <v>1861</v>
      </c>
      <c r="AA176" s="308" t="s">
        <v>1861</v>
      </c>
      <c r="AB176" s="308" t="s">
        <v>1861</v>
      </c>
      <c r="AC176" s="308" t="s">
        <v>1861</v>
      </c>
      <c r="AD176" s="308" t="s">
        <v>1491</v>
      </c>
      <c r="AE176" s="308" t="s">
        <v>1491</v>
      </c>
      <c r="AF176" s="308" t="s">
        <v>1491</v>
      </c>
      <c r="AG176" s="308" t="s">
        <v>1491</v>
      </c>
      <c r="AH176" s="308" t="s">
        <v>1491</v>
      </c>
      <c r="AI176" s="308" t="s">
        <v>1491</v>
      </c>
      <c r="AJ176" s="308" t="s">
        <v>1491</v>
      </c>
      <c r="AK176" s="308" t="s">
        <v>1491</v>
      </c>
      <c r="AL176" s="147" t="s">
        <v>1491</v>
      </c>
      <c r="AM176" s="147" t="s">
        <v>1491</v>
      </c>
      <c r="AO176" s="322">
        <f t="shared" si="18"/>
        <v>0</v>
      </c>
      <c r="AP176" s="322">
        <f t="shared" si="18"/>
        <v>0</v>
      </c>
      <c r="AQ176" s="322">
        <f t="shared" si="18"/>
        <v>0</v>
      </c>
      <c r="AR176" s="322">
        <f t="shared" si="18"/>
        <v>0</v>
      </c>
      <c r="AS176" s="322">
        <f t="shared" si="18"/>
        <v>0</v>
      </c>
      <c r="AT176" s="322">
        <f t="shared" si="18"/>
        <v>0</v>
      </c>
      <c r="AU176" s="322">
        <f t="shared" si="18"/>
        <v>0</v>
      </c>
      <c r="AV176" s="322">
        <f t="shared" si="18"/>
        <v>0</v>
      </c>
      <c r="AW176" s="322">
        <f t="shared" si="18"/>
        <v>0</v>
      </c>
      <c r="AX176" s="322">
        <f t="shared" si="18"/>
        <v>0</v>
      </c>
      <c r="AY176" s="322">
        <f t="shared" si="18"/>
        <v>0</v>
      </c>
      <c r="AZ176" s="322">
        <f t="shared" si="18"/>
        <v>30</v>
      </c>
      <c r="BA176" s="323">
        <f t="shared" si="17"/>
        <v>30</v>
      </c>
    </row>
    <row r="177" spans="3:53" x14ac:dyDescent="0.3">
      <c r="C177" s="434">
        <v>53153000</v>
      </c>
      <c r="D177" s="434" t="s">
        <v>1836</v>
      </c>
      <c r="E177" s="431" t="s">
        <v>1444</v>
      </c>
      <c r="F177" s="284" t="s">
        <v>178</v>
      </c>
      <c r="G177" s="430">
        <v>3124526294</v>
      </c>
      <c r="H177" s="282" t="s">
        <v>211</v>
      </c>
      <c r="J177" s="147" t="s">
        <v>1491</v>
      </c>
      <c r="K177" s="147" t="s">
        <v>1491</v>
      </c>
      <c r="L177" s="147" t="s">
        <v>1491</v>
      </c>
      <c r="M177" s="147" t="s">
        <v>1491</v>
      </c>
      <c r="N177" s="147" t="s">
        <v>1491</v>
      </c>
      <c r="O177" s="147" t="s">
        <v>1491</v>
      </c>
      <c r="P177" s="147" t="s">
        <v>1491</v>
      </c>
      <c r="Q177" s="147" t="s">
        <v>1491</v>
      </c>
      <c r="R177" s="147" t="s">
        <v>1491</v>
      </c>
      <c r="S177" s="147" t="s">
        <v>1491</v>
      </c>
      <c r="T177" s="147" t="s">
        <v>1491</v>
      </c>
      <c r="U177" s="147" t="s">
        <v>1491</v>
      </c>
      <c r="V177" s="147" t="s">
        <v>1491</v>
      </c>
      <c r="W177" s="147" t="s">
        <v>1491</v>
      </c>
      <c r="X177" s="308" t="s">
        <v>1861</v>
      </c>
      <c r="Y177" s="308" t="s">
        <v>1861</v>
      </c>
      <c r="Z177" s="308" t="s">
        <v>1861</v>
      </c>
      <c r="AA177" s="308" t="s">
        <v>1861</v>
      </c>
      <c r="AB177" s="308" t="s">
        <v>1861</v>
      </c>
      <c r="AC177" s="308" t="s">
        <v>1861</v>
      </c>
      <c r="AD177" s="308" t="s">
        <v>1491</v>
      </c>
      <c r="AE177" s="308" t="s">
        <v>1491</v>
      </c>
      <c r="AF177" s="308" t="s">
        <v>1491</v>
      </c>
      <c r="AG177" s="308" t="s">
        <v>1491</v>
      </c>
      <c r="AH177" s="308" t="s">
        <v>1491</v>
      </c>
      <c r="AI177" s="308" t="s">
        <v>1491</v>
      </c>
      <c r="AJ177" s="308" t="s">
        <v>1491</v>
      </c>
      <c r="AK177" s="308" t="s">
        <v>1491</v>
      </c>
      <c r="AL177" s="147" t="s">
        <v>1491</v>
      </c>
      <c r="AM177" s="147" t="s">
        <v>1491</v>
      </c>
      <c r="AO177" s="322">
        <f t="shared" si="18"/>
        <v>0</v>
      </c>
      <c r="AP177" s="322">
        <f t="shared" si="18"/>
        <v>0</v>
      </c>
      <c r="AQ177" s="322">
        <f t="shared" si="18"/>
        <v>0</v>
      </c>
      <c r="AR177" s="322">
        <f t="shared" si="18"/>
        <v>0</v>
      </c>
      <c r="AS177" s="322">
        <f t="shared" si="18"/>
        <v>0</v>
      </c>
      <c r="AT177" s="322">
        <f t="shared" si="18"/>
        <v>0</v>
      </c>
      <c r="AU177" s="322">
        <f t="shared" si="18"/>
        <v>0</v>
      </c>
      <c r="AV177" s="322">
        <f t="shared" si="18"/>
        <v>0</v>
      </c>
      <c r="AW177" s="322">
        <f t="shared" si="18"/>
        <v>0</v>
      </c>
      <c r="AX177" s="322">
        <f t="shared" si="18"/>
        <v>0</v>
      </c>
      <c r="AY177" s="322">
        <f t="shared" si="18"/>
        <v>0</v>
      </c>
      <c r="AZ177" s="322">
        <f t="shared" si="18"/>
        <v>30</v>
      </c>
      <c r="BA177" s="323">
        <f t="shared" si="17"/>
        <v>30</v>
      </c>
    </row>
    <row r="178" spans="3:53" x14ac:dyDescent="0.3">
      <c r="C178" s="434">
        <v>1020805845</v>
      </c>
      <c r="D178" s="434" t="s">
        <v>1837</v>
      </c>
      <c r="E178" s="431" t="s">
        <v>1444</v>
      </c>
      <c r="F178" s="284" t="s">
        <v>982</v>
      </c>
      <c r="G178" s="430">
        <v>3228909822</v>
      </c>
      <c r="H178" s="282" t="s">
        <v>211</v>
      </c>
      <c r="J178" s="147" t="s">
        <v>1491</v>
      </c>
      <c r="K178" s="147" t="s">
        <v>1491</v>
      </c>
      <c r="L178" s="147" t="s">
        <v>1491</v>
      </c>
      <c r="M178" s="147" t="s">
        <v>1491</v>
      </c>
      <c r="N178" s="147" t="s">
        <v>1491</v>
      </c>
      <c r="O178" s="147" t="s">
        <v>1491</v>
      </c>
      <c r="P178" s="147" t="s">
        <v>1491</v>
      </c>
      <c r="Q178" s="147" t="s">
        <v>1491</v>
      </c>
      <c r="R178" s="147" t="s">
        <v>1491</v>
      </c>
      <c r="S178" s="147" t="s">
        <v>1491</v>
      </c>
      <c r="T178" s="147" t="s">
        <v>1491</v>
      </c>
      <c r="U178" s="147" t="s">
        <v>1491</v>
      </c>
      <c r="V178" s="147" t="s">
        <v>1491</v>
      </c>
      <c r="W178" s="147" t="s">
        <v>1491</v>
      </c>
      <c r="X178" s="308" t="s">
        <v>1861</v>
      </c>
      <c r="Y178" s="308" t="s">
        <v>1861</v>
      </c>
      <c r="Z178" s="308" t="s">
        <v>1861</v>
      </c>
      <c r="AA178" s="308" t="s">
        <v>1861</v>
      </c>
      <c r="AB178" s="308" t="s">
        <v>1861</v>
      </c>
      <c r="AC178" s="308" t="s">
        <v>1861</v>
      </c>
      <c r="AD178" s="308" t="s">
        <v>1491</v>
      </c>
      <c r="AE178" s="308" t="s">
        <v>1491</v>
      </c>
      <c r="AF178" s="308" t="s">
        <v>1491</v>
      </c>
      <c r="AG178" s="308" t="s">
        <v>1491</v>
      </c>
      <c r="AH178" s="308" t="s">
        <v>1491</v>
      </c>
      <c r="AI178" s="308" t="s">
        <v>1491</v>
      </c>
      <c r="AJ178" s="308" t="s">
        <v>1491</v>
      </c>
      <c r="AK178" s="308" t="s">
        <v>1491</v>
      </c>
      <c r="AL178" s="147" t="s">
        <v>1491</v>
      </c>
      <c r="AM178" s="147" t="s">
        <v>1491</v>
      </c>
      <c r="AO178" s="322">
        <f t="shared" si="18"/>
        <v>0</v>
      </c>
      <c r="AP178" s="322">
        <f t="shared" si="18"/>
        <v>0</v>
      </c>
      <c r="AQ178" s="322">
        <f t="shared" si="18"/>
        <v>0</v>
      </c>
      <c r="AR178" s="322">
        <f t="shared" si="18"/>
        <v>0</v>
      </c>
      <c r="AS178" s="322">
        <f t="shared" si="18"/>
        <v>0</v>
      </c>
      <c r="AT178" s="322">
        <f t="shared" si="18"/>
        <v>0</v>
      </c>
      <c r="AU178" s="322">
        <f t="shared" si="18"/>
        <v>0</v>
      </c>
      <c r="AV178" s="322">
        <f t="shared" si="18"/>
        <v>0</v>
      </c>
      <c r="AW178" s="322">
        <f t="shared" si="18"/>
        <v>0</v>
      </c>
      <c r="AX178" s="322">
        <f t="shared" si="18"/>
        <v>0</v>
      </c>
      <c r="AY178" s="322">
        <f t="shared" si="18"/>
        <v>0</v>
      </c>
      <c r="AZ178" s="322">
        <f t="shared" si="18"/>
        <v>30</v>
      </c>
      <c r="BA178" s="323">
        <f t="shared" si="17"/>
        <v>30</v>
      </c>
    </row>
    <row r="179" spans="3:53" x14ac:dyDescent="0.3">
      <c r="C179" s="434">
        <v>52919244</v>
      </c>
      <c r="D179" s="434" t="s">
        <v>1838</v>
      </c>
      <c r="E179" s="431" t="s">
        <v>1444</v>
      </c>
      <c r="F179" s="284" t="s">
        <v>178</v>
      </c>
      <c r="G179" s="430">
        <v>3193470687</v>
      </c>
      <c r="H179" s="282" t="s">
        <v>211</v>
      </c>
      <c r="J179" s="147" t="s">
        <v>1491</v>
      </c>
      <c r="K179" s="147" t="s">
        <v>1491</v>
      </c>
      <c r="L179" s="147" t="s">
        <v>1491</v>
      </c>
      <c r="M179" s="147" t="s">
        <v>1491</v>
      </c>
      <c r="N179" s="147" t="s">
        <v>1491</v>
      </c>
      <c r="O179" s="147" t="s">
        <v>1491</v>
      </c>
      <c r="P179" s="147" t="s">
        <v>1491</v>
      </c>
      <c r="Q179" s="147" t="s">
        <v>1491</v>
      </c>
      <c r="R179" s="147" t="s">
        <v>1491</v>
      </c>
      <c r="S179" s="147" t="s">
        <v>1491</v>
      </c>
      <c r="T179" s="147" t="s">
        <v>1491</v>
      </c>
      <c r="U179" s="147" t="s">
        <v>1491</v>
      </c>
      <c r="V179" s="147" t="s">
        <v>1491</v>
      </c>
      <c r="W179" s="147" t="s">
        <v>1491</v>
      </c>
      <c r="X179" s="308" t="s">
        <v>1861</v>
      </c>
      <c r="Y179" s="308" t="s">
        <v>1861</v>
      </c>
      <c r="Z179" s="308" t="s">
        <v>1861</v>
      </c>
      <c r="AA179" s="308" t="s">
        <v>1861</v>
      </c>
      <c r="AB179" s="308" t="s">
        <v>1861</v>
      </c>
      <c r="AC179" s="308" t="s">
        <v>1861</v>
      </c>
      <c r="AD179" s="308" t="s">
        <v>1491</v>
      </c>
      <c r="AE179" s="308" t="s">
        <v>1491</v>
      </c>
      <c r="AF179" s="308" t="s">
        <v>1491</v>
      </c>
      <c r="AG179" s="308" t="s">
        <v>1491</v>
      </c>
      <c r="AH179" s="308" t="s">
        <v>1491</v>
      </c>
      <c r="AI179" s="308" t="s">
        <v>1491</v>
      </c>
      <c r="AJ179" s="308" t="s">
        <v>1491</v>
      </c>
      <c r="AK179" s="308" t="s">
        <v>1491</v>
      </c>
      <c r="AL179" s="147" t="s">
        <v>1491</v>
      </c>
      <c r="AM179" s="147" t="s">
        <v>1491</v>
      </c>
      <c r="AO179" s="322">
        <f t="shared" si="18"/>
        <v>0</v>
      </c>
      <c r="AP179" s="322">
        <f t="shared" si="18"/>
        <v>0</v>
      </c>
      <c r="AQ179" s="322">
        <f t="shared" si="18"/>
        <v>0</v>
      </c>
      <c r="AR179" s="322">
        <f t="shared" si="18"/>
        <v>0</v>
      </c>
      <c r="AS179" s="322">
        <f t="shared" si="18"/>
        <v>0</v>
      </c>
      <c r="AT179" s="322">
        <f t="shared" si="18"/>
        <v>0</v>
      </c>
      <c r="AU179" s="322">
        <f t="shared" si="18"/>
        <v>0</v>
      </c>
      <c r="AV179" s="322">
        <f t="shared" si="18"/>
        <v>0</v>
      </c>
      <c r="AW179" s="322">
        <f t="shared" si="18"/>
        <v>0</v>
      </c>
      <c r="AX179" s="322">
        <f t="shared" si="18"/>
        <v>0</v>
      </c>
      <c r="AY179" s="322">
        <f t="shared" si="18"/>
        <v>0</v>
      </c>
      <c r="AZ179" s="322">
        <f t="shared" si="18"/>
        <v>30</v>
      </c>
      <c r="BA179" s="323">
        <f t="shared" si="17"/>
        <v>30</v>
      </c>
    </row>
    <row r="180" spans="3:53" x14ac:dyDescent="0.3">
      <c r="C180" s="434">
        <v>1031167749</v>
      </c>
      <c r="D180" s="434" t="s">
        <v>1839</v>
      </c>
      <c r="E180" s="431" t="s">
        <v>1444</v>
      </c>
      <c r="F180" s="284" t="s">
        <v>178</v>
      </c>
      <c r="G180" s="430">
        <v>3125503477</v>
      </c>
      <c r="H180" s="282" t="s">
        <v>211</v>
      </c>
      <c r="J180" s="147" t="s">
        <v>1491</v>
      </c>
      <c r="K180" s="147" t="s">
        <v>1491</v>
      </c>
      <c r="L180" s="147" t="s">
        <v>1491</v>
      </c>
      <c r="M180" s="147" t="s">
        <v>1491</v>
      </c>
      <c r="N180" s="147" t="s">
        <v>1491</v>
      </c>
      <c r="O180" s="147" t="s">
        <v>1491</v>
      </c>
      <c r="P180" s="147" t="s">
        <v>1491</v>
      </c>
      <c r="Q180" s="147" t="s">
        <v>1491</v>
      </c>
      <c r="R180" s="147" t="s">
        <v>1491</v>
      </c>
      <c r="S180" s="147" t="s">
        <v>1491</v>
      </c>
      <c r="T180" s="147" t="s">
        <v>1491</v>
      </c>
      <c r="U180" s="147" t="s">
        <v>1491</v>
      </c>
      <c r="V180" s="147" t="s">
        <v>1491</v>
      </c>
      <c r="W180" s="147" t="s">
        <v>1491</v>
      </c>
      <c r="X180" s="308" t="s">
        <v>1861</v>
      </c>
      <c r="Y180" s="308" t="s">
        <v>1861</v>
      </c>
      <c r="Z180" s="308" t="s">
        <v>1861</v>
      </c>
      <c r="AA180" s="308" t="s">
        <v>1861</v>
      </c>
      <c r="AB180" s="308" t="s">
        <v>1861</v>
      </c>
      <c r="AC180" s="308" t="s">
        <v>1861</v>
      </c>
      <c r="AD180" s="308" t="s">
        <v>1491</v>
      </c>
      <c r="AE180" s="308" t="s">
        <v>1491</v>
      </c>
      <c r="AF180" s="308" t="s">
        <v>1491</v>
      </c>
      <c r="AG180" s="308" t="s">
        <v>1491</v>
      </c>
      <c r="AH180" s="308" t="s">
        <v>1491</v>
      </c>
      <c r="AI180" s="308" t="s">
        <v>1491</v>
      </c>
      <c r="AJ180" s="308" t="s">
        <v>1491</v>
      </c>
      <c r="AK180" s="308" t="s">
        <v>1491</v>
      </c>
      <c r="AL180" s="147" t="s">
        <v>1491</v>
      </c>
      <c r="AM180" s="147" t="s">
        <v>1491</v>
      </c>
      <c r="AO180" s="322">
        <f t="shared" si="18"/>
        <v>0</v>
      </c>
      <c r="AP180" s="322">
        <f t="shared" si="18"/>
        <v>0</v>
      </c>
      <c r="AQ180" s="322">
        <f t="shared" si="18"/>
        <v>0</v>
      </c>
      <c r="AR180" s="322">
        <f t="shared" si="18"/>
        <v>0</v>
      </c>
      <c r="AS180" s="322">
        <f t="shared" si="18"/>
        <v>0</v>
      </c>
      <c r="AT180" s="322">
        <f t="shared" si="18"/>
        <v>0</v>
      </c>
      <c r="AU180" s="322">
        <f t="shared" si="18"/>
        <v>0</v>
      </c>
      <c r="AV180" s="322">
        <f t="shared" si="18"/>
        <v>0</v>
      </c>
      <c r="AW180" s="322">
        <f t="shared" si="18"/>
        <v>0</v>
      </c>
      <c r="AX180" s="322">
        <f t="shared" si="18"/>
        <v>0</v>
      </c>
      <c r="AY180" s="322">
        <f t="shared" si="18"/>
        <v>0</v>
      </c>
      <c r="AZ180" s="322">
        <f t="shared" si="18"/>
        <v>30</v>
      </c>
      <c r="BA180" s="323">
        <f t="shared" si="17"/>
        <v>30</v>
      </c>
    </row>
    <row r="181" spans="3:53" x14ac:dyDescent="0.3">
      <c r="C181" s="434">
        <v>52351391</v>
      </c>
      <c r="D181" s="434" t="s">
        <v>1840</v>
      </c>
      <c r="E181" s="431" t="s">
        <v>1444</v>
      </c>
      <c r="F181" s="284" t="s">
        <v>178</v>
      </c>
      <c r="G181" s="430">
        <v>3046515188</v>
      </c>
      <c r="H181" s="282" t="s">
        <v>211</v>
      </c>
      <c r="J181" s="147" t="s">
        <v>1491</v>
      </c>
      <c r="K181" s="147" t="s">
        <v>1491</v>
      </c>
      <c r="L181" s="147" t="s">
        <v>1491</v>
      </c>
      <c r="M181" s="147" t="s">
        <v>1491</v>
      </c>
      <c r="N181" s="147" t="s">
        <v>1491</v>
      </c>
      <c r="O181" s="147" t="s">
        <v>1491</v>
      </c>
      <c r="P181" s="147" t="s">
        <v>1491</v>
      </c>
      <c r="Q181" s="147" t="s">
        <v>1491</v>
      </c>
      <c r="R181" s="147" t="s">
        <v>1491</v>
      </c>
      <c r="S181" s="147" t="s">
        <v>1491</v>
      </c>
      <c r="T181" s="147" t="s">
        <v>1491</v>
      </c>
      <c r="U181" s="147" t="s">
        <v>1491</v>
      </c>
      <c r="V181" s="147" t="s">
        <v>1491</v>
      </c>
      <c r="W181" s="147" t="s">
        <v>1491</v>
      </c>
      <c r="X181" s="308" t="s">
        <v>1861</v>
      </c>
      <c r="Y181" s="308" t="s">
        <v>1861</v>
      </c>
      <c r="Z181" s="308" t="s">
        <v>1861</v>
      </c>
      <c r="AA181" s="308" t="s">
        <v>1861</v>
      </c>
      <c r="AB181" s="308" t="s">
        <v>1861</v>
      </c>
      <c r="AC181" s="308" t="s">
        <v>1861</v>
      </c>
      <c r="AD181" s="308" t="s">
        <v>1491</v>
      </c>
      <c r="AE181" s="308" t="s">
        <v>1491</v>
      </c>
      <c r="AF181" s="308" t="s">
        <v>1491</v>
      </c>
      <c r="AG181" s="308" t="s">
        <v>1491</v>
      </c>
      <c r="AH181" s="308" t="s">
        <v>1491</v>
      </c>
      <c r="AI181" s="308" t="s">
        <v>1491</v>
      </c>
      <c r="AJ181" s="308" t="s">
        <v>1491</v>
      </c>
      <c r="AK181" s="308" t="s">
        <v>1491</v>
      </c>
      <c r="AL181" s="147" t="s">
        <v>1491</v>
      </c>
      <c r="AM181" s="147" t="s">
        <v>1491</v>
      </c>
      <c r="AO181" s="322">
        <f t="shared" si="18"/>
        <v>0</v>
      </c>
      <c r="AP181" s="322">
        <f t="shared" si="18"/>
        <v>0</v>
      </c>
      <c r="AQ181" s="322">
        <f t="shared" si="18"/>
        <v>0</v>
      </c>
      <c r="AR181" s="322">
        <f t="shared" si="18"/>
        <v>0</v>
      </c>
      <c r="AS181" s="322">
        <f t="shared" si="18"/>
        <v>0</v>
      </c>
      <c r="AT181" s="322">
        <f t="shared" si="18"/>
        <v>0</v>
      </c>
      <c r="AU181" s="322">
        <f t="shared" si="18"/>
        <v>0</v>
      </c>
      <c r="AV181" s="322">
        <f t="shared" si="18"/>
        <v>0</v>
      </c>
      <c r="AW181" s="322">
        <f t="shared" si="18"/>
        <v>0</v>
      </c>
      <c r="AX181" s="322">
        <f t="shared" si="18"/>
        <v>0</v>
      </c>
      <c r="AY181" s="322">
        <f t="shared" si="18"/>
        <v>0</v>
      </c>
      <c r="AZ181" s="322">
        <f t="shared" si="18"/>
        <v>30</v>
      </c>
      <c r="BA181" s="323">
        <f t="shared" si="17"/>
        <v>30</v>
      </c>
    </row>
    <row r="182" spans="3:53" x14ac:dyDescent="0.3">
      <c r="C182" s="434">
        <v>1233911895</v>
      </c>
      <c r="D182" s="434" t="s">
        <v>1841</v>
      </c>
      <c r="E182" s="431" t="s">
        <v>1444</v>
      </c>
      <c r="F182" s="284" t="s">
        <v>178</v>
      </c>
      <c r="G182" s="430">
        <v>3005075170</v>
      </c>
      <c r="H182" s="282" t="s">
        <v>211</v>
      </c>
      <c r="J182" s="147" t="s">
        <v>1491</v>
      </c>
      <c r="K182" s="147" t="s">
        <v>1491</v>
      </c>
      <c r="L182" s="147" t="s">
        <v>1491</v>
      </c>
      <c r="M182" s="147" t="s">
        <v>1491</v>
      </c>
      <c r="N182" s="147" t="s">
        <v>1491</v>
      </c>
      <c r="O182" s="147" t="s">
        <v>1491</v>
      </c>
      <c r="P182" s="147" t="s">
        <v>1491</v>
      </c>
      <c r="Q182" s="147" t="s">
        <v>1491</v>
      </c>
      <c r="R182" s="147" t="s">
        <v>1491</v>
      </c>
      <c r="S182" s="147" t="s">
        <v>1491</v>
      </c>
      <c r="T182" s="147" t="s">
        <v>1491</v>
      </c>
      <c r="U182" s="147" t="s">
        <v>1491</v>
      </c>
      <c r="V182" s="147" t="s">
        <v>1491</v>
      </c>
      <c r="W182" s="147" t="s">
        <v>1491</v>
      </c>
      <c r="X182" s="308" t="s">
        <v>1861</v>
      </c>
      <c r="Y182" s="308" t="s">
        <v>1861</v>
      </c>
      <c r="Z182" s="308" t="s">
        <v>1861</v>
      </c>
      <c r="AA182" s="308" t="s">
        <v>1861</v>
      </c>
      <c r="AB182" s="308" t="s">
        <v>1861</v>
      </c>
      <c r="AC182" s="308" t="s">
        <v>1861</v>
      </c>
      <c r="AD182" s="308" t="s">
        <v>1491</v>
      </c>
      <c r="AE182" s="308" t="s">
        <v>1491</v>
      </c>
      <c r="AF182" s="308" t="s">
        <v>1491</v>
      </c>
      <c r="AG182" s="308" t="s">
        <v>1491</v>
      </c>
      <c r="AH182" s="308" t="s">
        <v>1491</v>
      </c>
      <c r="AI182" s="308" t="s">
        <v>1491</v>
      </c>
      <c r="AJ182" s="308" t="s">
        <v>1491</v>
      </c>
      <c r="AK182" s="308" t="s">
        <v>1491</v>
      </c>
      <c r="AL182" s="147" t="s">
        <v>1491</v>
      </c>
      <c r="AM182" s="147" t="s">
        <v>1491</v>
      </c>
      <c r="AO182" s="322">
        <f t="shared" si="18"/>
        <v>0</v>
      </c>
      <c r="AP182" s="322">
        <f t="shared" si="18"/>
        <v>0</v>
      </c>
      <c r="AQ182" s="322">
        <f t="shared" si="18"/>
        <v>0</v>
      </c>
      <c r="AR182" s="322">
        <f t="shared" si="18"/>
        <v>0</v>
      </c>
      <c r="AS182" s="322">
        <f t="shared" si="18"/>
        <v>0</v>
      </c>
      <c r="AT182" s="322">
        <f t="shared" si="18"/>
        <v>0</v>
      </c>
      <c r="AU182" s="322">
        <f t="shared" si="18"/>
        <v>0</v>
      </c>
      <c r="AV182" s="322">
        <f t="shared" si="18"/>
        <v>0</v>
      </c>
      <c r="AW182" s="322">
        <f t="shared" si="18"/>
        <v>0</v>
      </c>
      <c r="AX182" s="322">
        <f t="shared" si="18"/>
        <v>0</v>
      </c>
      <c r="AY182" s="322">
        <f t="shared" si="18"/>
        <v>0</v>
      </c>
      <c r="AZ182" s="322">
        <f t="shared" si="18"/>
        <v>30</v>
      </c>
      <c r="BA182" s="323">
        <f t="shared" si="17"/>
        <v>30</v>
      </c>
    </row>
    <row r="183" spans="3:53" x14ac:dyDescent="0.3">
      <c r="C183" s="434">
        <v>1002296084</v>
      </c>
      <c r="D183" s="434" t="s">
        <v>1842</v>
      </c>
      <c r="E183" s="431" t="s">
        <v>1444</v>
      </c>
      <c r="F183" s="284" t="s">
        <v>982</v>
      </c>
      <c r="G183" s="430">
        <v>3148873264</v>
      </c>
      <c r="H183" s="282" t="s">
        <v>211</v>
      </c>
      <c r="J183" s="147" t="s">
        <v>1491</v>
      </c>
      <c r="K183" s="147" t="s">
        <v>1491</v>
      </c>
      <c r="L183" s="147" t="s">
        <v>1491</v>
      </c>
      <c r="M183" s="147" t="s">
        <v>1491</v>
      </c>
      <c r="N183" s="147" t="s">
        <v>1491</v>
      </c>
      <c r="O183" s="147" t="s">
        <v>1491</v>
      </c>
      <c r="P183" s="147" t="s">
        <v>1491</v>
      </c>
      <c r="Q183" s="147" t="s">
        <v>1491</v>
      </c>
      <c r="R183" s="147" t="s">
        <v>1491</v>
      </c>
      <c r="S183" s="147" t="s">
        <v>1491</v>
      </c>
      <c r="T183" s="147" t="s">
        <v>1491</v>
      </c>
      <c r="U183" s="147" t="s">
        <v>1491</v>
      </c>
      <c r="V183" s="147" t="s">
        <v>1491</v>
      </c>
      <c r="W183" s="147" t="s">
        <v>1491</v>
      </c>
      <c r="X183" s="308" t="s">
        <v>1861</v>
      </c>
      <c r="Y183" s="308" t="s">
        <v>1861</v>
      </c>
      <c r="Z183" s="308" t="s">
        <v>1861</v>
      </c>
      <c r="AA183" s="308" t="s">
        <v>1861</v>
      </c>
      <c r="AB183" s="308" t="s">
        <v>1861</v>
      </c>
      <c r="AC183" s="308" t="s">
        <v>1861</v>
      </c>
      <c r="AD183" s="308" t="s">
        <v>1491</v>
      </c>
      <c r="AE183" s="308" t="s">
        <v>1491</v>
      </c>
      <c r="AF183" s="308" t="s">
        <v>1491</v>
      </c>
      <c r="AG183" s="308" t="s">
        <v>1491</v>
      </c>
      <c r="AH183" s="308" t="s">
        <v>1491</v>
      </c>
      <c r="AI183" s="308" t="s">
        <v>1491</v>
      </c>
      <c r="AJ183" s="308" t="s">
        <v>1491</v>
      </c>
      <c r="AK183" s="308" t="s">
        <v>1491</v>
      </c>
      <c r="AL183" s="147" t="s">
        <v>1491</v>
      </c>
      <c r="AM183" s="147" t="s">
        <v>1491</v>
      </c>
      <c r="AO183" s="322">
        <f t="shared" si="18"/>
        <v>0</v>
      </c>
      <c r="AP183" s="322">
        <f t="shared" si="18"/>
        <v>0</v>
      </c>
      <c r="AQ183" s="322">
        <f t="shared" si="18"/>
        <v>0</v>
      </c>
      <c r="AR183" s="322">
        <f t="shared" si="18"/>
        <v>0</v>
      </c>
      <c r="AS183" s="322">
        <f t="shared" si="18"/>
        <v>0</v>
      </c>
      <c r="AT183" s="322">
        <f t="shared" si="18"/>
        <v>0</v>
      </c>
      <c r="AU183" s="322">
        <f t="shared" si="18"/>
        <v>0</v>
      </c>
      <c r="AV183" s="322">
        <f t="shared" si="18"/>
        <v>0</v>
      </c>
      <c r="AW183" s="322">
        <f t="shared" si="18"/>
        <v>0</v>
      </c>
      <c r="AX183" s="322">
        <f t="shared" si="18"/>
        <v>0</v>
      </c>
      <c r="AY183" s="322">
        <f t="shared" si="18"/>
        <v>0</v>
      </c>
      <c r="AZ183" s="322">
        <f t="shared" si="18"/>
        <v>30</v>
      </c>
      <c r="BA183" s="323">
        <f t="shared" si="17"/>
        <v>30</v>
      </c>
    </row>
    <row r="184" spans="3:53" s="445" customFormat="1" x14ac:dyDescent="0.3">
      <c r="C184" s="440">
        <v>1020781448</v>
      </c>
      <c r="D184" s="440" t="s">
        <v>1843</v>
      </c>
      <c r="E184" s="441" t="s">
        <v>1444</v>
      </c>
      <c r="F184" s="442" t="s">
        <v>178</v>
      </c>
      <c r="G184" s="443">
        <v>3059445665</v>
      </c>
      <c r="H184" s="444" t="s">
        <v>211</v>
      </c>
      <c r="J184" s="446" t="s">
        <v>1491</v>
      </c>
      <c r="K184" s="447" t="s">
        <v>1483</v>
      </c>
      <c r="L184" s="447" t="s">
        <v>1483</v>
      </c>
      <c r="M184" s="447" t="s">
        <v>1483</v>
      </c>
      <c r="N184" s="447" t="s">
        <v>1483</v>
      </c>
      <c r="O184" s="447" t="s">
        <v>1483</v>
      </c>
      <c r="P184" s="447" t="s">
        <v>1483</v>
      </c>
      <c r="Q184" s="447" t="s">
        <v>1483</v>
      </c>
      <c r="R184" s="447" t="s">
        <v>1483</v>
      </c>
      <c r="S184" s="447" t="s">
        <v>1483</v>
      </c>
      <c r="T184" s="447" t="s">
        <v>1483</v>
      </c>
      <c r="U184" s="447" t="s">
        <v>1483</v>
      </c>
      <c r="V184" s="447" t="s">
        <v>1483</v>
      </c>
      <c r="W184" s="447" t="s">
        <v>1483</v>
      </c>
      <c r="X184" s="448" t="s">
        <v>1861</v>
      </c>
      <c r="Y184" s="448" t="s">
        <v>1861</v>
      </c>
      <c r="Z184" s="448" t="s">
        <v>1861</v>
      </c>
      <c r="AA184" s="448" t="s">
        <v>1861</v>
      </c>
      <c r="AB184" s="448" t="s">
        <v>1861</v>
      </c>
      <c r="AC184" s="448" t="s">
        <v>1861</v>
      </c>
      <c r="AD184" s="448" t="s">
        <v>1491</v>
      </c>
      <c r="AE184" s="448" t="s">
        <v>1491</v>
      </c>
      <c r="AF184" s="448" t="s">
        <v>1491</v>
      </c>
      <c r="AG184" s="448" t="s">
        <v>1491</v>
      </c>
      <c r="AH184" s="448" t="s">
        <v>1491</v>
      </c>
      <c r="AI184" s="448" t="s">
        <v>1491</v>
      </c>
      <c r="AJ184" s="448" t="s">
        <v>1491</v>
      </c>
      <c r="AK184" s="448" t="s">
        <v>1491</v>
      </c>
      <c r="AL184" s="446" t="s">
        <v>1491</v>
      </c>
      <c r="AM184" s="446" t="s">
        <v>1491</v>
      </c>
      <c r="AO184" s="449">
        <f t="shared" si="18"/>
        <v>0</v>
      </c>
      <c r="AP184" s="449">
        <f t="shared" si="18"/>
        <v>0</v>
      </c>
      <c r="AQ184" s="449">
        <f t="shared" si="18"/>
        <v>0</v>
      </c>
      <c r="AR184" s="449">
        <f t="shared" si="18"/>
        <v>13</v>
      </c>
      <c r="AS184" s="449">
        <f t="shared" si="18"/>
        <v>0</v>
      </c>
      <c r="AT184" s="449">
        <f t="shared" si="18"/>
        <v>0</v>
      </c>
      <c r="AU184" s="449">
        <f t="shared" si="18"/>
        <v>0</v>
      </c>
      <c r="AV184" s="449">
        <f t="shared" si="18"/>
        <v>0</v>
      </c>
      <c r="AW184" s="449">
        <f t="shared" si="18"/>
        <v>0</v>
      </c>
      <c r="AX184" s="449">
        <f t="shared" si="18"/>
        <v>0</v>
      </c>
      <c r="AY184" s="449">
        <f t="shared" si="18"/>
        <v>0</v>
      </c>
      <c r="AZ184" s="449">
        <f t="shared" si="18"/>
        <v>17</v>
      </c>
      <c r="BA184" s="450">
        <f t="shared" si="17"/>
        <v>17</v>
      </c>
    </row>
    <row r="185" spans="3:53" x14ac:dyDescent="0.3">
      <c r="C185" s="434">
        <v>1073707145</v>
      </c>
      <c r="D185" s="434" t="s">
        <v>1844</v>
      </c>
      <c r="E185" s="431" t="s">
        <v>1444</v>
      </c>
      <c r="F185" s="284" t="s">
        <v>178</v>
      </c>
      <c r="G185" s="430">
        <v>3014499286</v>
      </c>
      <c r="H185" s="282" t="s">
        <v>211</v>
      </c>
      <c r="J185" s="147" t="s">
        <v>1491</v>
      </c>
      <c r="K185" s="147" t="s">
        <v>1491</v>
      </c>
      <c r="L185" s="147" t="s">
        <v>1491</v>
      </c>
      <c r="M185" s="147" t="s">
        <v>1491</v>
      </c>
      <c r="N185" s="147" t="s">
        <v>1491</v>
      </c>
      <c r="O185" s="147" t="s">
        <v>1491</v>
      </c>
      <c r="P185" s="147" t="s">
        <v>1491</v>
      </c>
      <c r="Q185" s="147" t="s">
        <v>1491</v>
      </c>
      <c r="R185" s="147" t="s">
        <v>1491</v>
      </c>
      <c r="S185" s="147" t="s">
        <v>1491</v>
      </c>
      <c r="T185" s="147" t="s">
        <v>1491</v>
      </c>
      <c r="U185" s="147" t="s">
        <v>1491</v>
      </c>
      <c r="V185" s="147" t="s">
        <v>1491</v>
      </c>
      <c r="W185" s="147" t="s">
        <v>1491</v>
      </c>
      <c r="X185" s="308" t="s">
        <v>1861</v>
      </c>
      <c r="Y185" s="308" t="s">
        <v>1861</v>
      </c>
      <c r="Z185" s="308" t="s">
        <v>1861</v>
      </c>
      <c r="AA185" s="308" t="s">
        <v>1861</v>
      </c>
      <c r="AB185" s="308" t="s">
        <v>1861</v>
      </c>
      <c r="AC185" s="308" t="s">
        <v>1861</v>
      </c>
      <c r="AD185" s="308" t="s">
        <v>1491</v>
      </c>
      <c r="AE185" s="308" t="s">
        <v>1491</v>
      </c>
      <c r="AF185" s="308" t="s">
        <v>1491</v>
      </c>
      <c r="AG185" s="308" t="s">
        <v>1491</v>
      </c>
      <c r="AH185" s="308" t="s">
        <v>1491</v>
      </c>
      <c r="AI185" s="308" t="s">
        <v>1491</v>
      </c>
      <c r="AJ185" s="308" t="s">
        <v>1491</v>
      </c>
      <c r="AK185" s="308" t="s">
        <v>1491</v>
      </c>
      <c r="AL185" s="147" t="s">
        <v>1491</v>
      </c>
      <c r="AM185" s="147" t="s">
        <v>1491</v>
      </c>
      <c r="AO185" s="322">
        <f t="shared" si="18"/>
        <v>0</v>
      </c>
      <c r="AP185" s="322">
        <f t="shared" si="18"/>
        <v>0</v>
      </c>
      <c r="AQ185" s="322">
        <f t="shared" si="18"/>
        <v>0</v>
      </c>
      <c r="AR185" s="322">
        <f t="shared" si="18"/>
        <v>0</v>
      </c>
      <c r="AS185" s="322">
        <f t="shared" si="18"/>
        <v>0</v>
      </c>
      <c r="AT185" s="322">
        <f t="shared" si="18"/>
        <v>0</v>
      </c>
      <c r="AU185" s="322">
        <f t="shared" si="18"/>
        <v>0</v>
      </c>
      <c r="AV185" s="322">
        <f t="shared" si="18"/>
        <v>0</v>
      </c>
      <c r="AW185" s="322">
        <f t="shared" si="18"/>
        <v>0</v>
      </c>
      <c r="AX185" s="322">
        <f t="shared" si="18"/>
        <v>0</v>
      </c>
      <c r="AY185" s="322">
        <f t="shared" si="18"/>
        <v>0</v>
      </c>
      <c r="AZ185" s="322">
        <f t="shared" si="18"/>
        <v>30</v>
      </c>
      <c r="BA185" s="323">
        <f t="shared" si="17"/>
        <v>30</v>
      </c>
    </row>
    <row r="186" spans="3:53" x14ac:dyDescent="0.3">
      <c r="C186" s="434">
        <v>39019862</v>
      </c>
      <c r="D186" s="434" t="s">
        <v>1845</v>
      </c>
      <c r="E186" s="431" t="s">
        <v>1444</v>
      </c>
      <c r="F186" s="284" t="s">
        <v>178</v>
      </c>
      <c r="G186" s="430">
        <v>3122993319</v>
      </c>
      <c r="H186" s="282" t="s">
        <v>213</v>
      </c>
      <c r="J186" s="147" t="s">
        <v>1491</v>
      </c>
      <c r="K186" s="147" t="s">
        <v>1491</v>
      </c>
      <c r="L186" s="147" t="s">
        <v>1491</v>
      </c>
      <c r="M186" s="147" t="s">
        <v>1491</v>
      </c>
      <c r="N186" s="147" t="s">
        <v>1491</v>
      </c>
      <c r="O186" s="147" t="s">
        <v>1491</v>
      </c>
      <c r="P186" s="147" t="s">
        <v>1491</v>
      </c>
      <c r="Q186" s="147" t="s">
        <v>1491</v>
      </c>
      <c r="R186" s="147" t="s">
        <v>1491</v>
      </c>
      <c r="S186" s="147" t="s">
        <v>1491</v>
      </c>
      <c r="T186" s="147" t="s">
        <v>1491</v>
      </c>
      <c r="U186" s="147" t="s">
        <v>1491</v>
      </c>
      <c r="V186" s="147" t="s">
        <v>1491</v>
      </c>
      <c r="W186" s="147" t="s">
        <v>1491</v>
      </c>
      <c r="X186" s="308" t="s">
        <v>1861</v>
      </c>
      <c r="Y186" s="308" t="s">
        <v>1861</v>
      </c>
      <c r="Z186" s="308" t="s">
        <v>1861</v>
      </c>
      <c r="AA186" s="308" t="s">
        <v>1861</v>
      </c>
      <c r="AB186" s="308" t="s">
        <v>1861</v>
      </c>
      <c r="AC186" s="308" t="s">
        <v>1861</v>
      </c>
      <c r="AD186" s="308" t="s">
        <v>1491</v>
      </c>
      <c r="AE186" s="308" t="s">
        <v>1491</v>
      </c>
      <c r="AF186" s="308" t="s">
        <v>1491</v>
      </c>
      <c r="AG186" s="308" t="s">
        <v>1491</v>
      </c>
      <c r="AH186" s="308" t="s">
        <v>1491</v>
      </c>
      <c r="AI186" s="308" t="s">
        <v>1491</v>
      </c>
      <c r="AJ186" s="308" t="s">
        <v>1491</v>
      </c>
      <c r="AK186" s="308" t="s">
        <v>1491</v>
      </c>
      <c r="AL186" s="147" t="s">
        <v>1491</v>
      </c>
      <c r="AM186" s="147" t="s">
        <v>1491</v>
      </c>
      <c r="AO186" s="322">
        <f t="shared" si="18"/>
        <v>0</v>
      </c>
      <c r="AP186" s="322">
        <f t="shared" si="18"/>
        <v>0</v>
      </c>
      <c r="AQ186" s="322">
        <f t="shared" si="18"/>
        <v>0</v>
      </c>
      <c r="AR186" s="322">
        <f t="shared" si="18"/>
        <v>0</v>
      </c>
      <c r="AS186" s="322">
        <f t="shared" si="18"/>
        <v>0</v>
      </c>
      <c r="AT186" s="322">
        <f t="shared" si="18"/>
        <v>0</v>
      </c>
      <c r="AU186" s="322">
        <f t="shared" si="18"/>
        <v>0</v>
      </c>
      <c r="AV186" s="322">
        <f t="shared" si="18"/>
        <v>0</v>
      </c>
      <c r="AW186" s="322">
        <f t="shared" si="18"/>
        <v>0</v>
      </c>
      <c r="AX186" s="322">
        <f t="shared" si="18"/>
        <v>0</v>
      </c>
      <c r="AY186" s="322">
        <f t="shared" si="18"/>
        <v>0</v>
      </c>
      <c r="AZ186" s="322">
        <f t="shared" si="18"/>
        <v>30</v>
      </c>
      <c r="BA186" s="323">
        <f t="shared" si="17"/>
        <v>30</v>
      </c>
    </row>
    <row r="187" spans="3:53" x14ac:dyDescent="0.3">
      <c r="C187" s="434">
        <v>1020727061</v>
      </c>
      <c r="D187" s="434" t="s">
        <v>1846</v>
      </c>
      <c r="E187" s="431" t="s">
        <v>1444</v>
      </c>
      <c r="F187" s="284" t="s">
        <v>178</v>
      </c>
      <c r="G187" s="430">
        <v>3244809972</v>
      </c>
      <c r="H187" s="282" t="s">
        <v>213</v>
      </c>
      <c r="J187" s="147" t="s">
        <v>1491</v>
      </c>
      <c r="K187" s="147" t="s">
        <v>1491</v>
      </c>
      <c r="L187" s="147" t="s">
        <v>1491</v>
      </c>
      <c r="M187" s="147" t="s">
        <v>1491</v>
      </c>
      <c r="N187" s="147" t="s">
        <v>1491</v>
      </c>
      <c r="O187" s="147" t="s">
        <v>1491</v>
      </c>
      <c r="P187" s="147" t="s">
        <v>1491</v>
      </c>
      <c r="Q187" s="147" t="s">
        <v>1491</v>
      </c>
      <c r="R187" s="147" t="s">
        <v>1491</v>
      </c>
      <c r="S187" s="147" t="s">
        <v>1491</v>
      </c>
      <c r="T187" s="147" t="s">
        <v>1491</v>
      </c>
      <c r="U187" s="147" t="s">
        <v>1491</v>
      </c>
      <c r="V187" s="147" t="s">
        <v>1491</v>
      </c>
      <c r="W187" s="147" t="s">
        <v>1491</v>
      </c>
      <c r="X187" s="308" t="s">
        <v>1861</v>
      </c>
      <c r="Y187" s="308" t="s">
        <v>1861</v>
      </c>
      <c r="Z187" s="308" t="s">
        <v>1861</v>
      </c>
      <c r="AA187" s="308" t="s">
        <v>1861</v>
      </c>
      <c r="AB187" s="308" t="s">
        <v>1861</v>
      </c>
      <c r="AC187" s="308" t="s">
        <v>1861</v>
      </c>
      <c r="AD187" s="308" t="s">
        <v>1491</v>
      </c>
      <c r="AE187" s="308" t="s">
        <v>1491</v>
      </c>
      <c r="AF187" s="308" t="s">
        <v>1491</v>
      </c>
      <c r="AG187" s="308" t="s">
        <v>1491</v>
      </c>
      <c r="AH187" s="308" t="s">
        <v>1491</v>
      </c>
      <c r="AI187" s="308" t="s">
        <v>1491</v>
      </c>
      <c r="AJ187" s="308" t="s">
        <v>1491</v>
      </c>
      <c r="AK187" s="308" t="s">
        <v>1491</v>
      </c>
      <c r="AL187" s="147" t="s">
        <v>1491</v>
      </c>
      <c r="AM187" s="147" t="s">
        <v>1491</v>
      </c>
      <c r="AO187" s="322">
        <f t="shared" si="18"/>
        <v>0</v>
      </c>
      <c r="AP187" s="322">
        <f t="shared" si="18"/>
        <v>0</v>
      </c>
      <c r="AQ187" s="322">
        <f t="shared" si="18"/>
        <v>0</v>
      </c>
      <c r="AR187" s="322">
        <f t="shared" si="18"/>
        <v>0</v>
      </c>
      <c r="AS187" s="322">
        <f t="shared" si="18"/>
        <v>0</v>
      </c>
      <c r="AT187" s="322">
        <f t="shared" si="18"/>
        <v>0</v>
      </c>
      <c r="AU187" s="322">
        <f t="shared" si="18"/>
        <v>0</v>
      </c>
      <c r="AV187" s="322">
        <f t="shared" si="18"/>
        <v>0</v>
      </c>
      <c r="AW187" s="322">
        <f t="shared" si="18"/>
        <v>0</v>
      </c>
      <c r="AX187" s="322">
        <f t="shared" si="18"/>
        <v>0</v>
      </c>
      <c r="AY187" s="322">
        <f t="shared" si="18"/>
        <v>0</v>
      </c>
      <c r="AZ187" s="322">
        <f t="shared" si="18"/>
        <v>30</v>
      </c>
      <c r="BA187" s="323">
        <f t="shared" si="17"/>
        <v>30</v>
      </c>
    </row>
    <row r="188" spans="3:53" x14ac:dyDescent="0.3">
      <c r="C188" s="434">
        <v>1019060189</v>
      </c>
      <c r="D188" s="434" t="s">
        <v>1847</v>
      </c>
      <c r="E188" s="431" t="s">
        <v>1444</v>
      </c>
      <c r="F188" s="284" t="s">
        <v>178</v>
      </c>
      <c r="G188" s="430" t="s">
        <v>1859</v>
      </c>
      <c r="H188" s="282" t="s">
        <v>216</v>
      </c>
      <c r="J188" s="147" t="s">
        <v>1491</v>
      </c>
      <c r="K188" s="147" t="s">
        <v>1491</v>
      </c>
      <c r="L188" s="147" t="s">
        <v>1491</v>
      </c>
      <c r="M188" s="147" t="s">
        <v>1491</v>
      </c>
      <c r="N188" s="147" t="s">
        <v>1491</v>
      </c>
      <c r="O188" s="147" t="s">
        <v>1491</v>
      </c>
      <c r="P188" s="147" t="s">
        <v>1491</v>
      </c>
      <c r="Q188" s="147" t="s">
        <v>1491</v>
      </c>
      <c r="R188" s="147" t="s">
        <v>1491</v>
      </c>
      <c r="S188" s="147" t="s">
        <v>1491</v>
      </c>
      <c r="T188" s="147" t="s">
        <v>1491</v>
      </c>
      <c r="U188" s="147" t="s">
        <v>1491</v>
      </c>
      <c r="V188" s="147" t="s">
        <v>1491</v>
      </c>
      <c r="W188" s="147" t="s">
        <v>1491</v>
      </c>
      <c r="X188" s="308" t="s">
        <v>1861</v>
      </c>
      <c r="Y188" s="308" t="s">
        <v>1861</v>
      </c>
      <c r="Z188" s="308" t="s">
        <v>1861</v>
      </c>
      <c r="AA188" s="308" t="s">
        <v>1861</v>
      </c>
      <c r="AB188" s="308" t="s">
        <v>1861</v>
      </c>
      <c r="AC188" s="308" t="s">
        <v>1861</v>
      </c>
      <c r="AD188" s="308" t="s">
        <v>1491</v>
      </c>
      <c r="AE188" s="308" t="s">
        <v>1491</v>
      </c>
      <c r="AF188" s="308" t="s">
        <v>1491</v>
      </c>
      <c r="AG188" s="308" t="s">
        <v>1491</v>
      </c>
      <c r="AH188" s="308" t="s">
        <v>1491</v>
      </c>
      <c r="AI188" s="308" t="s">
        <v>1491</v>
      </c>
      <c r="AJ188" s="308" t="s">
        <v>1491</v>
      </c>
      <c r="AK188" s="308" t="s">
        <v>1491</v>
      </c>
      <c r="AL188" s="147" t="s">
        <v>1491</v>
      </c>
      <c r="AM188" s="147" t="s">
        <v>1491</v>
      </c>
      <c r="AO188" s="322">
        <f t="shared" si="18"/>
        <v>0</v>
      </c>
      <c r="AP188" s="322">
        <f t="shared" si="18"/>
        <v>0</v>
      </c>
      <c r="AQ188" s="322">
        <f t="shared" si="18"/>
        <v>0</v>
      </c>
      <c r="AR188" s="322">
        <f t="shared" si="18"/>
        <v>0</v>
      </c>
      <c r="AS188" s="322">
        <f t="shared" si="18"/>
        <v>0</v>
      </c>
      <c r="AT188" s="322">
        <f t="shared" si="18"/>
        <v>0</v>
      </c>
      <c r="AU188" s="322">
        <f t="shared" si="18"/>
        <v>0</v>
      </c>
      <c r="AV188" s="322">
        <f t="shared" si="18"/>
        <v>0</v>
      </c>
      <c r="AW188" s="322">
        <f t="shared" si="18"/>
        <v>0</v>
      </c>
      <c r="AX188" s="322">
        <f t="shared" si="18"/>
        <v>0</v>
      </c>
      <c r="AY188" s="322">
        <f t="shared" si="18"/>
        <v>0</v>
      </c>
      <c r="AZ188" s="322">
        <f t="shared" si="18"/>
        <v>30</v>
      </c>
      <c r="BA188" s="323">
        <f t="shared" si="17"/>
        <v>30</v>
      </c>
    </row>
    <row r="189" spans="3:53" x14ac:dyDescent="0.3">
      <c r="C189" s="434">
        <v>1049454439</v>
      </c>
      <c r="D189" s="434" t="s">
        <v>1848</v>
      </c>
      <c r="E189" s="431" t="s">
        <v>1444</v>
      </c>
      <c r="F189" s="284" t="s">
        <v>982</v>
      </c>
      <c r="G189" s="430" t="s">
        <v>1860</v>
      </c>
      <c r="H189" s="282" t="s">
        <v>216</v>
      </c>
      <c r="J189" s="147" t="s">
        <v>1491</v>
      </c>
      <c r="K189" s="147" t="s">
        <v>1491</v>
      </c>
      <c r="L189" s="147" t="s">
        <v>1491</v>
      </c>
      <c r="M189" s="147" t="s">
        <v>1491</v>
      </c>
      <c r="N189" s="147" t="s">
        <v>1491</v>
      </c>
      <c r="O189" s="147" t="s">
        <v>1491</v>
      </c>
      <c r="P189" s="147" t="s">
        <v>1491</v>
      </c>
      <c r="Q189" s="147" t="s">
        <v>1491</v>
      </c>
      <c r="R189" s="147" t="s">
        <v>1491</v>
      </c>
      <c r="S189" s="147" t="s">
        <v>1491</v>
      </c>
      <c r="T189" s="147" t="s">
        <v>1491</v>
      </c>
      <c r="U189" s="147" t="s">
        <v>1491</v>
      </c>
      <c r="V189" s="147" t="s">
        <v>1491</v>
      </c>
      <c r="W189" s="147" t="s">
        <v>1491</v>
      </c>
      <c r="X189" s="308" t="s">
        <v>1861</v>
      </c>
      <c r="Y189" s="308" t="s">
        <v>1861</v>
      </c>
      <c r="Z189" s="308" t="s">
        <v>1861</v>
      </c>
      <c r="AA189" s="308" t="s">
        <v>1861</v>
      </c>
      <c r="AB189" s="308" t="s">
        <v>1861</v>
      </c>
      <c r="AC189" s="308" t="s">
        <v>1861</v>
      </c>
      <c r="AD189" s="308" t="s">
        <v>1491</v>
      </c>
      <c r="AE189" s="308" t="s">
        <v>1491</v>
      </c>
      <c r="AF189" s="308" t="s">
        <v>1491</v>
      </c>
      <c r="AG189" s="308" t="s">
        <v>1491</v>
      </c>
      <c r="AH189" s="308" t="s">
        <v>1491</v>
      </c>
      <c r="AI189" s="308" t="s">
        <v>1491</v>
      </c>
      <c r="AJ189" s="308" t="s">
        <v>1491</v>
      </c>
      <c r="AK189" s="308" t="s">
        <v>1491</v>
      </c>
      <c r="AL189" s="147" t="s">
        <v>1491</v>
      </c>
      <c r="AM189" s="147" t="s">
        <v>1491</v>
      </c>
      <c r="AO189" s="322">
        <f t="shared" si="18"/>
        <v>0</v>
      </c>
      <c r="AP189" s="322">
        <f t="shared" si="18"/>
        <v>0</v>
      </c>
      <c r="AQ189" s="322">
        <f t="shared" si="18"/>
        <v>0</v>
      </c>
      <c r="AR189" s="322">
        <f t="shared" si="18"/>
        <v>0</v>
      </c>
      <c r="AS189" s="322">
        <f t="shared" si="18"/>
        <v>0</v>
      </c>
      <c r="AT189" s="322">
        <f t="shared" si="18"/>
        <v>0</v>
      </c>
      <c r="AU189" s="322">
        <f t="shared" si="18"/>
        <v>0</v>
      </c>
      <c r="AV189" s="322">
        <f t="shared" si="18"/>
        <v>0</v>
      </c>
      <c r="AW189" s="322">
        <f t="shared" si="18"/>
        <v>0</v>
      </c>
      <c r="AX189" s="322">
        <f t="shared" si="18"/>
        <v>0</v>
      </c>
      <c r="AY189" s="322">
        <f t="shared" si="18"/>
        <v>0</v>
      </c>
      <c r="AZ189" s="322">
        <f t="shared" si="18"/>
        <v>30</v>
      </c>
      <c r="BA189" s="323">
        <f t="shared" si="17"/>
        <v>30</v>
      </c>
    </row>
    <row r="190" spans="3:53" x14ac:dyDescent="0.3">
      <c r="C190" s="434">
        <v>22822421</v>
      </c>
      <c r="D190" s="434" t="s">
        <v>1849</v>
      </c>
      <c r="E190" s="431" t="s">
        <v>1444</v>
      </c>
      <c r="F190" s="284" t="s">
        <v>178</v>
      </c>
      <c r="G190" s="430">
        <v>3223269072</v>
      </c>
      <c r="H190" s="282" t="s">
        <v>216</v>
      </c>
      <c r="J190" s="147" t="s">
        <v>1491</v>
      </c>
      <c r="K190" s="147" t="s">
        <v>1491</v>
      </c>
      <c r="L190" s="147" t="s">
        <v>1491</v>
      </c>
      <c r="M190" s="147" t="s">
        <v>1491</v>
      </c>
      <c r="N190" s="147" t="s">
        <v>1491</v>
      </c>
      <c r="O190" s="147" t="s">
        <v>1491</v>
      </c>
      <c r="P190" s="147" t="s">
        <v>1491</v>
      </c>
      <c r="Q190" s="147" t="s">
        <v>1491</v>
      </c>
      <c r="R190" s="147" t="s">
        <v>1491</v>
      </c>
      <c r="S190" s="147" t="s">
        <v>1491</v>
      </c>
      <c r="T190" s="147" t="s">
        <v>1491</v>
      </c>
      <c r="U190" s="147" t="s">
        <v>1491</v>
      </c>
      <c r="V190" s="147" t="s">
        <v>1491</v>
      </c>
      <c r="W190" s="147" t="s">
        <v>1491</v>
      </c>
      <c r="X190" s="308" t="s">
        <v>1861</v>
      </c>
      <c r="Y190" s="308" t="s">
        <v>1861</v>
      </c>
      <c r="Z190" s="308" t="s">
        <v>1861</v>
      </c>
      <c r="AA190" s="308" t="s">
        <v>1861</v>
      </c>
      <c r="AB190" s="308" t="s">
        <v>1861</v>
      </c>
      <c r="AC190" s="308" t="s">
        <v>1861</v>
      </c>
      <c r="AD190" s="308" t="s">
        <v>1491</v>
      </c>
      <c r="AE190" s="308" t="s">
        <v>1491</v>
      </c>
      <c r="AF190" s="308" t="s">
        <v>1491</v>
      </c>
      <c r="AG190" s="308" t="s">
        <v>1491</v>
      </c>
      <c r="AH190" s="308" t="s">
        <v>1491</v>
      </c>
      <c r="AI190" s="308" t="s">
        <v>1491</v>
      </c>
      <c r="AJ190" s="308" t="s">
        <v>1491</v>
      </c>
      <c r="AK190" s="308" t="s">
        <v>1491</v>
      </c>
      <c r="AL190" s="147" t="s">
        <v>1491</v>
      </c>
      <c r="AM190" s="147" t="s">
        <v>1491</v>
      </c>
      <c r="AO190" s="322">
        <f t="shared" si="18"/>
        <v>0</v>
      </c>
      <c r="AP190" s="322">
        <f t="shared" si="18"/>
        <v>0</v>
      </c>
      <c r="AQ190" s="322">
        <f t="shared" si="18"/>
        <v>0</v>
      </c>
      <c r="AR190" s="322">
        <f t="shared" si="18"/>
        <v>0</v>
      </c>
      <c r="AS190" s="322">
        <f t="shared" si="18"/>
        <v>0</v>
      </c>
      <c r="AT190" s="322">
        <f t="shared" si="18"/>
        <v>0</v>
      </c>
      <c r="AU190" s="322">
        <f t="shared" si="18"/>
        <v>0</v>
      </c>
      <c r="AV190" s="322">
        <f t="shared" si="18"/>
        <v>0</v>
      </c>
      <c r="AW190" s="322">
        <f t="shared" si="18"/>
        <v>0</v>
      </c>
      <c r="AX190" s="322">
        <f t="shared" si="18"/>
        <v>0</v>
      </c>
      <c r="AY190" s="322">
        <f t="shared" si="18"/>
        <v>0</v>
      </c>
      <c r="AZ190" s="322">
        <f t="shared" si="18"/>
        <v>30</v>
      </c>
      <c r="BA190" s="323">
        <f t="shared" si="17"/>
        <v>30</v>
      </c>
    </row>
    <row r="191" spans="3:53" x14ac:dyDescent="0.3">
      <c r="C191" s="434">
        <v>79612751</v>
      </c>
      <c r="D191" s="434" t="s">
        <v>1850</v>
      </c>
      <c r="E191" s="431" t="s">
        <v>1444</v>
      </c>
      <c r="F191" s="284" t="s">
        <v>982</v>
      </c>
      <c r="G191" s="430">
        <v>3107679676</v>
      </c>
      <c r="H191" s="282" t="s">
        <v>216</v>
      </c>
      <c r="J191" s="147" t="s">
        <v>1491</v>
      </c>
      <c r="K191" s="147" t="s">
        <v>1491</v>
      </c>
      <c r="L191" s="147" t="s">
        <v>1491</v>
      </c>
      <c r="M191" s="147" t="s">
        <v>1491</v>
      </c>
      <c r="N191" s="147" t="s">
        <v>1491</v>
      </c>
      <c r="O191" s="147" t="s">
        <v>1491</v>
      </c>
      <c r="P191" s="147" t="s">
        <v>1491</v>
      </c>
      <c r="Q191" s="147" t="s">
        <v>1491</v>
      </c>
      <c r="R191" s="147" t="s">
        <v>1491</v>
      </c>
      <c r="S191" s="147" t="s">
        <v>1491</v>
      </c>
      <c r="T191" s="147" t="s">
        <v>1491</v>
      </c>
      <c r="U191" s="147" t="s">
        <v>1491</v>
      </c>
      <c r="V191" s="147" t="s">
        <v>1491</v>
      </c>
      <c r="W191" s="147" t="s">
        <v>1491</v>
      </c>
      <c r="X191" s="308" t="s">
        <v>1861</v>
      </c>
      <c r="Y191" s="308" t="s">
        <v>1861</v>
      </c>
      <c r="Z191" s="308" t="s">
        <v>1861</v>
      </c>
      <c r="AA191" s="308" t="s">
        <v>1861</v>
      </c>
      <c r="AB191" s="308" t="s">
        <v>1861</v>
      </c>
      <c r="AC191" s="308" t="s">
        <v>1861</v>
      </c>
      <c r="AD191" s="308" t="s">
        <v>1491</v>
      </c>
      <c r="AE191" s="308" t="s">
        <v>1491</v>
      </c>
      <c r="AF191" s="308" t="s">
        <v>1491</v>
      </c>
      <c r="AG191" s="308" t="s">
        <v>1491</v>
      </c>
      <c r="AH191" s="308" t="s">
        <v>1491</v>
      </c>
      <c r="AI191" s="308" t="s">
        <v>1491</v>
      </c>
      <c r="AJ191" s="308" t="s">
        <v>1491</v>
      </c>
      <c r="AK191" s="308" t="s">
        <v>1491</v>
      </c>
      <c r="AL191" s="147" t="s">
        <v>1491</v>
      </c>
      <c r="AM191" s="147" t="s">
        <v>1491</v>
      </c>
      <c r="AO191" s="322">
        <f t="shared" si="18"/>
        <v>0</v>
      </c>
      <c r="AP191" s="322">
        <f t="shared" si="18"/>
        <v>0</v>
      </c>
      <c r="AQ191" s="322">
        <f t="shared" si="18"/>
        <v>0</v>
      </c>
      <c r="AR191" s="322">
        <f t="shared" ref="AO191:AZ200" si="19">COUNTIF($J191:$AM191,AR$8)</f>
        <v>0</v>
      </c>
      <c r="AS191" s="322">
        <f t="shared" si="19"/>
        <v>0</v>
      </c>
      <c r="AT191" s="322">
        <f t="shared" si="19"/>
        <v>0</v>
      </c>
      <c r="AU191" s="322">
        <f t="shared" si="19"/>
        <v>0</v>
      </c>
      <c r="AV191" s="322">
        <f t="shared" si="19"/>
        <v>0</v>
      </c>
      <c r="AW191" s="322">
        <f t="shared" si="19"/>
        <v>0</v>
      </c>
      <c r="AX191" s="322">
        <f t="shared" si="19"/>
        <v>0</v>
      </c>
      <c r="AY191" s="322">
        <f t="shared" si="19"/>
        <v>0</v>
      </c>
      <c r="AZ191" s="322">
        <f t="shared" si="19"/>
        <v>30</v>
      </c>
      <c r="BA191" s="323">
        <f t="shared" si="17"/>
        <v>30</v>
      </c>
    </row>
    <row r="192" spans="3:53" x14ac:dyDescent="0.3">
      <c r="C192" s="434">
        <v>52035420</v>
      </c>
      <c r="D192" s="434" t="s">
        <v>1851</v>
      </c>
      <c r="E192" s="431" t="s">
        <v>1444</v>
      </c>
      <c r="F192" s="284" t="s">
        <v>178</v>
      </c>
      <c r="G192" s="430">
        <v>3186439873</v>
      </c>
      <c r="H192" s="282" t="s">
        <v>216</v>
      </c>
      <c r="J192" s="147" t="s">
        <v>1491</v>
      </c>
      <c r="K192" s="147" t="s">
        <v>1491</v>
      </c>
      <c r="L192" s="147" t="s">
        <v>1491</v>
      </c>
      <c r="M192" s="147" t="s">
        <v>1491</v>
      </c>
      <c r="N192" s="147" t="s">
        <v>1491</v>
      </c>
      <c r="O192" s="147" t="s">
        <v>1491</v>
      </c>
      <c r="P192" s="147" t="s">
        <v>1491</v>
      </c>
      <c r="Q192" s="147" t="s">
        <v>1491</v>
      </c>
      <c r="R192" s="147" t="s">
        <v>1491</v>
      </c>
      <c r="S192" s="147" t="s">
        <v>1491</v>
      </c>
      <c r="T192" s="147" t="s">
        <v>1491</v>
      </c>
      <c r="U192" s="147" t="s">
        <v>1491</v>
      </c>
      <c r="V192" s="147" t="s">
        <v>1491</v>
      </c>
      <c r="W192" s="147" t="s">
        <v>1491</v>
      </c>
      <c r="X192" s="308" t="s">
        <v>1861</v>
      </c>
      <c r="Y192" s="308" t="s">
        <v>1861</v>
      </c>
      <c r="Z192" s="308" t="s">
        <v>1861</v>
      </c>
      <c r="AA192" s="308" t="s">
        <v>1861</v>
      </c>
      <c r="AB192" s="308" t="s">
        <v>1861</v>
      </c>
      <c r="AC192" s="308" t="s">
        <v>1861</v>
      </c>
      <c r="AD192" s="308" t="s">
        <v>1491</v>
      </c>
      <c r="AE192" s="308" t="s">
        <v>1491</v>
      </c>
      <c r="AF192" s="308" t="s">
        <v>1491</v>
      </c>
      <c r="AG192" s="308" t="s">
        <v>1491</v>
      </c>
      <c r="AH192" s="308" t="s">
        <v>1491</v>
      </c>
      <c r="AI192" s="308" t="s">
        <v>1491</v>
      </c>
      <c r="AJ192" s="308" t="s">
        <v>1491</v>
      </c>
      <c r="AK192" s="308" t="s">
        <v>1491</v>
      </c>
      <c r="AL192" s="147" t="s">
        <v>1491</v>
      </c>
      <c r="AM192" s="147" t="s">
        <v>1491</v>
      </c>
      <c r="AO192" s="322">
        <f t="shared" si="19"/>
        <v>0</v>
      </c>
      <c r="AP192" s="322">
        <f t="shared" si="19"/>
        <v>0</v>
      </c>
      <c r="AQ192" s="322">
        <f t="shared" si="19"/>
        <v>0</v>
      </c>
      <c r="AR192" s="322">
        <f t="shared" si="19"/>
        <v>0</v>
      </c>
      <c r="AS192" s="322">
        <f t="shared" si="19"/>
        <v>0</v>
      </c>
      <c r="AT192" s="322">
        <f t="shared" si="19"/>
        <v>0</v>
      </c>
      <c r="AU192" s="322">
        <f t="shared" si="19"/>
        <v>0</v>
      </c>
      <c r="AV192" s="322">
        <f t="shared" si="19"/>
        <v>0</v>
      </c>
      <c r="AW192" s="322">
        <f t="shared" si="19"/>
        <v>0</v>
      </c>
      <c r="AX192" s="322">
        <f t="shared" si="19"/>
        <v>0</v>
      </c>
      <c r="AY192" s="322">
        <f t="shared" si="19"/>
        <v>0</v>
      </c>
      <c r="AZ192" s="322">
        <f t="shared" si="19"/>
        <v>30</v>
      </c>
      <c r="BA192" s="323">
        <f t="shared" si="17"/>
        <v>30</v>
      </c>
    </row>
    <row r="193" spans="3:53" x14ac:dyDescent="0.3">
      <c r="C193" s="434">
        <v>1047424392</v>
      </c>
      <c r="D193" s="434" t="s">
        <v>1852</v>
      </c>
      <c r="E193" s="431" t="s">
        <v>1444</v>
      </c>
      <c r="F193" s="284" t="s">
        <v>178</v>
      </c>
      <c r="G193" s="430">
        <v>3018680768</v>
      </c>
      <c r="H193" s="282" t="s">
        <v>216</v>
      </c>
      <c r="J193" s="147" t="s">
        <v>1491</v>
      </c>
      <c r="K193" s="147" t="s">
        <v>1491</v>
      </c>
      <c r="L193" s="147" t="s">
        <v>1491</v>
      </c>
      <c r="M193" s="147" t="s">
        <v>1491</v>
      </c>
      <c r="N193" s="147" t="s">
        <v>1491</v>
      </c>
      <c r="O193" s="147" t="s">
        <v>1491</v>
      </c>
      <c r="P193" s="147" t="s">
        <v>1491</v>
      </c>
      <c r="Q193" s="147" t="s">
        <v>1491</v>
      </c>
      <c r="R193" s="147" t="s">
        <v>1491</v>
      </c>
      <c r="S193" s="147" t="s">
        <v>1491</v>
      </c>
      <c r="T193" s="147" t="s">
        <v>1491</v>
      </c>
      <c r="U193" s="147" t="s">
        <v>1491</v>
      </c>
      <c r="V193" s="147" t="s">
        <v>1491</v>
      </c>
      <c r="W193" s="147" t="s">
        <v>1491</v>
      </c>
      <c r="X193" s="308" t="s">
        <v>1861</v>
      </c>
      <c r="Y193" s="308" t="s">
        <v>1861</v>
      </c>
      <c r="Z193" s="308" t="s">
        <v>1480</v>
      </c>
      <c r="AA193" s="308" t="s">
        <v>1491</v>
      </c>
      <c r="AB193" s="308" t="s">
        <v>1491</v>
      </c>
      <c r="AC193" s="308" t="s">
        <v>1491</v>
      </c>
      <c r="AD193" s="308" t="s">
        <v>1491</v>
      </c>
      <c r="AE193" s="308" t="s">
        <v>1491</v>
      </c>
      <c r="AF193" s="308" t="s">
        <v>1491</v>
      </c>
      <c r="AG193" s="308" t="s">
        <v>1491</v>
      </c>
      <c r="AH193" s="308" t="s">
        <v>1491</v>
      </c>
      <c r="AI193" s="308" t="s">
        <v>1491</v>
      </c>
      <c r="AJ193" s="308" t="s">
        <v>1491</v>
      </c>
      <c r="AK193" s="308" t="s">
        <v>1491</v>
      </c>
      <c r="AL193" s="147" t="s">
        <v>1491</v>
      </c>
      <c r="AM193" s="147" t="s">
        <v>1491</v>
      </c>
      <c r="AO193" s="322">
        <f t="shared" si="19"/>
        <v>1</v>
      </c>
      <c r="AP193" s="322">
        <f t="shared" si="19"/>
        <v>0</v>
      </c>
      <c r="AQ193" s="322">
        <f t="shared" si="19"/>
        <v>0</v>
      </c>
      <c r="AR193" s="322">
        <f t="shared" si="19"/>
        <v>0</v>
      </c>
      <c r="AS193" s="322">
        <f t="shared" si="19"/>
        <v>0</v>
      </c>
      <c r="AT193" s="322">
        <f t="shared" si="19"/>
        <v>0</v>
      </c>
      <c r="AU193" s="322">
        <f t="shared" si="19"/>
        <v>0</v>
      </c>
      <c r="AV193" s="322">
        <f t="shared" si="19"/>
        <v>0</v>
      </c>
      <c r="AW193" s="322">
        <f t="shared" si="19"/>
        <v>0</v>
      </c>
      <c r="AX193" s="322">
        <f t="shared" si="19"/>
        <v>0</v>
      </c>
      <c r="AY193" s="322">
        <f t="shared" si="19"/>
        <v>0</v>
      </c>
      <c r="AZ193" s="322">
        <f t="shared" si="19"/>
        <v>29</v>
      </c>
      <c r="BA193" s="323">
        <f t="shared" si="17"/>
        <v>29</v>
      </c>
    </row>
    <row r="194" spans="3:53" x14ac:dyDescent="0.3">
      <c r="C194" s="434">
        <v>52951248</v>
      </c>
      <c r="D194" s="434" t="s">
        <v>1853</v>
      </c>
      <c r="E194" s="431" t="s">
        <v>1444</v>
      </c>
      <c r="F194" s="284" t="s">
        <v>178</v>
      </c>
      <c r="G194" s="430">
        <v>32022280367</v>
      </c>
      <c r="H194" s="282" t="s">
        <v>220</v>
      </c>
      <c r="J194" s="147" t="s">
        <v>1491</v>
      </c>
      <c r="K194" s="147" t="s">
        <v>1491</v>
      </c>
      <c r="L194" s="147" t="s">
        <v>1491</v>
      </c>
      <c r="M194" s="147" t="s">
        <v>1491</v>
      </c>
      <c r="N194" s="147" t="s">
        <v>1491</v>
      </c>
      <c r="O194" s="147" t="s">
        <v>1491</v>
      </c>
      <c r="P194" s="147" t="s">
        <v>1491</v>
      </c>
      <c r="Q194" s="147" t="s">
        <v>1491</v>
      </c>
      <c r="R194" s="147" t="s">
        <v>1491</v>
      </c>
      <c r="S194" s="147" t="s">
        <v>1491</v>
      </c>
      <c r="T194" s="147" t="s">
        <v>1491</v>
      </c>
      <c r="U194" s="147" t="s">
        <v>1491</v>
      </c>
      <c r="V194" s="147" t="s">
        <v>1491</v>
      </c>
      <c r="W194" s="147" t="s">
        <v>1491</v>
      </c>
      <c r="X194" s="308" t="s">
        <v>1861</v>
      </c>
      <c r="Y194" s="308" t="s">
        <v>1861</v>
      </c>
      <c r="Z194" s="308" t="s">
        <v>1861</v>
      </c>
      <c r="AA194" s="308" t="s">
        <v>1861</v>
      </c>
      <c r="AB194" s="308" t="s">
        <v>1861</v>
      </c>
      <c r="AC194" s="308" t="s">
        <v>1861</v>
      </c>
      <c r="AD194" s="308" t="s">
        <v>1491</v>
      </c>
      <c r="AE194" s="308" t="s">
        <v>1491</v>
      </c>
      <c r="AF194" s="308" t="s">
        <v>1491</v>
      </c>
      <c r="AG194" s="308" t="s">
        <v>1491</v>
      </c>
      <c r="AH194" s="308" t="s">
        <v>1491</v>
      </c>
      <c r="AI194" s="308" t="s">
        <v>1491</v>
      </c>
      <c r="AJ194" s="308" t="s">
        <v>1491</v>
      </c>
      <c r="AK194" s="308" t="s">
        <v>1491</v>
      </c>
      <c r="AL194" s="147" t="s">
        <v>1491</v>
      </c>
      <c r="AM194" s="147" t="s">
        <v>1491</v>
      </c>
      <c r="AO194" s="322">
        <f t="shared" si="19"/>
        <v>0</v>
      </c>
      <c r="AP194" s="322">
        <f t="shared" si="19"/>
        <v>0</v>
      </c>
      <c r="AQ194" s="322">
        <f t="shared" si="19"/>
        <v>0</v>
      </c>
      <c r="AR194" s="322">
        <f t="shared" si="19"/>
        <v>0</v>
      </c>
      <c r="AS194" s="322">
        <f t="shared" si="19"/>
        <v>0</v>
      </c>
      <c r="AT194" s="322">
        <f t="shared" si="19"/>
        <v>0</v>
      </c>
      <c r="AU194" s="322">
        <f t="shared" si="19"/>
        <v>0</v>
      </c>
      <c r="AV194" s="322">
        <f t="shared" si="19"/>
        <v>0</v>
      </c>
      <c r="AW194" s="322">
        <f t="shared" si="19"/>
        <v>0</v>
      </c>
      <c r="AX194" s="322">
        <f t="shared" si="19"/>
        <v>0</v>
      </c>
      <c r="AY194" s="322">
        <f t="shared" si="19"/>
        <v>0</v>
      </c>
      <c r="AZ194" s="322">
        <f t="shared" si="19"/>
        <v>30</v>
      </c>
      <c r="BA194" s="323">
        <f t="shared" si="17"/>
        <v>30</v>
      </c>
    </row>
    <row r="195" spans="3:53" x14ac:dyDescent="0.3">
      <c r="C195" s="434">
        <v>52990959</v>
      </c>
      <c r="D195" s="434" t="s">
        <v>1854</v>
      </c>
      <c r="E195" s="431" t="s">
        <v>1444</v>
      </c>
      <c r="F195" s="284" t="s">
        <v>178</v>
      </c>
      <c r="G195" s="430">
        <v>3004466553</v>
      </c>
      <c r="H195" s="282" t="s">
        <v>220</v>
      </c>
      <c r="J195" s="147" t="s">
        <v>1491</v>
      </c>
      <c r="K195" s="147" t="s">
        <v>1491</v>
      </c>
      <c r="L195" s="147" t="s">
        <v>1491</v>
      </c>
      <c r="M195" s="147" t="s">
        <v>1491</v>
      </c>
      <c r="N195" s="147" t="s">
        <v>1491</v>
      </c>
      <c r="O195" s="147" t="s">
        <v>1491</v>
      </c>
      <c r="P195" s="147" t="s">
        <v>1491</v>
      </c>
      <c r="Q195" s="147" t="s">
        <v>1491</v>
      </c>
      <c r="R195" s="147" t="s">
        <v>1491</v>
      </c>
      <c r="S195" s="147" t="s">
        <v>1491</v>
      </c>
      <c r="T195" s="147" t="s">
        <v>1491</v>
      </c>
      <c r="U195" s="147" t="s">
        <v>1491</v>
      </c>
      <c r="V195" s="147" t="s">
        <v>1491</v>
      </c>
      <c r="W195" s="147" t="s">
        <v>1491</v>
      </c>
      <c r="X195" s="308" t="s">
        <v>1861</v>
      </c>
      <c r="Y195" s="308" t="s">
        <v>1861</v>
      </c>
      <c r="Z195" s="308" t="s">
        <v>1861</v>
      </c>
      <c r="AA195" s="308" t="s">
        <v>1861</v>
      </c>
      <c r="AB195" s="308" t="s">
        <v>1861</v>
      </c>
      <c r="AC195" s="308" t="s">
        <v>1861</v>
      </c>
      <c r="AD195" s="308" t="s">
        <v>1491</v>
      </c>
      <c r="AE195" s="308" t="s">
        <v>1491</v>
      </c>
      <c r="AF195" s="308" t="s">
        <v>1491</v>
      </c>
      <c r="AG195" s="308" t="s">
        <v>1491</v>
      </c>
      <c r="AH195" s="308" t="s">
        <v>1491</v>
      </c>
      <c r="AI195" s="308" t="s">
        <v>1491</v>
      </c>
      <c r="AJ195" s="308" t="s">
        <v>1491</v>
      </c>
      <c r="AK195" s="308" t="s">
        <v>1491</v>
      </c>
      <c r="AL195" s="147" t="s">
        <v>1491</v>
      </c>
      <c r="AM195" s="147" t="s">
        <v>1491</v>
      </c>
      <c r="AO195" s="322">
        <f t="shared" si="19"/>
        <v>0</v>
      </c>
      <c r="AP195" s="322">
        <f t="shared" si="19"/>
        <v>0</v>
      </c>
      <c r="AQ195" s="322">
        <f t="shared" si="19"/>
        <v>0</v>
      </c>
      <c r="AR195" s="322">
        <f t="shared" si="19"/>
        <v>0</v>
      </c>
      <c r="AS195" s="322">
        <f t="shared" si="19"/>
        <v>0</v>
      </c>
      <c r="AT195" s="322">
        <f t="shared" si="19"/>
        <v>0</v>
      </c>
      <c r="AU195" s="322">
        <f t="shared" si="19"/>
        <v>0</v>
      </c>
      <c r="AV195" s="322">
        <f t="shared" si="19"/>
        <v>0</v>
      </c>
      <c r="AW195" s="322">
        <f t="shared" si="19"/>
        <v>0</v>
      </c>
      <c r="AX195" s="322">
        <f t="shared" si="19"/>
        <v>0</v>
      </c>
      <c r="AY195" s="322">
        <f t="shared" si="19"/>
        <v>0</v>
      </c>
      <c r="AZ195" s="322">
        <f t="shared" si="19"/>
        <v>30</v>
      </c>
      <c r="BA195" s="323">
        <f t="shared" si="17"/>
        <v>30</v>
      </c>
    </row>
    <row r="196" spans="3:53" x14ac:dyDescent="0.3">
      <c r="C196" s="434">
        <v>1010219099</v>
      </c>
      <c r="D196" s="434" t="s">
        <v>1855</v>
      </c>
      <c r="E196" s="431" t="s">
        <v>1444</v>
      </c>
      <c r="F196" s="284" t="s">
        <v>178</v>
      </c>
      <c r="G196" s="430">
        <v>3138720037</v>
      </c>
      <c r="H196" s="282" t="s">
        <v>220</v>
      </c>
      <c r="J196" s="147" t="s">
        <v>1491</v>
      </c>
      <c r="K196" s="147" t="s">
        <v>1491</v>
      </c>
      <c r="L196" s="147" t="s">
        <v>1491</v>
      </c>
      <c r="M196" s="147" t="s">
        <v>1491</v>
      </c>
      <c r="N196" s="147" t="s">
        <v>1491</v>
      </c>
      <c r="O196" s="147" t="s">
        <v>1491</v>
      </c>
      <c r="P196" s="147" t="s">
        <v>1491</v>
      </c>
      <c r="Q196" s="147" t="s">
        <v>1491</v>
      </c>
      <c r="R196" s="147" t="s">
        <v>1491</v>
      </c>
      <c r="S196" s="147" t="s">
        <v>1491</v>
      </c>
      <c r="T196" s="147" t="s">
        <v>1491</v>
      </c>
      <c r="U196" s="147" t="s">
        <v>1491</v>
      </c>
      <c r="V196" s="147" t="s">
        <v>1491</v>
      </c>
      <c r="W196" s="147" t="s">
        <v>1491</v>
      </c>
      <c r="X196" s="308" t="s">
        <v>1861</v>
      </c>
      <c r="Y196" s="308" t="s">
        <v>1861</v>
      </c>
      <c r="Z196" s="308" t="s">
        <v>1861</v>
      </c>
      <c r="AA196" s="308" t="s">
        <v>1861</v>
      </c>
      <c r="AB196" s="308" t="s">
        <v>1861</v>
      </c>
      <c r="AC196" s="308" t="s">
        <v>1861</v>
      </c>
      <c r="AD196" s="308" t="s">
        <v>1491</v>
      </c>
      <c r="AE196" s="308" t="s">
        <v>1491</v>
      </c>
      <c r="AF196" s="308" t="s">
        <v>1491</v>
      </c>
      <c r="AG196" s="308" t="s">
        <v>1491</v>
      </c>
      <c r="AH196" s="308" t="s">
        <v>1491</v>
      </c>
      <c r="AI196" s="308" t="s">
        <v>1491</v>
      </c>
      <c r="AJ196" s="308" t="s">
        <v>1491</v>
      </c>
      <c r="AK196" s="308" t="s">
        <v>1491</v>
      </c>
      <c r="AL196" s="147" t="s">
        <v>1491</v>
      </c>
      <c r="AM196" s="147" t="s">
        <v>1491</v>
      </c>
      <c r="AO196" s="322">
        <f t="shared" si="19"/>
        <v>0</v>
      </c>
      <c r="AP196" s="322">
        <f t="shared" si="19"/>
        <v>0</v>
      </c>
      <c r="AQ196" s="322">
        <f t="shared" si="19"/>
        <v>0</v>
      </c>
      <c r="AR196" s="322">
        <f t="shared" si="19"/>
        <v>0</v>
      </c>
      <c r="AS196" s="322">
        <f t="shared" si="19"/>
        <v>0</v>
      </c>
      <c r="AT196" s="322">
        <f t="shared" si="19"/>
        <v>0</v>
      </c>
      <c r="AU196" s="322">
        <f t="shared" si="19"/>
        <v>0</v>
      </c>
      <c r="AV196" s="322">
        <f t="shared" si="19"/>
        <v>0</v>
      </c>
      <c r="AW196" s="322">
        <f t="shared" si="19"/>
        <v>0</v>
      </c>
      <c r="AX196" s="322">
        <f t="shared" si="19"/>
        <v>0</v>
      </c>
      <c r="AY196" s="322">
        <f t="shared" si="19"/>
        <v>0</v>
      </c>
      <c r="AZ196" s="322">
        <f t="shared" si="19"/>
        <v>30</v>
      </c>
      <c r="BA196" s="323">
        <f t="shared" si="17"/>
        <v>30</v>
      </c>
    </row>
    <row r="197" spans="3:53" x14ac:dyDescent="0.3">
      <c r="C197" s="434">
        <v>1010217314</v>
      </c>
      <c r="D197" s="434" t="s">
        <v>1856</v>
      </c>
      <c r="E197" s="431" t="s">
        <v>1444</v>
      </c>
      <c r="F197" s="284" t="s">
        <v>982</v>
      </c>
      <c r="G197" s="430">
        <v>3059445665</v>
      </c>
      <c r="H197" s="282" t="s">
        <v>220</v>
      </c>
      <c r="J197" s="147" t="s">
        <v>1491</v>
      </c>
      <c r="K197" s="147" t="s">
        <v>1491</v>
      </c>
      <c r="L197" s="147" t="s">
        <v>1491</v>
      </c>
      <c r="M197" s="147" t="s">
        <v>1491</v>
      </c>
      <c r="N197" s="147" t="s">
        <v>1491</v>
      </c>
      <c r="O197" s="147" t="s">
        <v>1491</v>
      </c>
      <c r="P197" s="147" t="s">
        <v>1491</v>
      </c>
      <c r="Q197" s="147" t="s">
        <v>1491</v>
      </c>
      <c r="R197" s="147" t="s">
        <v>1491</v>
      </c>
      <c r="S197" s="147" t="s">
        <v>1491</v>
      </c>
      <c r="T197" s="147" t="s">
        <v>1491</v>
      </c>
      <c r="U197" s="147" t="s">
        <v>1491</v>
      </c>
      <c r="V197" s="147" t="s">
        <v>1491</v>
      </c>
      <c r="W197" s="147" t="s">
        <v>1491</v>
      </c>
      <c r="X197" s="308" t="s">
        <v>1861</v>
      </c>
      <c r="Y197" s="308" t="s">
        <v>1861</v>
      </c>
      <c r="Z197" s="308" t="s">
        <v>1861</v>
      </c>
      <c r="AA197" s="308" t="s">
        <v>1861</v>
      </c>
      <c r="AB197" s="308" t="s">
        <v>1861</v>
      </c>
      <c r="AC197" s="308" t="s">
        <v>1861</v>
      </c>
      <c r="AD197" s="308" t="s">
        <v>1491</v>
      </c>
      <c r="AE197" s="308" t="s">
        <v>1491</v>
      </c>
      <c r="AF197" s="308" t="s">
        <v>1491</v>
      </c>
      <c r="AG197" s="308" t="s">
        <v>1491</v>
      </c>
      <c r="AH197" s="308" t="s">
        <v>1491</v>
      </c>
      <c r="AI197" s="308" t="s">
        <v>1491</v>
      </c>
      <c r="AJ197" s="308" t="s">
        <v>1491</v>
      </c>
      <c r="AK197" s="308" t="s">
        <v>1491</v>
      </c>
      <c r="AL197" s="147" t="s">
        <v>1491</v>
      </c>
      <c r="AM197" s="147" t="s">
        <v>1491</v>
      </c>
      <c r="AO197" s="322">
        <f t="shared" si="19"/>
        <v>0</v>
      </c>
      <c r="AP197" s="322">
        <f t="shared" si="19"/>
        <v>0</v>
      </c>
      <c r="AQ197" s="322">
        <f t="shared" si="19"/>
        <v>0</v>
      </c>
      <c r="AR197" s="322">
        <f t="shared" si="19"/>
        <v>0</v>
      </c>
      <c r="AS197" s="322">
        <f t="shared" si="19"/>
        <v>0</v>
      </c>
      <c r="AT197" s="322">
        <f t="shared" si="19"/>
        <v>0</v>
      </c>
      <c r="AU197" s="322">
        <f t="shared" si="19"/>
        <v>0</v>
      </c>
      <c r="AV197" s="322">
        <f t="shared" si="19"/>
        <v>0</v>
      </c>
      <c r="AW197" s="322">
        <f t="shared" si="19"/>
        <v>0</v>
      </c>
      <c r="AX197" s="322">
        <f t="shared" si="19"/>
        <v>0</v>
      </c>
      <c r="AY197" s="322">
        <f t="shared" si="19"/>
        <v>0</v>
      </c>
      <c r="AZ197" s="322">
        <f t="shared" si="19"/>
        <v>30</v>
      </c>
      <c r="BA197" s="323">
        <f t="shared" si="17"/>
        <v>30</v>
      </c>
    </row>
    <row r="198" spans="3:53" x14ac:dyDescent="0.3">
      <c r="C198" s="434">
        <v>111885440</v>
      </c>
      <c r="D198" s="434" t="s">
        <v>1857</v>
      </c>
      <c r="E198" s="431" t="s">
        <v>1444</v>
      </c>
      <c r="F198" s="284" t="s">
        <v>178</v>
      </c>
      <c r="G198" s="430">
        <v>3013527159</v>
      </c>
      <c r="H198" s="282" t="s">
        <v>212</v>
      </c>
      <c r="J198" s="147" t="s">
        <v>1491</v>
      </c>
      <c r="K198" s="147" t="s">
        <v>1491</v>
      </c>
      <c r="L198" s="147" t="s">
        <v>1491</v>
      </c>
      <c r="M198" s="147" t="s">
        <v>1491</v>
      </c>
      <c r="N198" s="147" t="s">
        <v>1491</v>
      </c>
      <c r="O198" s="147" t="s">
        <v>1491</v>
      </c>
      <c r="P198" s="147" t="s">
        <v>1491</v>
      </c>
      <c r="Q198" s="147" t="s">
        <v>1491</v>
      </c>
      <c r="R198" s="147" t="s">
        <v>1491</v>
      </c>
      <c r="S198" s="147" t="s">
        <v>1491</v>
      </c>
      <c r="T198" s="147" t="s">
        <v>1491</v>
      </c>
      <c r="U198" s="147" t="s">
        <v>1491</v>
      </c>
      <c r="V198" s="147" t="s">
        <v>1491</v>
      </c>
      <c r="W198" s="147" t="s">
        <v>1491</v>
      </c>
      <c r="X198" s="308" t="s">
        <v>1861</v>
      </c>
      <c r="Y198" s="308" t="s">
        <v>1861</v>
      </c>
      <c r="Z198" s="308" t="s">
        <v>1861</v>
      </c>
      <c r="AA198" s="308" t="s">
        <v>1861</v>
      </c>
      <c r="AB198" s="308" t="s">
        <v>1861</v>
      </c>
      <c r="AC198" s="308" t="s">
        <v>1861</v>
      </c>
      <c r="AD198" s="308" t="s">
        <v>1491</v>
      </c>
      <c r="AE198" s="308" t="s">
        <v>1491</v>
      </c>
      <c r="AF198" s="308" t="s">
        <v>1491</v>
      </c>
      <c r="AG198" s="308" t="s">
        <v>1491</v>
      </c>
      <c r="AH198" s="308" t="s">
        <v>1491</v>
      </c>
      <c r="AI198" s="308" t="s">
        <v>1491</v>
      </c>
      <c r="AJ198" s="308" t="s">
        <v>1491</v>
      </c>
      <c r="AK198" s="308" t="s">
        <v>1491</v>
      </c>
      <c r="AL198" s="147" t="s">
        <v>1491</v>
      </c>
      <c r="AM198" s="147" t="s">
        <v>1491</v>
      </c>
      <c r="AO198" s="322">
        <f t="shared" si="19"/>
        <v>0</v>
      </c>
      <c r="AP198" s="322">
        <f t="shared" si="19"/>
        <v>0</v>
      </c>
      <c r="AQ198" s="322">
        <f t="shared" si="19"/>
        <v>0</v>
      </c>
      <c r="AR198" s="322">
        <f t="shared" si="19"/>
        <v>0</v>
      </c>
      <c r="AS198" s="322">
        <f t="shared" si="19"/>
        <v>0</v>
      </c>
      <c r="AT198" s="322">
        <f t="shared" si="19"/>
        <v>0</v>
      </c>
      <c r="AU198" s="322">
        <f t="shared" si="19"/>
        <v>0</v>
      </c>
      <c r="AV198" s="322">
        <f t="shared" si="19"/>
        <v>0</v>
      </c>
      <c r="AW198" s="322">
        <f t="shared" si="19"/>
        <v>0</v>
      </c>
      <c r="AX198" s="322">
        <f t="shared" si="19"/>
        <v>0</v>
      </c>
      <c r="AY198" s="322">
        <f t="shared" si="19"/>
        <v>0</v>
      </c>
      <c r="AZ198" s="322">
        <f t="shared" si="19"/>
        <v>30</v>
      </c>
      <c r="BA198" s="323">
        <f t="shared" si="17"/>
        <v>30</v>
      </c>
    </row>
    <row r="199" spans="3:53" x14ac:dyDescent="0.3">
      <c r="C199" s="434">
        <v>1032483405</v>
      </c>
      <c r="D199" s="434" t="s">
        <v>1858</v>
      </c>
      <c r="E199" s="431" t="s">
        <v>1444</v>
      </c>
      <c r="F199" s="284" t="s">
        <v>178</v>
      </c>
      <c r="G199" s="430">
        <v>3134753344</v>
      </c>
      <c r="H199" s="282" t="s">
        <v>212</v>
      </c>
      <c r="J199" s="147" t="s">
        <v>1491</v>
      </c>
      <c r="K199" s="147" t="s">
        <v>1491</v>
      </c>
      <c r="L199" s="147" t="s">
        <v>1491</v>
      </c>
      <c r="M199" s="147" t="s">
        <v>1491</v>
      </c>
      <c r="N199" s="147" t="s">
        <v>1491</v>
      </c>
      <c r="O199" s="147" t="s">
        <v>1491</v>
      </c>
      <c r="P199" s="147" t="s">
        <v>1491</v>
      </c>
      <c r="Q199" s="147" t="s">
        <v>1491</v>
      </c>
      <c r="R199" s="147" t="s">
        <v>1491</v>
      </c>
      <c r="S199" s="147" t="s">
        <v>1491</v>
      </c>
      <c r="T199" s="147" t="s">
        <v>1491</v>
      </c>
      <c r="U199" s="147" t="s">
        <v>1491</v>
      </c>
      <c r="V199" s="147" t="s">
        <v>1491</v>
      </c>
      <c r="W199" s="147" t="s">
        <v>1491</v>
      </c>
      <c r="X199" s="308" t="s">
        <v>1861</v>
      </c>
      <c r="Y199" s="308" t="s">
        <v>1861</v>
      </c>
      <c r="Z199" s="308" t="s">
        <v>1861</v>
      </c>
      <c r="AA199" s="308" t="s">
        <v>1861</v>
      </c>
      <c r="AB199" s="308" t="s">
        <v>1861</v>
      </c>
      <c r="AC199" s="308" t="s">
        <v>1861</v>
      </c>
      <c r="AD199" s="308" t="s">
        <v>1491</v>
      </c>
      <c r="AE199" s="308" t="s">
        <v>1491</v>
      </c>
      <c r="AF199" s="308" t="s">
        <v>1491</v>
      </c>
      <c r="AG199" s="308" t="s">
        <v>1491</v>
      </c>
      <c r="AH199" s="308" t="s">
        <v>1491</v>
      </c>
      <c r="AI199" s="308" t="s">
        <v>1491</v>
      </c>
      <c r="AJ199" s="308" t="s">
        <v>1491</v>
      </c>
      <c r="AK199" s="308" t="s">
        <v>1491</v>
      </c>
      <c r="AL199" s="147" t="s">
        <v>1491</v>
      </c>
      <c r="AM199" s="147" t="s">
        <v>1491</v>
      </c>
      <c r="AO199" s="322">
        <f t="shared" si="19"/>
        <v>0</v>
      </c>
      <c r="AP199" s="322">
        <f t="shared" si="19"/>
        <v>0</v>
      </c>
      <c r="AQ199" s="322">
        <f t="shared" si="19"/>
        <v>0</v>
      </c>
      <c r="AR199" s="322">
        <f t="shared" si="19"/>
        <v>0</v>
      </c>
      <c r="AS199" s="322">
        <f t="shared" si="19"/>
        <v>0</v>
      </c>
      <c r="AT199" s="322">
        <f t="shared" si="19"/>
        <v>0</v>
      </c>
      <c r="AU199" s="322">
        <f t="shared" si="19"/>
        <v>0</v>
      </c>
      <c r="AV199" s="322">
        <f t="shared" si="19"/>
        <v>0</v>
      </c>
      <c r="AW199" s="322">
        <f t="shared" si="19"/>
        <v>0</v>
      </c>
      <c r="AX199" s="322">
        <f t="shared" si="19"/>
        <v>0</v>
      </c>
      <c r="AY199" s="322">
        <f t="shared" si="19"/>
        <v>0</v>
      </c>
      <c r="AZ199" s="322">
        <f t="shared" si="19"/>
        <v>30</v>
      </c>
      <c r="BA199" s="323">
        <f t="shared" si="17"/>
        <v>30</v>
      </c>
    </row>
    <row r="200" spans="3:53" x14ac:dyDescent="0.3">
      <c r="C200" s="407">
        <v>1022936063</v>
      </c>
      <c r="D200" s="407" t="s">
        <v>1444</v>
      </c>
      <c r="E200" s="431" t="s">
        <v>1444</v>
      </c>
      <c r="F200" s="284" t="s">
        <v>983</v>
      </c>
      <c r="G200" s="430">
        <v>3057277346</v>
      </c>
      <c r="H200" s="282" t="s">
        <v>211</v>
      </c>
      <c r="J200" s="147" t="s">
        <v>1491</v>
      </c>
      <c r="K200" s="147" t="s">
        <v>1491</v>
      </c>
      <c r="L200" s="147" t="s">
        <v>1491</v>
      </c>
      <c r="M200" s="147" t="s">
        <v>1491</v>
      </c>
      <c r="N200" s="147" t="s">
        <v>1491</v>
      </c>
      <c r="O200" s="147" t="s">
        <v>1491</v>
      </c>
      <c r="P200" s="147" t="s">
        <v>1491</v>
      </c>
      <c r="Q200" s="147" t="s">
        <v>1491</v>
      </c>
      <c r="R200" s="147" t="s">
        <v>1491</v>
      </c>
      <c r="S200" s="147" t="s">
        <v>1491</v>
      </c>
      <c r="T200" s="147" t="s">
        <v>1491</v>
      </c>
      <c r="U200" s="147" t="s">
        <v>1491</v>
      </c>
      <c r="V200" s="147" t="s">
        <v>1491</v>
      </c>
      <c r="W200" s="147" t="s">
        <v>1491</v>
      </c>
      <c r="X200" s="308" t="s">
        <v>1861</v>
      </c>
      <c r="Y200" s="308" t="s">
        <v>1861</v>
      </c>
      <c r="Z200" s="308" t="s">
        <v>1861</v>
      </c>
      <c r="AA200" s="308" t="s">
        <v>1861</v>
      </c>
      <c r="AB200" s="308" t="s">
        <v>1861</v>
      </c>
      <c r="AC200" s="308" t="s">
        <v>1861</v>
      </c>
      <c r="AD200" s="308" t="s">
        <v>1491</v>
      </c>
      <c r="AE200" s="308" t="s">
        <v>1491</v>
      </c>
      <c r="AF200" s="308" t="s">
        <v>1491</v>
      </c>
      <c r="AG200" s="308" t="s">
        <v>1491</v>
      </c>
      <c r="AH200" s="308" t="s">
        <v>1491</v>
      </c>
      <c r="AI200" s="308" t="s">
        <v>1491</v>
      </c>
      <c r="AJ200" s="308" t="s">
        <v>1491</v>
      </c>
      <c r="AK200" s="308" t="s">
        <v>1491</v>
      </c>
      <c r="AL200" s="147" t="s">
        <v>1491</v>
      </c>
      <c r="AM200" s="147" t="s">
        <v>1491</v>
      </c>
      <c r="AO200" s="322">
        <f>COUNTIF($J200:$AM200,AO$8)</f>
        <v>0</v>
      </c>
      <c r="AP200" s="322">
        <f t="shared" si="19"/>
        <v>0</v>
      </c>
      <c r="AQ200" s="322">
        <f t="shared" si="19"/>
        <v>0</v>
      </c>
      <c r="AR200" s="322">
        <f t="shared" si="19"/>
        <v>0</v>
      </c>
      <c r="AS200" s="322">
        <f t="shared" si="19"/>
        <v>0</v>
      </c>
      <c r="AT200" s="322">
        <f t="shared" si="19"/>
        <v>0</v>
      </c>
      <c r="AU200" s="322">
        <f t="shared" si="19"/>
        <v>0</v>
      </c>
      <c r="AV200" s="322">
        <f t="shared" si="19"/>
        <v>0</v>
      </c>
      <c r="AW200" s="322">
        <f t="shared" si="19"/>
        <v>0</v>
      </c>
      <c r="AX200" s="322">
        <f t="shared" si="19"/>
        <v>0</v>
      </c>
      <c r="AY200" s="322">
        <f t="shared" si="19"/>
        <v>0</v>
      </c>
      <c r="AZ200" s="322">
        <f t="shared" si="19"/>
        <v>30</v>
      </c>
      <c r="BA200" s="323">
        <f t="shared" si="17"/>
        <v>30</v>
      </c>
    </row>
    <row r="201" spans="3:53" ht="18.75" x14ac:dyDescent="0.3">
      <c r="J201" s="308"/>
      <c r="K201" s="308"/>
      <c r="L201" s="308"/>
      <c r="M201" s="308"/>
      <c r="N201" s="308"/>
      <c r="O201" s="308"/>
      <c r="P201" s="308"/>
      <c r="Q201" s="308"/>
      <c r="R201" s="308"/>
      <c r="S201" s="308"/>
      <c r="T201" s="308"/>
      <c r="U201" s="308"/>
      <c r="V201" s="308"/>
      <c r="W201" s="308"/>
      <c r="X201" s="308"/>
      <c r="Y201" s="308"/>
      <c r="Z201" s="308"/>
      <c r="AA201" s="308"/>
      <c r="AB201" s="308"/>
      <c r="AC201" s="308"/>
      <c r="AD201" s="308"/>
      <c r="AE201" s="308"/>
      <c r="AF201" s="308"/>
      <c r="AG201" s="308"/>
      <c r="AH201" s="308"/>
      <c r="AI201" s="308"/>
      <c r="AJ201" s="308"/>
      <c r="AK201" s="308"/>
      <c r="AO201" s="433">
        <f t="shared" ref="AO201:BA201" si="20">SUM(AO10:AO200)</f>
        <v>8</v>
      </c>
      <c r="AP201" s="433">
        <f t="shared" si="20"/>
        <v>0</v>
      </c>
      <c r="AQ201" s="433">
        <f t="shared" si="20"/>
        <v>0</v>
      </c>
      <c r="AR201" s="433">
        <f t="shared" si="20"/>
        <v>65</v>
      </c>
      <c r="AS201" s="433">
        <f t="shared" si="20"/>
        <v>0</v>
      </c>
      <c r="AT201" s="433">
        <f t="shared" si="20"/>
        <v>0</v>
      </c>
      <c r="AU201" s="433">
        <f t="shared" si="20"/>
        <v>0</v>
      </c>
      <c r="AV201" s="433">
        <f t="shared" si="20"/>
        <v>6</v>
      </c>
      <c r="AW201" s="433">
        <f t="shared" si="20"/>
        <v>56</v>
      </c>
      <c r="AX201" s="433">
        <f t="shared" si="20"/>
        <v>0</v>
      </c>
      <c r="AY201" s="433">
        <f t="shared" si="20"/>
        <v>0</v>
      </c>
      <c r="AZ201" s="433">
        <f t="shared" si="20"/>
        <v>5574</v>
      </c>
      <c r="BA201" s="433">
        <f t="shared" si="20"/>
        <v>5574</v>
      </c>
    </row>
    <row r="202" spans="3:53" x14ac:dyDescent="0.3">
      <c r="J202" s="308"/>
      <c r="K202" s="308"/>
      <c r="L202" s="308"/>
      <c r="M202" s="308"/>
      <c r="N202" s="308"/>
      <c r="O202" s="308"/>
      <c r="P202" s="308"/>
      <c r="Q202" s="308"/>
      <c r="R202" s="308"/>
      <c r="S202" s="308"/>
      <c r="T202" s="308"/>
      <c r="U202" s="308"/>
      <c r="V202" s="308"/>
      <c r="W202" s="308"/>
      <c r="X202" s="308"/>
      <c r="Y202" s="308"/>
      <c r="Z202" s="308"/>
      <c r="AA202" s="308"/>
      <c r="AB202" s="308"/>
      <c r="AC202" s="308"/>
      <c r="AD202" s="308"/>
      <c r="AE202" s="308"/>
      <c r="AF202" s="308"/>
      <c r="AG202" s="308"/>
      <c r="AH202" s="308"/>
      <c r="AI202" s="308"/>
      <c r="AJ202" s="308"/>
      <c r="AK202" s="308"/>
    </row>
    <row r="203" spans="3:53" x14ac:dyDescent="0.3">
      <c r="J203" s="308"/>
      <c r="K203" s="308"/>
      <c r="L203" s="308"/>
      <c r="M203" s="308"/>
      <c r="N203" s="308"/>
      <c r="O203" s="308"/>
      <c r="P203" s="308"/>
      <c r="Q203" s="308"/>
      <c r="R203" s="308"/>
      <c r="S203" s="308"/>
      <c r="T203" s="308"/>
      <c r="U203" s="308"/>
      <c r="V203" s="308"/>
      <c r="W203" s="308"/>
      <c r="X203" s="308"/>
      <c r="Y203" s="308"/>
      <c r="Z203" s="308"/>
      <c r="AA203" s="308"/>
      <c r="AB203" s="308"/>
      <c r="AC203" s="308"/>
      <c r="AD203" s="308"/>
      <c r="AE203" s="308"/>
      <c r="AF203" s="308"/>
      <c r="AG203" s="308"/>
      <c r="AH203" s="308"/>
      <c r="AI203" s="308"/>
      <c r="AJ203" s="308"/>
      <c r="AK203" s="308"/>
    </row>
    <row r="204" spans="3:53" x14ac:dyDescent="0.3">
      <c r="J204" s="308"/>
      <c r="K204" s="308"/>
      <c r="L204" s="308"/>
      <c r="M204" s="308"/>
      <c r="N204" s="308"/>
      <c r="O204" s="308"/>
      <c r="P204" s="308"/>
      <c r="Q204" s="308"/>
      <c r="R204" s="308"/>
      <c r="S204" s="308"/>
      <c r="T204" s="308"/>
      <c r="U204" s="308"/>
      <c r="V204" s="308"/>
      <c r="W204" s="308"/>
      <c r="X204" s="308"/>
      <c r="Y204" s="308"/>
      <c r="Z204" s="308"/>
      <c r="AA204" s="308"/>
      <c r="AB204" s="308"/>
      <c r="AC204" s="308"/>
      <c r="AD204" s="308"/>
      <c r="AE204" s="308"/>
      <c r="AF204" s="308"/>
      <c r="AG204" s="308"/>
      <c r="AH204" s="308"/>
      <c r="AI204" s="308"/>
      <c r="AJ204" s="308"/>
      <c r="AK204" s="308"/>
    </row>
    <row r="205" spans="3:53" x14ac:dyDescent="0.3">
      <c r="J205" s="308"/>
      <c r="K205" s="308"/>
      <c r="L205" s="308"/>
      <c r="M205" s="308"/>
      <c r="N205" s="308"/>
      <c r="O205" s="308"/>
      <c r="P205" s="308"/>
      <c r="Q205" s="308"/>
      <c r="R205" s="308"/>
      <c r="S205" s="308"/>
      <c r="T205" s="308"/>
      <c r="U205" s="308"/>
      <c r="V205" s="308"/>
      <c r="W205" s="308"/>
      <c r="X205" s="308"/>
      <c r="Y205" s="308"/>
      <c r="Z205" s="308"/>
      <c r="AA205" s="308"/>
      <c r="AB205" s="308"/>
      <c r="AC205" s="308"/>
      <c r="AD205" s="308"/>
      <c r="AE205" s="308"/>
      <c r="AF205" s="308"/>
      <c r="AG205" s="308"/>
      <c r="AH205" s="308"/>
      <c r="AI205" s="308"/>
      <c r="AJ205" s="308"/>
      <c r="AK205" s="308"/>
    </row>
    <row r="206" spans="3:53" x14ac:dyDescent="0.3">
      <c r="J206" s="308"/>
      <c r="K206" s="308"/>
      <c r="L206" s="308"/>
      <c r="M206" s="308"/>
      <c r="N206" s="308"/>
      <c r="O206" s="308"/>
      <c r="P206" s="308"/>
      <c r="Q206" s="308"/>
      <c r="R206" s="308"/>
      <c r="S206" s="308"/>
      <c r="T206" s="308"/>
      <c r="U206" s="308"/>
      <c r="V206" s="308"/>
      <c r="W206" s="308"/>
      <c r="X206" s="308"/>
      <c r="Y206" s="308"/>
      <c r="Z206" s="308"/>
      <c r="AA206" s="308"/>
      <c r="AB206" s="308"/>
      <c r="AC206" s="308"/>
      <c r="AD206" s="308"/>
      <c r="AE206" s="308"/>
      <c r="AF206" s="308"/>
      <c r="AG206" s="308"/>
      <c r="AH206" s="308"/>
      <c r="AI206" s="308"/>
      <c r="AJ206" s="308"/>
      <c r="AK206" s="308"/>
    </row>
    <row r="207" spans="3:53" x14ac:dyDescent="0.3">
      <c r="J207" s="308"/>
      <c r="K207" s="308"/>
      <c r="L207" s="308"/>
      <c r="M207" s="308"/>
      <c r="N207" s="308"/>
      <c r="O207" s="308"/>
      <c r="P207" s="308"/>
      <c r="Q207" s="308"/>
      <c r="R207" s="308"/>
      <c r="S207" s="308"/>
      <c r="T207" s="308"/>
      <c r="U207" s="308"/>
      <c r="V207" s="308"/>
      <c r="W207" s="308"/>
      <c r="X207" s="308"/>
      <c r="Y207" s="308"/>
      <c r="Z207" s="308"/>
      <c r="AA207" s="308"/>
      <c r="AB207" s="308"/>
      <c r="AC207" s="308"/>
      <c r="AD207" s="308"/>
      <c r="AE207" s="308"/>
      <c r="AF207" s="308"/>
      <c r="AG207" s="308"/>
      <c r="AH207" s="308"/>
      <c r="AI207" s="308"/>
      <c r="AJ207" s="308"/>
      <c r="AK207" s="308"/>
    </row>
    <row r="208" spans="3:53" x14ac:dyDescent="0.3">
      <c r="J208" s="308"/>
      <c r="K208" s="308"/>
      <c r="L208" s="308"/>
      <c r="M208" s="308"/>
      <c r="N208" s="308"/>
      <c r="O208" s="308"/>
      <c r="P208" s="308"/>
      <c r="Q208" s="308"/>
      <c r="R208" s="308"/>
      <c r="S208" s="308"/>
      <c r="T208" s="308"/>
      <c r="U208" s="308"/>
      <c r="V208" s="308"/>
      <c r="W208" s="308"/>
      <c r="X208" s="308"/>
      <c r="Y208" s="308"/>
      <c r="Z208" s="308"/>
      <c r="AA208" s="308"/>
      <c r="AB208" s="308"/>
      <c r="AC208" s="308"/>
      <c r="AD208" s="308"/>
      <c r="AE208" s="308"/>
      <c r="AF208" s="308"/>
      <c r="AG208" s="308"/>
      <c r="AH208" s="308"/>
      <c r="AI208" s="308"/>
      <c r="AJ208" s="308"/>
      <c r="AK208" s="308"/>
    </row>
    <row r="209" spans="10:37" x14ac:dyDescent="0.3">
      <c r="J209" s="308"/>
      <c r="K209" s="308"/>
      <c r="L209" s="308"/>
      <c r="M209" s="308"/>
      <c r="N209" s="308"/>
      <c r="O209" s="308"/>
      <c r="P209" s="308"/>
      <c r="Q209" s="308"/>
      <c r="R209" s="308"/>
      <c r="S209" s="308"/>
      <c r="T209" s="308"/>
      <c r="U209" s="308"/>
      <c r="V209" s="308"/>
      <c r="W209" s="308"/>
      <c r="X209" s="308"/>
      <c r="Y209" s="308"/>
      <c r="Z209" s="308"/>
      <c r="AA209" s="308"/>
      <c r="AB209" s="308"/>
      <c r="AC209" s="308"/>
      <c r="AD209" s="308"/>
      <c r="AE209" s="308"/>
      <c r="AF209" s="308"/>
      <c r="AG209" s="308"/>
      <c r="AH209" s="308"/>
      <c r="AI209" s="308"/>
      <c r="AJ209" s="308"/>
      <c r="AK209" s="308"/>
    </row>
    <row r="210" spans="10:37" x14ac:dyDescent="0.3">
      <c r="J210" s="308"/>
      <c r="K210" s="308"/>
      <c r="L210" s="308"/>
      <c r="M210" s="308"/>
      <c r="N210" s="308"/>
      <c r="O210" s="308"/>
      <c r="P210" s="308"/>
      <c r="Q210" s="308"/>
      <c r="R210" s="308"/>
      <c r="S210" s="308"/>
      <c r="T210" s="308"/>
      <c r="U210" s="308"/>
      <c r="V210" s="308"/>
      <c r="W210" s="308"/>
      <c r="X210" s="308"/>
      <c r="Y210" s="308"/>
      <c r="Z210" s="308"/>
      <c r="AA210" s="308"/>
      <c r="AB210" s="308"/>
      <c r="AC210" s="308"/>
      <c r="AD210" s="308"/>
      <c r="AE210" s="308"/>
      <c r="AF210" s="308"/>
      <c r="AG210" s="308"/>
      <c r="AH210" s="308"/>
      <c r="AI210" s="308"/>
      <c r="AJ210" s="308"/>
      <c r="AK210" s="308"/>
    </row>
    <row r="211" spans="10:37" x14ac:dyDescent="0.3">
      <c r="J211" s="308"/>
      <c r="K211" s="308"/>
      <c r="L211" s="308"/>
      <c r="M211" s="308"/>
      <c r="N211" s="308"/>
      <c r="O211" s="308"/>
      <c r="P211" s="308"/>
      <c r="Q211" s="308"/>
      <c r="R211" s="308"/>
      <c r="S211" s="308"/>
      <c r="T211" s="308"/>
      <c r="U211" s="308"/>
      <c r="V211" s="308"/>
      <c r="W211" s="308"/>
      <c r="X211" s="308"/>
      <c r="Y211" s="308"/>
      <c r="Z211" s="308"/>
      <c r="AA211" s="308"/>
      <c r="AB211" s="308"/>
      <c r="AC211" s="308"/>
      <c r="AD211" s="308"/>
      <c r="AE211" s="308"/>
      <c r="AF211" s="308"/>
      <c r="AG211" s="308"/>
      <c r="AH211" s="308"/>
      <c r="AI211" s="308"/>
      <c r="AJ211" s="308"/>
      <c r="AK211" s="308"/>
    </row>
    <row r="212" spans="10:37" x14ac:dyDescent="0.3">
      <c r="J212" s="308"/>
      <c r="K212" s="308"/>
      <c r="L212" s="308"/>
      <c r="M212" s="308"/>
      <c r="N212" s="308"/>
      <c r="O212" s="308"/>
      <c r="P212" s="308"/>
      <c r="Q212" s="308"/>
      <c r="R212" s="308"/>
      <c r="S212" s="308"/>
      <c r="T212" s="308"/>
      <c r="U212" s="308"/>
      <c r="V212" s="308"/>
      <c r="W212" s="308"/>
      <c r="X212" s="308"/>
      <c r="Y212" s="308"/>
      <c r="Z212" s="308"/>
      <c r="AA212" s="308"/>
      <c r="AB212" s="308"/>
      <c r="AC212" s="308"/>
      <c r="AD212" s="308"/>
      <c r="AE212" s="308"/>
      <c r="AF212" s="308"/>
      <c r="AG212" s="308"/>
      <c r="AH212" s="308"/>
      <c r="AI212" s="308"/>
      <c r="AJ212" s="308"/>
      <c r="AK212" s="308"/>
    </row>
    <row r="213" spans="10:37" x14ac:dyDescent="0.3">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row>
    <row r="214" spans="10:37" x14ac:dyDescent="0.3">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row>
    <row r="215" spans="10:37" x14ac:dyDescent="0.3">
      <c r="J215" s="308"/>
      <c r="K215" s="308"/>
      <c r="L215" s="308"/>
      <c r="M215" s="308"/>
      <c r="N215" s="308"/>
      <c r="O215" s="308"/>
      <c r="P215" s="308"/>
      <c r="Q215" s="308"/>
      <c r="R215" s="308"/>
      <c r="S215" s="308"/>
      <c r="T215" s="308"/>
      <c r="U215" s="308"/>
      <c r="V215" s="308"/>
      <c r="W215" s="308"/>
      <c r="X215" s="308"/>
      <c r="Y215" s="308"/>
      <c r="Z215" s="308"/>
      <c r="AA215" s="308"/>
      <c r="AB215" s="308"/>
      <c r="AC215" s="308"/>
      <c r="AD215" s="308"/>
      <c r="AE215" s="308"/>
      <c r="AF215" s="308"/>
      <c r="AG215" s="308"/>
      <c r="AH215" s="308"/>
      <c r="AI215" s="308"/>
      <c r="AJ215" s="308"/>
      <c r="AK215" s="308"/>
    </row>
    <row r="216" spans="10:37" x14ac:dyDescent="0.3">
      <c r="J216" s="308"/>
      <c r="K216" s="308"/>
      <c r="L216" s="308"/>
      <c r="M216" s="308"/>
      <c r="N216" s="308"/>
      <c r="O216" s="308"/>
      <c r="P216" s="308"/>
      <c r="Q216" s="308"/>
      <c r="R216" s="308"/>
      <c r="S216" s="308"/>
      <c r="T216" s="308"/>
      <c r="U216" s="308"/>
      <c r="V216" s="308"/>
      <c r="W216" s="308"/>
      <c r="X216" s="308"/>
      <c r="Y216" s="308"/>
      <c r="Z216" s="308"/>
      <c r="AA216" s="308"/>
      <c r="AB216" s="308"/>
      <c r="AC216" s="308"/>
      <c r="AD216" s="308"/>
      <c r="AE216" s="308"/>
      <c r="AF216" s="308"/>
      <c r="AG216" s="308"/>
      <c r="AH216" s="308"/>
      <c r="AI216" s="308"/>
      <c r="AJ216" s="308"/>
      <c r="AK216" s="308"/>
    </row>
    <row r="217" spans="10:37" x14ac:dyDescent="0.3">
      <c r="J217" s="308"/>
      <c r="K217" s="308"/>
      <c r="L217" s="308"/>
      <c r="M217" s="308"/>
      <c r="N217" s="308"/>
      <c r="O217" s="308"/>
      <c r="P217" s="308"/>
      <c r="Q217" s="308"/>
      <c r="R217" s="308"/>
      <c r="S217" s="308"/>
      <c r="T217" s="308"/>
      <c r="U217" s="308"/>
      <c r="V217" s="308"/>
      <c r="W217" s="308"/>
      <c r="X217" s="308"/>
      <c r="Y217" s="308"/>
      <c r="Z217" s="308"/>
      <c r="AA217" s="308"/>
      <c r="AB217" s="308"/>
      <c r="AC217" s="308"/>
      <c r="AD217" s="308"/>
      <c r="AE217" s="308"/>
      <c r="AF217" s="308"/>
      <c r="AG217" s="308"/>
      <c r="AH217" s="308"/>
      <c r="AI217" s="308"/>
      <c r="AJ217" s="308"/>
      <c r="AK217" s="308"/>
    </row>
    <row r="218" spans="10:37" x14ac:dyDescent="0.3">
      <c r="J218" s="308"/>
      <c r="K218" s="308"/>
      <c r="L218" s="308"/>
      <c r="M218" s="308"/>
      <c r="N218" s="308"/>
      <c r="O218" s="308"/>
      <c r="P218" s="308"/>
      <c r="Q218" s="308"/>
      <c r="R218" s="308"/>
      <c r="S218" s="308"/>
      <c r="T218" s="308"/>
      <c r="U218" s="308"/>
      <c r="V218" s="308"/>
      <c r="W218" s="308"/>
      <c r="X218" s="308"/>
      <c r="Y218" s="308"/>
      <c r="Z218" s="308"/>
      <c r="AA218" s="308"/>
      <c r="AB218" s="308"/>
      <c r="AC218" s="308"/>
      <c r="AD218" s="308"/>
      <c r="AE218" s="308"/>
      <c r="AF218" s="308"/>
      <c r="AG218" s="308"/>
      <c r="AH218" s="308"/>
      <c r="AI218" s="308"/>
      <c r="AJ218" s="308"/>
      <c r="AK218" s="308"/>
    </row>
    <row r="219" spans="10:37" x14ac:dyDescent="0.3">
      <c r="J219" s="308"/>
      <c r="K219" s="308"/>
      <c r="L219" s="308"/>
      <c r="M219" s="308"/>
      <c r="N219" s="308"/>
      <c r="O219" s="308"/>
      <c r="P219" s="308"/>
      <c r="Q219" s="308"/>
      <c r="R219" s="308"/>
      <c r="S219" s="308"/>
      <c r="T219" s="308"/>
      <c r="U219" s="308"/>
      <c r="V219" s="308"/>
      <c r="W219" s="308"/>
      <c r="X219" s="308"/>
      <c r="Y219" s="308"/>
      <c r="Z219" s="308"/>
      <c r="AA219" s="308"/>
      <c r="AB219" s="308"/>
      <c r="AC219" s="308"/>
      <c r="AD219" s="308"/>
      <c r="AE219" s="308"/>
      <c r="AF219" s="308"/>
      <c r="AG219" s="308"/>
      <c r="AH219" s="308"/>
      <c r="AI219" s="308"/>
      <c r="AJ219" s="308"/>
      <c r="AK219" s="308"/>
    </row>
    <row r="220" spans="10:37" x14ac:dyDescent="0.3">
      <c r="J220" s="308"/>
      <c r="K220" s="308"/>
      <c r="L220" s="308"/>
      <c r="M220" s="308"/>
      <c r="N220" s="308"/>
      <c r="O220" s="308"/>
      <c r="P220" s="308"/>
      <c r="Q220" s="308"/>
      <c r="R220" s="308"/>
      <c r="S220" s="308"/>
      <c r="T220" s="308"/>
      <c r="U220" s="308"/>
      <c r="V220" s="308"/>
      <c r="W220" s="308"/>
      <c r="X220" s="308"/>
      <c r="Y220" s="308"/>
      <c r="Z220" s="308"/>
      <c r="AA220" s="308"/>
      <c r="AB220" s="308"/>
      <c r="AC220" s="308"/>
      <c r="AD220" s="308"/>
      <c r="AE220" s="308"/>
      <c r="AF220" s="308"/>
      <c r="AG220" s="308"/>
      <c r="AH220" s="308"/>
      <c r="AI220" s="308"/>
      <c r="AJ220" s="308"/>
      <c r="AK220" s="308"/>
    </row>
    <row r="221" spans="10:37" x14ac:dyDescent="0.3">
      <c r="J221" s="308"/>
      <c r="K221" s="308"/>
      <c r="L221" s="308"/>
      <c r="M221" s="308"/>
      <c r="N221" s="308"/>
      <c r="O221" s="308"/>
      <c r="P221" s="308"/>
      <c r="Q221" s="308"/>
      <c r="R221" s="308"/>
      <c r="S221" s="308"/>
      <c r="T221" s="308"/>
      <c r="U221" s="308"/>
      <c r="V221" s="308"/>
      <c r="W221" s="308"/>
      <c r="X221" s="308"/>
      <c r="Y221" s="308"/>
      <c r="Z221" s="308"/>
      <c r="AA221" s="308"/>
      <c r="AB221" s="308"/>
      <c r="AC221" s="308"/>
      <c r="AD221" s="308"/>
      <c r="AE221" s="308"/>
      <c r="AF221" s="308"/>
      <c r="AG221" s="308"/>
      <c r="AH221" s="308"/>
      <c r="AI221" s="308"/>
      <c r="AJ221" s="308"/>
      <c r="AK221" s="308"/>
    </row>
    <row r="222" spans="10:37" x14ac:dyDescent="0.3">
      <c r="J222" s="308"/>
      <c r="K222" s="308"/>
      <c r="L222" s="308"/>
      <c r="M222" s="308"/>
      <c r="N222" s="308"/>
      <c r="O222" s="308"/>
      <c r="P222" s="308"/>
      <c r="Q222" s="308"/>
      <c r="R222" s="308"/>
      <c r="S222" s="308"/>
      <c r="T222" s="308"/>
      <c r="U222" s="308"/>
      <c r="V222" s="308"/>
      <c r="W222" s="308"/>
      <c r="X222" s="308"/>
      <c r="Y222" s="308"/>
      <c r="Z222" s="308"/>
      <c r="AA222" s="308"/>
      <c r="AB222" s="308"/>
      <c r="AC222" s="308"/>
      <c r="AD222" s="308"/>
      <c r="AE222" s="308"/>
      <c r="AF222" s="308"/>
      <c r="AG222" s="308"/>
      <c r="AH222" s="308"/>
      <c r="AI222" s="308"/>
      <c r="AJ222" s="308"/>
      <c r="AK222" s="308"/>
    </row>
    <row r="223" spans="10:37" x14ac:dyDescent="0.3">
      <c r="J223" s="308"/>
      <c r="K223" s="308"/>
      <c r="L223" s="308"/>
      <c r="M223" s="308"/>
      <c r="N223" s="308"/>
      <c r="O223" s="308"/>
      <c r="P223" s="308"/>
      <c r="Q223" s="308"/>
      <c r="R223" s="308"/>
      <c r="S223" s="308"/>
      <c r="T223" s="308"/>
      <c r="U223" s="308"/>
      <c r="V223" s="308"/>
      <c r="W223" s="308"/>
      <c r="X223" s="308"/>
      <c r="Y223" s="308"/>
      <c r="Z223" s="308"/>
      <c r="AA223" s="308"/>
      <c r="AB223" s="308"/>
      <c r="AC223" s="308"/>
      <c r="AD223" s="308"/>
      <c r="AE223" s="308"/>
      <c r="AF223" s="308"/>
      <c r="AG223" s="308"/>
      <c r="AH223" s="308"/>
      <c r="AI223" s="308"/>
      <c r="AJ223" s="308"/>
      <c r="AK223" s="308"/>
    </row>
    <row r="224" spans="10:37" x14ac:dyDescent="0.3">
      <c r="J224" s="308"/>
      <c r="K224" s="308"/>
      <c r="L224" s="308"/>
      <c r="M224" s="308"/>
      <c r="N224" s="308"/>
      <c r="O224" s="308"/>
      <c r="P224" s="308"/>
      <c r="Q224" s="308"/>
      <c r="R224" s="308"/>
      <c r="S224" s="308"/>
      <c r="T224" s="308"/>
      <c r="U224" s="308"/>
      <c r="V224" s="308"/>
      <c r="W224" s="308"/>
      <c r="X224" s="308"/>
      <c r="Y224" s="308"/>
      <c r="Z224" s="308"/>
      <c r="AA224" s="308"/>
      <c r="AB224" s="308"/>
      <c r="AC224" s="308"/>
      <c r="AD224" s="308"/>
      <c r="AE224" s="308"/>
      <c r="AF224" s="308"/>
      <c r="AG224" s="308"/>
      <c r="AH224" s="308"/>
      <c r="AI224" s="308"/>
      <c r="AJ224" s="308"/>
      <c r="AK224" s="308"/>
    </row>
    <row r="225" spans="10:37" x14ac:dyDescent="0.3">
      <c r="J225" s="308"/>
      <c r="K225" s="308"/>
      <c r="L225" s="308"/>
      <c r="M225" s="308"/>
      <c r="N225" s="308"/>
      <c r="O225" s="308"/>
      <c r="P225" s="308"/>
      <c r="Q225" s="308"/>
      <c r="R225" s="308"/>
      <c r="S225" s="308"/>
      <c r="T225" s="308"/>
      <c r="U225" s="308"/>
      <c r="V225" s="308"/>
      <c r="W225" s="308"/>
      <c r="X225" s="308"/>
      <c r="Y225" s="308"/>
      <c r="Z225" s="308"/>
      <c r="AA225" s="308"/>
      <c r="AB225" s="308"/>
      <c r="AC225" s="308"/>
      <c r="AD225" s="308"/>
      <c r="AE225" s="308"/>
      <c r="AF225" s="308"/>
      <c r="AG225" s="308"/>
      <c r="AH225" s="308"/>
      <c r="AI225" s="308"/>
      <c r="AJ225" s="308"/>
      <c r="AK225" s="308"/>
    </row>
    <row r="226" spans="10:37" x14ac:dyDescent="0.3">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row>
    <row r="227" spans="10:37" x14ac:dyDescent="0.3">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row>
    <row r="228" spans="10:37" x14ac:dyDescent="0.3">
      <c r="J228" s="308"/>
      <c r="K228" s="308"/>
      <c r="L228" s="308"/>
      <c r="M228" s="308"/>
      <c r="N228" s="308"/>
      <c r="O228" s="308"/>
      <c r="P228" s="308"/>
      <c r="Q228" s="308"/>
      <c r="R228" s="308"/>
      <c r="S228" s="308"/>
      <c r="T228" s="308"/>
      <c r="U228" s="308"/>
      <c r="V228" s="308"/>
      <c r="W228" s="308"/>
      <c r="X228" s="308"/>
      <c r="Y228" s="308"/>
      <c r="Z228" s="308"/>
      <c r="AA228" s="308"/>
      <c r="AB228" s="308"/>
      <c r="AC228" s="308"/>
      <c r="AD228" s="308"/>
      <c r="AE228" s="308"/>
      <c r="AF228" s="308"/>
      <c r="AG228" s="308"/>
      <c r="AH228" s="308"/>
      <c r="AI228" s="308"/>
      <c r="AJ228" s="308"/>
      <c r="AK228" s="308"/>
    </row>
    <row r="229" spans="10:37" x14ac:dyDescent="0.3">
      <c r="J229" s="308"/>
      <c r="K229" s="308"/>
      <c r="L229" s="308"/>
      <c r="M229" s="308"/>
      <c r="N229" s="308"/>
      <c r="O229" s="308"/>
      <c r="P229" s="308"/>
      <c r="Q229" s="308"/>
      <c r="R229" s="308"/>
      <c r="S229" s="308"/>
      <c r="T229" s="308"/>
      <c r="U229" s="308"/>
      <c r="V229" s="308"/>
      <c r="W229" s="308"/>
      <c r="X229" s="308"/>
      <c r="Y229" s="308"/>
      <c r="Z229" s="308"/>
      <c r="AA229" s="308"/>
      <c r="AB229" s="308"/>
      <c r="AC229" s="308"/>
      <c r="AD229" s="308"/>
      <c r="AE229" s="308"/>
      <c r="AF229" s="308"/>
      <c r="AG229" s="308"/>
      <c r="AH229" s="308"/>
      <c r="AI229" s="308"/>
      <c r="AJ229" s="308"/>
      <c r="AK229" s="308"/>
    </row>
    <row r="230" spans="10:37" x14ac:dyDescent="0.3">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row>
    <row r="231" spans="10:37" x14ac:dyDescent="0.3">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row>
    <row r="232" spans="10:37" x14ac:dyDescent="0.3">
      <c r="J232" s="308"/>
      <c r="K232" s="308"/>
      <c r="L232" s="308"/>
      <c r="M232" s="308"/>
      <c r="N232" s="308"/>
      <c r="O232" s="308"/>
      <c r="P232" s="308"/>
      <c r="Q232" s="308"/>
      <c r="R232" s="308"/>
      <c r="S232" s="308"/>
      <c r="T232" s="308"/>
      <c r="U232" s="308"/>
      <c r="V232" s="308"/>
      <c r="W232" s="308"/>
      <c r="X232" s="308"/>
      <c r="Y232" s="308"/>
      <c r="Z232" s="308"/>
      <c r="AA232" s="308"/>
      <c r="AB232" s="308"/>
      <c r="AC232" s="308"/>
      <c r="AD232" s="308"/>
      <c r="AE232" s="308"/>
      <c r="AF232" s="308"/>
      <c r="AG232" s="308"/>
      <c r="AH232" s="308"/>
      <c r="AI232" s="308"/>
      <c r="AJ232" s="308"/>
      <c r="AK232" s="308"/>
    </row>
    <row r="233" spans="10:37" x14ac:dyDescent="0.3">
      <c r="J233" s="308"/>
      <c r="K233" s="308"/>
      <c r="L233" s="308"/>
      <c r="M233" s="308"/>
      <c r="N233" s="308"/>
      <c r="O233" s="308"/>
      <c r="P233" s="308"/>
      <c r="Q233" s="308"/>
      <c r="R233" s="308"/>
      <c r="S233" s="308"/>
      <c r="T233" s="308"/>
      <c r="U233" s="308"/>
      <c r="V233" s="308"/>
      <c r="W233" s="308"/>
      <c r="X233" s="308"/>
      <c r="Y233" s="308"/>
      <c r="Z233" s="308"/>
      <c r="AA233" s="308"/>
      <c r="AB233" s="308"/>
      <c r="AC233" s="308"/>
      <c r="AD233" s="308"/>
      <c r="AE233" s="308"/>
      <c r="AF233" s="308"/>
      <c r="AG233" s="308"/>
      <c r="AH233" s="308"/>
      <c r="AI233" s="308"/>
      <c r="AJ233" s="308"/>
      <c r="AK233" s="308"/>
    </row>
    <row r="234" spans="10:37" x14ac:dyDescent="0.3">
      <c r="J234" s="308"/>
      <c r="K234" s="308"/>
      <c r="L234" s="308"/>
      <c r="M234" s="308"/>
      <c r="N234" s="308"/>
      <c r="O234" s="308"/>
      <c r="P234" s="308"/>
      <c r="Q234" s="308"/>
      <c r="R234" s="308"/>
      <c r="S234" s="308"/>
      <c r="T234" s="308"/>
      <c r="U234" s="308"/>
      <c r="V234" s="308"/>
      <c r="W234" s="308"/>
      <c r="X234" s="308"/>
      <c r="Y234" s="308"/>
      <c r="Z234" s="308"/>
      <c r="AA234" s="308"/>
      <c r="AB234" s="308"/>
      <c r="AC234" s="308"/>
      <c r="AD234" s="308"/>
      <c r="AE234" s="308"/>
      <c r="AF234" s="308"/>
      <c r="AG234" s="308"/>
      <c r="AH234" s="308"/>
      <c r="AI234" s="308"/>
      <c r="AJ234" s="308"/>
      <c r="AK234" s="308"/>
    </row>
    <row r="235" spans="10:37" x14ac:dyDescent="0.3">
      <c r="J235" s="308"/>
      <c r="K235" s="308"/>
      <c r="L235" s="308"/>
      <c r="M235" s="308"/>
      <c r="N235" s="308"/>
      <c r="O235" s="308"/>
      <c r="P235" s="308"/>
      <c r="Q235" s="308"/>
      <c r="R235" s="308"/>
      <c r="S235" s="308"/>
      <c r="T235" s="308"/>
      <c r="U235" s="308"/>
      <c r="V235" s="308"/>
      <c r="W235" s="308"/>
      <c r="X235" s="308"/>
      <c r="Y235" s="308"/>
      <c r="Z235" s="308"/>
      <c r="AA235" s="308"/>
      <c r="AB235" s="308"/>
      <c r="AC235" s="308"/>
      <c r="AD235" s="308"/>
      <c r="AE235" s="308"/>
      <c r="AF235" s="308"/>
      <c r="AG235" s="308"/>
      <c r="AH235" s="308"/>
      <c r="AI235" s="308"/>
      <c r="AJ235" s="308"/>
      <c r="AK235" s="308"/>
    </row>
    <row r="236" spans="10:37" x14ac:dyDescent="0.3">
      <c r="J236" s="308"/>
      <c r="K236" s="308"/>
      <c r="L236" s="308"/>
      <c r="M236" s="308"/>
      <c r="N236" s="308"/>
      <c r="O236" s="308"/>
      <c r="P236" s="308"/>
      <c r="Q236" s="308"/>
      <c r="R236" s="308"/>
      <c r="S236" s="308"/>
      <c r="T236" s="308"/>
      <c r="U236" s="308"/>
      <c r="V236" s="308"/>
      <c r="W236" s="308"/>
      <c r="X236" s="308"/>
      <c r="Y236" s="308"/>
      <c r="Z236" s="308"/>
      <c r="AA236" s="308"/>
      <c r="AB236" s="308"/>
      <c r="AC236" s="308"/>
      <c r="AD236" s="308"/>
      <c r="AE236" s="308"/>
      <c r="AF236" s="308"/>
      <c r="AG236" s="308"/>
      <c r="AH236" s="308"/>
      <c r="AI236" s="308"/>
      <c r="AJ236" s="308"/>
      <c r="AK236" s="308"/>
    </row>
    <row r="237" spans="10:37" x14ac:dyDescent="0.3">
      <c r="J237" s="308"/>
      <c r="K237" s="308"/>
      <c r="L237" s="308"/>
      <c r="M237" s="308"/>
      <c r="N237" s="308"/>
      <c r="O237" s="308"/>
      <c r="P237" s="308"/>
      <c r="Q237" s="308"/>
      <c r="R237" s="308"/>
      <c r="S237" s="308"/>
      <c r="T237" s="308"/>
      <c r="U237" s="308"/>
      <c r="V237" s="308"/>
      <c r="W237" s="308"/>
      <c r="X237" s="308"/>
      <c r="Y237" s="308"/>
      <c r="Z237" s="308"/>
      <c r="AA237" s="308"/>
      <c r="AB237" s="308"/>
      <c r="AC237" s="308"/>
      <c r="AD237" s="308"/>
      <c r="AE237" s="308"/>
      <c r="AF237" s="308"/>
      <c r="AG237" s="308"/>
      <c r="AH237" s="308"/>
      <c r="AI237" s="308"/>
      <c r="AJ237" s="308"/>
      <c r="AK237" s="308"/>
    </row>
    <row r="238" spans="10:37" x14ac:dyDescent="0.3">
      <c r="J238" s="308"/>
      <c r="K238" s="308"/>
      <c r="L238" s="308"/>
      <c r="M238" s="308"/>
      <c r="N238" s="308"/>
      <c r="O238" s="308"/>
      <c r="P238" s="308"/>
      <c r="Q238" s="308"/>
      <c r="R238" s="308"/>
      <c r="S238" s="308"/>
      <c r="T238" s="308"/>
      <c r="U238" s="308"/>
      <c r="V238" s="308"/>
      <c r="W238" s="308"/>
      <c r="X238" s="308"/>
      <c r="Y238" s="308"/>
      <c r="Z238" s="308"/>
      <c r="AA238" s="308"/>
      <c r="AB238" s="308"/>
      <c r="AC238" s="308"/>
      <c r="AD238" s="308"/>
      <c r="AE238" s="308"/>
      <c r="AF238" s="308"/>
      <c r="AG238" s="308"/>
      <c r="AH238" s="308"/>
      <c r="AI238" s="308"/>
      <c r="AJ238" s="308"/>
      <c r="AK238" s="308"/>
    </row>
    <row r="239" spans="10:37" x14ac:dyDescent="0.3">
      <c r="J239" s="308"/>
      <c r="K239" s="308"/>
      <c r="L239" s="308"/>
      <c r="M239" s="308"/>
      <c r="N239" s="308"/>
      <c r="O239" s="308"/>
      <c r="P239" s="308"/>
      <c r="Q239" s="308"/>
      <c r="R239" s="308"/>
      <c r="S239" s="308"/>
      <c r="T239" s="308"/>
      <c r="U239" s="308"/>
      <c r="V239" s="308"/>
      <c r="W239" s="308"/>
      <c r="X239" s="308"/>
      <c r="Y239" s="308"/>
      <c r="Z239" s="308"/>
      <c r="AA239" s="308"/>
      <c r="AB239" s="308"/>
      <c r="AC239" s="308"/>
      <c r="AD239" s="308"/>
      <c r="AE239" s="308"/>
      <c r="AF239" s="308"/>
      <c r="AG239" s="308"/>
      <c r="AH239" s="308"/>
      <c r="AI239" s="308"/>
      <c r="AJ239" s="308"/>
      <c r="AK239" s="308"/>
    </row>
    <row r="240" spans="10:37" x14ac:dyDescent="0.3">
      <c r="J240" s="308"/>
      <c r="K240" s="308"/>
      <c r="L240" s="308"/>
      <c r="M240" s="308"/>
      <c r="N240" s="308"/>
      <c r="O240" s="308"/>
      <c r="P240" s="308"/>
      <c r="Q240" s="308"/>
      <c r="R240" s="308"/>
      <c r="S240" s="308"/>
      <c r="T240" s="308"/>
      <c r="U240" s="308"/>
      <c r="V240" s="308"/>
      <c r="W240" s="308"/>
      <c r="X240" s="308"/>
      <c r="Y240" s="308"/>
      <c r="Z240" s="308"/>
      <c r="AA240" s="308"/>
      <c r="AB240" s="308"/>
      <c r="AC240" s="308"/>
      <c r="AD240" s="308"/>
      <c r="AE240" s="308"/>
      <c r="AF240" s="308"/>
      <c r="AG240" s="308"/>
      <c r="AH240" s="308"/>
      <c r="AI240" s="308"/>
      <c r="AJ240" s="308"/>
      <c r="AK240" s="308"/>
    </row>
    <row r="241" spans="10:37" x14ac:dyDescent="0.3">
      <c r="J241" s="308"/>
      <c r="K241" s="308"/>
      <c r="L241" s="308"/>
      <c r="M241" s="308"/>
      <c r="N241" s="308"/>
      <c r="O241" s="308"/>
      <c r="P241" s="308"/>
      <c r="Q241" s="308"/>
      <c r="R241" s="308"/>
      <c r="S241" s="308"/>
      <c r="T241" s="308"/>
      <c r="U241" s="308"/>
      <c r="V241" s="308"/>
      <c r="W241" s="308"/>
      <c r="X241" s="308"/>
      <c r="Y241" s="308"/>
      <c r="Z241" s="308"/>
      <c r="AA241" s="308"/>
      <c r="AB241" s="308"/>
      <c r="AC241" s="308"/>
      <c r="AD241" s="308"/>
      <c r="AE241" s="308"/>
      <c r="AF241" s="308"/>
      <c r="AG241" s="308"/>
      <c r="AH241" s="308"/>
      <c r="AI241" s="308"/>
      <c r="AJ241" s="308"/>
      <c r="AK241" s="308"/>
    </row>
    <row r="242" spans="10:37" x14ac:dyDescent="0.3">
      <c r="J242" s="308"/>
      <c r="K242" s="308"/>
      <c r="L242" s="308"/>
      <c r="M242" s="308"/>
      <c r="N242" s="308"/>
      <c r="O242" s="308"/>
      <c r="P242" s="308"/>
      <c r="Q242" s="308"/>
      <c r="R242" s="308"/>
      <c r="S242" s="308"/>
      <c r="T242" s="308"/>
      <c r="U242" s="308"/>
      <c r="V242" s="308"/>
      <c r="W242" s="308"/>
      <c r="X242" s="308"/>
      <c r="Y242" s="308"/>
      <c r="Z242" s="308"/>
      <c r="AA242" s="308"/>
      <c r="AB242" s="308"/>
      <c r="AC242" s="308"/>
      <c r="AD242" s="308"/>
      <c r="AE242" s="308"/>
      <c r="AF242" s="308"/>
      <c r="AG242" s="308"/>
      <c r="AH242" s="308"/>
      <c r="AI242" s="308"/>
      <c r="AJ242" s="308"/>
      <c r="AK242" s="308"/>
    </row>
    <row r="243" spans="10:37" x14ac:dyDescent="0.3">
      <c r="J243" s="308"/>
      <c r="K243" s="308"/>
      <c r="L243" s="308"/>
      <c r="M243" s="308"/>
      <c r="N243" s="308"/>
      <c r="O243" s="308"/>
      <c r="P243" s="308"/>
      <c r="Q243" s="308"/>
      <c r="R243" s="308"/>
      <c r="S243" s="308"/>
      <c r="T243" s="308"/>
      <c r="U243" s="308"/>
      <c r="V243" s="308"/>
      <c r="W243" s="308"/>
      <c r="X243" s="308"/>
      <c r="Y243" s="308"/>
      <c r="Z243" s="308"/>
      <c r="AA243" s="308"/>
      <c r="AB243" s="308"/>
      <c r="AC243" s="308"/>
      <c r="AD243" s="308"/>
      <c r="AE243" s="308"/>
      <c r="AF243" s="308"/>
      <c r="AG243" s="308"/>
      <c r="AH243" s="308"/>
      <c r="AI243" s="308"/>
      <c r="AJ243" s="308"/>
      <c r="AK243" s="308"/>
    </row>
    <row r="244" spans="10:37" x14ac:dyDescent="0.3">
      <c r="J244" s="308"/>
      <c r="K244" s="308"/>
      <c r="L244" s="308"/>
      <c r="M244" s="308"/>
      <c r="N244" s="308"/>
      <c r="O244" s="308"/>
      <c r="P244" s="308"/>
      <c r="Q244" s="308"/>
      <c r="R244" s="308"/>
      <c r="S244" s="308"/>
      <c r="T244" s="308"/>
      <c r="U244" s="308"/>
      <c r="V244" s="308"/>
      <c r="W244" s="308"/>
      <c r="X244" s="308"/>
      <c r="Y244" s="308"/>
      <c r="Z244" s="308"/>
      <c r="AA244" s="308"/>
      <c r="AB244" s="308"/>
      <c r="AC244" s="308"/>
      <c r="AD244" s="308"/>
      <c r="AE244" s="308"/>
      <c r="AF244" s="308"/>
      <c r="AG244" s="308"/>
      <c r="AH244" s="308"/>
      <c r="AI244" s="308"/>
      <c r="AJ244" s="308"/>
      <c r="AK244" s="308"/>
    </row>
    <row r="245" spans="10:37" x14ac:dyDescent="0.3">
      <c r="J245" s="308"/>
      <c r="K245" s="308"/>
      <c r="L245" s="308"/>
      <c r="M245" s="308"/>
      <c r="N245" s="308"/>
      <c r="O245" s="308"/>
      <c r="P245" s="308"/>
      <c r="Q245" s="308"/>
      <c r="R245" s="308"/>
      <c r="S245" s="308"/>
      <c r="T245" s="308"/>
      <c r="U245" s="308"/>
      <c r="V245" s="308"/>
      <c r="W245" s="308"/>
      <c r="X245" s="308"/>
      <c r="Y245" s="308"/>
      <c r="Z245" s="308"/>
      <c r="AA245" s="308"/>
      <c r="AB245" s="308"/>
      <c r="AC245" s="308"/>
      <c r="AD245" s="308"/>
      <c r="AE245" s="308"/>
      <c r="AF245" s="308"/>
      <c r="AG245" s="308"/>
      <c r="AH245" s="308"/>
      <c r="AI245" s="308"/>
      <c r="AJ245" s="308"/>
      <c r="AK245" s="308"/>
    </row>
    <row r="246" spans="10:37" x14ac:dyDescent="0.3">
      <c r="J246" s="308"/>
      <c r="K246" s="308"/>
      <c r="L246" s="308"/>
      <c r="M246" s="308"/>
      <c r="N246" s="308"/>
      <c r="O246" s="308"/>
      <c r="P246" s="308"/>
      <c r="Q246" s="308"/>
      <c r="R246" s="308"/>
      <c r="S246" s="308"/>
      <c r="T246" s="308"/>
      <c r="U246" s="308"/>
      <c r="V246" s="308"/>
      <c r="W246" s="308"/>
      <c r="X246" s="308"/>
      <c r="Y246" s="308"/>
      <c r="Z246" s="308"/>
      <c r="AA246" s="308"/>
      <c r="AB246" s="308"/>
      <c r="AC246" s="308"/>
      <c r="AD246" s="308"/>
      <c r="AE246" s="308"/>
      <c r="AF246" s="308"/>
      <c r="AG246" s="308"/>
      <c r="AH246" s="308"/>
      <c r="AI246" s="308"/>
      <c r="AJ246" s="308"/>
      <c r="AK246" s="308"/>
    </row>
    <row r="247" spans="10:37" x14ac:dyDescent="0.3">
      <c r="J247" s="308"/>
      <c r="K247" s="308"/>
      <c r="L247" s="308"/>
      <c r="M247" s="308"/>
      <c r="N247" s="308"/>
      <c r="O247" s="308"/>
      <c r="P247" s="308"/>
      <c r="Q247" s="308"/>
      <c r="R247" s="308"/>
      <c r="S247" s="308"/>
      <c r="T247" s="308"/>
      <c r="U247" s="308"/>
      <c r="V247" s="308"/>
      <c r="W247" s="308"/>
      <c r="X247" s="308"/>
      <c r="Y247" s="308"/>
      <c r="Z247" s="308"/>
      <c r="AA247" s="308"/>
      <c r="AB247" s="308"/>
      <c r="AC247" s="308"/>
      <c r="AD247" s="308"/>
      <c r="AE247" s="308"/>
      <c r="AF247" s="308"/>
      <c r="AG247" s="308"/>
      <c r="AH247" s="308"/>
      <c r="AI247" s="308"/>
      <c r="AJ247" s="308"/>
      <c r="AK247" s="308"/>
    </row>
    <row r="248" spans="10:37" x14ac:dyDescent="0.3">
      <c r="J248" s="308"/>
      <c r="K248" s="308"/>
      <c r="L248" s="308"/>
      <c r="M248" s="308"/>
      <c r="N248" s="308"/>
      <c r="O248" s="308"/>
      <c r="P248" s="308"/>
      <c r="Q248" s="308"/>
      <c r="R248" s="308"/>
      <c r="S248" s="308"/>
      <c r="T248" s="308"/>
      <c r="U248" s="308"/>
      <c r="V248" s="308"/>
      <c r="W248" s="308"/>
      <c r="X248" s="308"/>
      <c r="Y248" s="308"/>
      <c r="Z248" s="308"/>
      <c r="AA248" s="308"/>
      <c r="AB248" s="308"/>
      <c r="AC248" s="308"/>
      <c r="AD248" s="308"/>
      <c r="AE248" s="308"/>
      <c r="AF248" s="308"/>
      <c r="AG248" s="308"/>
      <c r="AH248" s="308"/>
      <c r="AI248" s="308"/>
      <c r="AJ248" s="308"/>
      <c r="AK248" s="308"/>
    </row>
    <row r="249" spans="10:37" x14ac:dyDescent="0.3">
      <c r="J249" s="308"/>
      <c r="K249" s="308"/>
      <c r="L249" s="308"/>
      <c r="M249" s="308"/>
      <c r="N249" s="308"/>
      <c r="O249" s="308"/>
      <c r="P249" s="308"/>
      <c r="Q249" s="308"/>
      <c r="R249" s="308"/>
      <c r="S249" s="308"/>
      <c r="T249" s="308"/>
      <c r="U249" s="308"/>
      <c r="V249" s="308"/>
      <c r="W249" s="308"/>
      <c r="X249" s="308"/>
      <c r="Y249" s="308"/>
      <c r="Z249" s="308"/>
      <c r="AA249" s="308"/>
      <c r="AB249" s="308"/>
      <c r="AC249" s="308"/>
      <c r="AD249" s="308"/>
      <c r="AE249" s="308"/>
      <c r="AF249" s="308"/>
      <c r="AG249" s="308"/>
      <c r="AH249" s="308"/>
      <c r="AI249" s="308"/>
      <c r="AJ249" s="308"/>
      <c r="AK249" s="308"/>
    </row>
    <row r="250" spans="10:37" x14ac:dyDescent="0.3">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row>
    <row r="251" spans="10:37" x14ac:dyDescent="0.3">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row>
    <row r="252" spans="10:37" x14ac:dyDescent="0.3">
      <c r="J252" s="308"/>
      <c r="K252" s="308"/>
      <c r="L252" s="308"/>
      <c r="M252" s="308"/>
      <c r="N252" s="308"/>
      <c r="O252" s="308"/>
      <c r="P252" s="308"/>
      <c r="Q252" s="308"/>
      <c r="R252" s="308"/>
      <c r="S252" s="308"/>
      <c r="T252" s="308"/>
      <c r="U252" s="308"/>
      <c r="V252" s="308"/>
      <c r="W252" s="308"/>
      <c r="X252" s="308"/>
      <c r="Y252" s="308"/>
      <c r="Z252" s="308"/>
      <c r="AA252" s="308"/>
      <c r="AB252" s="308"/>
      <c r="AC252" s="308"/>
      <c r="AD252" s="308"/>
      <c r="AE252" s="308"/>
      <c r="AF252" s="308"/>
      <c r="AG252" s="308"/>
      <c r="AH252" s="308"/>
      <c r="AI252" s="308"/>
      <c r="AJ252" s="308"/>
      <c r="AK252" s="308"/>
    </row>
    <row r="253" spans="10:37" x14ac:dyDescent="0.3">
      <c r="J253" s="308"/>
      <c r="K253" s="308"/>
      <c r="L253" s="308"/>
      <c r="M253" s="308"/>
      <c r="N253" s="308"/>
      <c r="O253" s="308"/>
      <c r="P253" s="308"/>
      <c r="Q253" s="308"/>
      <c r="R253" s="308"/>
      <c r="S253" s="308"/>
      <c r="T253" s="308"/>
      <c r="U253" s="308"/>
      <c r="V253" s="308"/>
      <c r="W253" s="308"/>
      <c r="X253" s="308"/>
      <c r="Y253" s="308"/>
      <c r="Z253" s="308"/>
      <c r="AA253" s="308"/>
      <c r="AB253" s="308"/>
      <c r="AC253" s="308"/>
      <c r="AD253" s="308"/>
      <c r="AE253" s="308"/>
      <c r="AF253" s="308"/>
      <c r="AG253" s="308"/>
      <c r="AH253" s="308"/>
      <c r="AI253" s="308"/>
      <c r="AJ253" s="308"/>
      <c r="AK253" s="308"/>
    </row>
    <row r="254" spans="10:37" x14ac:dyDescent="0.3">
      <c r="J254" s="308"/>
      <c r="K254" s="308"/>
      <c r="L254" s="308"/>
      <c r="M254" s="308"/>
      <c r="N254" s="308"/>
      <c r="O254" s="308"/>
      <c r="P254" s="308"/>
      <c r="Q254" s="308"/>
      <c r="R254" s="308"/>
      <c r="S254" s="308"/>
      <c r="T254" s="308"/>
      <c r="U254" s="308"/>
      <c r="V254" s="308"/>
      <c r="W254" s="308"/>
      <c r="X254" s="308"/>
      <c r="Y254" s="308"/>
      <c r="Z254" s="308"/>
      <c r="AA254" s="308"/>
      <c r="AB254" s="308"/>
      <c r="AC254" s="308"/>
      <c r="AD254" s="308"/>
      <c r="AE254" s="308"/>
      <c r="AF254" s="308"/>
      <c r="AG254" s="308"/>
      <c r="AH254" s="308"/>
      <c r="AI254" s="308"/>
      <c r="AJ254" s="308"/>
      <c r="AK254" s="308"/>
    </row>
  </sheetData>
  <autoFilter ref="A9:XFC200" xr:uid="{00000000-0009-0000-0000-000009000000}"/>
  <mergeCells count="10">
    <mergeCell ref="B3:C3"/>
    <mergeCell ref="B5:AM6"/>
    <mergeCell ref="B8:B9"/>
    <mergeCell ref="C8:C9"/>
    <mergeCell ref="D8:D9"/>
    <mergeCell ref="E8:E9"/>
    <mergeCell ref="F8:F9"/>
    <mergeCell ref="G8:G9"/>
    <mergeCell ref="H8:H9"/>
    <mergeCell ref="I8:I9"/>
  </mergeCells>
  <conditionalFormatting sqref="C10:C57">
    <cfRule type="duplicateValues" dxfId="1148" priority="803"/>
    <cfRule type="duplicateValues" dxfId="1147" priority="804"/>
  </conditionalFormatting>
  <conditionalFormatting sqref="C201:C1048576 C1:C4 C7:C9">
    <cfRule type="duplicateValues" dxfId="1146" priority="4766"/>
    <cfRule type="duplicateValues" dxfId="1145" priority="4775"/>
    <cfRule type="duplicateValues" dxfId="1144" priority="4774"/>
    <cfRule type="duplicateValues" dxfId="1143" priority="4773"/>
  </conditionalFormatting>
  <conditionalFormatting sqref="C201:C1048576 C1:C9">
    <cfRule type="duplicateValues" dxfId="1142" priority="4770"/>
  </conditionalFormatting>
  <conditionalFormatting sqref="C201:C1048576">
    <cfRule type="duplicateValues" dxfId="1141" priority="4785"/>
  </conditionalFormatting>
  <conditionalFormatting sqref="D8:D9">
    <cfRule type="duplicateValues" dxfId="1140" priority="1528"/>
  </conditionalFormatting>
  <conditionalFormatting sqref="I1:I4 I7:I9">
    <cfRule type="containsText" dxfId="1139" priority="1506" operator="containsText" text="RENUNCIA">
      <formula>NOT(ISERROR(SEARCH("RENUNCIA",I1)))</formula>
    </cfRule>
  </conditionalFormatting>
  <conditionalFormatting sqref="I166:I1048576">
    <cfRule type="containsText" dxfId="1138" priority="520" operator="containsText" text="RENUNCIA">
      <formula>NOT(ISERROR(SEARCH("RENUNCIA",I166)))</formula>
    </cfRule>
  </conditionalFormatting>
  <conditionalFormatting sqref="J132:U135 J136:V168">
    <cfRule type="containsText" dxfId="1137" priority="594" operator="containsText" text="CD">
      <formula>NOT(ISERROR(SEARCH("CD",#REF!)))</formula>
    </cfRule>
    <cfRule type="containsText" dxfId="1136" priority="592" operator="containsText" text="INC">
      <formula>NOT(ISERROR(SEARCH("INC",#REF!)))</formula>
    </cfRule>
    <cfRule type="containsText" dxfId="1135" priority="591" operator="containsText" text="D">
      <formula>NOT(ISERROR(SEARCH("D",#REF!)))</formula>
    </cfRule>
    <cfRule type="containsBlanks" dxfId="1134" priority="602">
      <formula>LEN(TRIM(#REF!))=0</formula>
    </cfRule>
    <cfRule type="containsText" dxfId="1133" priority="590" operator="containsText" text="PNR">
      <formula>NOT(ISERROR(SEARCH("PNR",#REF!)))</formula>
    </cfRule>
    <cfRule type="containsText" dxfId="1132" priority="589" stopIfTrue="1" operator="containsText" text="OK">
      <formula>NOT(ISERROR(SEARCH("OK",#REF!)))</formula>
    </cfRule>
    <cfRule type="containsText" dxfId="1131" priority="588" operator="containsText" text="LNR">
      <formula>NOT(ISERROR(SEARCH("LNR",#REF!)))</formula>
    </cfRule>
    <cfRule type="containsText" dxfId="1130" priority="586" operator="containsText" text="LT">
      <formula>NOT(ISERROR(SEARCH("LT",#REF!)))</formula>
    </cfRule>
    <cfRule type="containsText" dxfId="1129" priority="598" operator="containsText" text="AUS">
      <formula>NOT(ISERROR(SEARCH("AUS",#REF!)))</formula>
    </cfRule>
    <cfRule type="containsText" dxfId="1128" priority="601" operator="containsText" text="&quot; &quot;">
      <formula>NOT(ISERROR(SEARCH(""" """,#REF!)))</formula>
    </cfRule>
    <cfRule type="containsText" dxfId="1127" priority="600" operator="containsText" text="VAC">
      <formula>NOT(ISERROR(SEARCH("VAC",#REF!)))</formula>
    </cfRule>
    <cfRule type="containsText" dxfId="1126" priority="599" operator="containsText" text="CD">
      <formula>NOT(ISERROR(SEARCH("CD",#REF!)))</formula>
    </cfRule>
    <cfRule type="containsText" dxfId="1125" priority="593" operator="containsText" text="D">
      <formula>NOT(ISERROR(SEARCH("D",#REF!)))</formula>
    </cfRule>
    <cfRule type="containsText" dxfId="1124" priority="597" operator="containsText" text="TC">
      <formula>NOT(ISERROR(SEARCH("TC",#REF!)))</formula>
    </cfRule>
    <cfRule type="containsText" dxfId="1123" priority="596" operator="containsText" text="TC">
      <formula>NOT(ISERROR(SEARCH("TC",#REF!)))</formula>
    </cfRule>
    <cfRule type="containsText" dxfId="1122" priority="595" operator="containsText" text="REN">
      <formula>NOT(ISERROR(SEARCH("REN",#REF!)))</formula>
    </cfRule>
  </conditionalFormatting>
  <conditionalFormatting sqref="J132:U135 J136:AA168">
    <cfRule type="containsText" dxfId="1121" priority="587" operator="containsText" text="D">
      <formula>NOT(ISERROR(SEARCH("D",#REF!)))</formula>
    </cfRule>
  </conditionalFormatting>
  <conditionalFormatting sqref="J132:U135">
    <cfRule type="containsText" dxfId="1120" priority="578" operator="containsText" text="S">
      <formula>NOT(ISERROR(SEARCH("S",#REF!)))</formula>
    </cfRule>
    <cfRule type="containsText" dxfId="1119" priority="576" operator="containsText" text="LT">
      <formula>NOT(ISERROR(SEARCH("LT",#REF!)))</formula>
    </cfRule>
    <cfRule type="containsText" dxfId="1118" priority="585" operator="containsText" text="AUS">
      <formula>NOT(ISERROR(SEARCH("AUS",#REF!)))</formula>
    </cfRule>
    <cfRule type="containsText" dxfId="1117" priority="584" operator="containsText" text="INC">
      <formula>NOT(ISERROR(SEARCH("INC",#REF!)))</formula>
    </cfRule>
    <cfRule type="containsText" dxfId="1116" priority="583" operator="containsText" text="PNR">
      <formula>NOT(ISERROR(SEARCH("PNR",#REF!)))</formula>
    </cfRule>
    <cfRule type="containsText" dxfId="1115" priority="582" operator="containsText" text="OK">
      <formula>NOT(ISERROR(SEARCH("OK",#REF!)))</formula>
    </cfRule>
    <cfRule type="containsText" dxfId="1114" priority="581" operator="containsText" text="LNR">
      <formula>NOT(ISERROR(SEARCH("LNR",#REF!)))</formula>
    </cfRule>
    <cfRule type="containsText" dxfId="1113" priority="580" operator="containsText" text="VAC">
      <formula>NOT(ISERROR(SEARCH("VAC",#REF!)))</formula>
    </cfRule>
    <cfRule type="expression" dxfId="1112" priority="577"/>
    <cfRule type="containsText" dxfId="1111" priority="579" operator="containsText" text="INC">
      <formula>NOT(ISERROR(SEARCH("INC",#REF!)))</formula>
    </cfRule>
  </conditionalFormatting>
  <conditionalFormatting sqref="J136:V169">
    <cfRule type="containsText" dxfId="1110" priority="104" operator="containsText" text="LNR">
      <formula>NOT(ISERROR(SEARCH("LNR",#REF!)))</formula>
    </cfRule>
    <cfRule type="containsText" dxfId="1109" priority="121" operator="containsText" text="AUS">
      <formula>NOT(ISERROR(SEARCH("AUS",#REF!)))</formula>
    </cfRule>
    <cfRule type="containsText" dxfId="1108" priority="107" operator="containsText" text="INC">
      <formula>NOT(ISERROR(SEARCH("INC",#REF!)))</formula>
    </cfRule>
    <cfRule type="containsText" dxfId="1107" priority="102" operator="containsText" text="INC">
      <formula>NOT(ISERROR(SEARCH("INC",#REF!)))</formula>
    </cfRule>
    <cfRule type="containsText" dxfId="1106" priority="103" operator="containsText" text="VAC">
      <formula>NOT(ISERROR(SEARCH("VAC",#REF!)))</formula>
    </cfRule>
    <cfRule type="containsText" dxfId="1105" priority="101" operator="containsText" text="S">
      <formula>NOT(ISERROR(SEARCH("S",#REF!)))</formula>
    </cfRule>
    <cfRule type="containsText" dxfId="1104" priority="99" operator="containsText" text="LT">
      <formula>NOT(ISERROR(SEARCH("LT",#REF!)))</formula>
    </cfRule>
    <cfRule type="containsText" dxfId="1103" priority="106" operator="containsText" text="PNR">
      <formula>NOT(ISERROR(SEARCH("PNR",#REF!)))</formula>
    </cfRule>
    <cfRule type="expression" dxfId="1102" priority="100"/>
  </conditionalFormatting>
  <conditionalFormatting sqref="J169:V169">
    <cfRule type="containsText" dxfId="1101" priority="114" operator="containsText" text="D">
      <formula>NOT(ISERROR(SEARCH("D",#REF!)))</formula>
    </cfRule>
    <cfRule type="containsText" dxfId="1100" priority="113" operator="containsText" text="PNR">
      <formula>NOT(ISERROR(SEARCH("PNR",#REF!)))</formula>
    </cfRule>
    <cfRule type="containsText" dxfId="1099" priority="115" operator="containsText" text="INC">
      <formula>NOT(ISERROR(SEARCH("INC",#REF!)))</formula>
    </cfRule>
    <cfRule type="containsText" dxfId="1098" priority="116" operator="containsText" text="D">
      <formula>NOT(ISERROR(SEARCH("D",#REF!)))</formula>
    </cfRule>
    <cfRule type="containsText" dxfId="1097" priority="117" operator="containsText" text="CD">
      <formula>NOT(ISERROR(SEARCH("CD",#REF!)))</formula>
    </cfRule>
    <cfRule type="containsText" dxfId="1096" priority="118" operator="containsText" text="REN">
      <formula>NOT(ISERROR(SEARCH("REN",#REF!)))</formula>
    </cfRule>
    <cfRule type="containsText" dxfId="1095" priority="119" operator="containsText" text="TC">
      <formula>NOT(ISERROR(SEARCH("TC",#REF!)))</formula>
    </cfRule>
    <cfRule type="containsText" dxfId="1094" priority="120" operator="containsText" text="TC">
      <formula>NOT(ISERROR(SEARCH("TC",#REF!)))</formula>
    </cfRule>
    <cfRule type="containsText" dxfId="1093" priority="122" operator="containsText" text="CD">
      <formula>NOT(ISERROR(SEARCH("CD",#REF!)))</formula>
    </cfRule>
    <cfRule type="containsText" dxfId="1092" priority="123" operator="containsText" text="VAC">
      <formula>NOT(ISERROR(SEARCH("VAC",#REF!)))</formula>
    </cfRule>
    <cfRule type="containsText" dxfId="1091" priority="124" operator="containsText" text="&quot; &quot;">
      <formula>NOT(ISERROR(SEARCH(""" """,#REF!)))</formula>
    </cfRule>
    <cfRule type="containsBlanks" dxfId="1090" priority="125">
      <formula>LEN(TRIM(#REF!))=0</formula>
    </cfRule>
    <cfRule type="containsText" dxfId="1089" priority="112" stopIfTrue="1" operator="containsText" text="OK">
      <formula>NOT(ISERROR(SEARCH("OK",#REF!)))</formula>
    </cfRule>
    <cfRule type="containsText" dxfId="1088" priority="108" operator="containsText" text="AUS">
      <formula>NOT(ISERROR(SEARCH("AUS",#REF!)))</formula>
    </cfRule>
    <cfRule type="containsText" dxfId="1087" priority="111" operator="containsText" text="LNR">
      <formula>NOT(ISERROR(SEARCH("LNR",#REF!)))</formula>
    </cfRule>
    <cfRule type="containsText" dxfId="1086" priority="109" operator="containsText" text="LT">
      <formula>NOT(ISERROR(SEARCH("LT",#REF!)))</formula>
    </cfRule>
  </conditionalFormatting>
  <conditionalFormatting sqref="J58:Y131 Y69:AF69 K86:AF86 K88:AF88 K108:AF108">
    <cfRule type="containsText" dxfId="1085" priority="794" operator="containsText" text="D">
      <formula>NOT(ISERROR(SEARCH("D",J58)))</formula>
    </cfRule>
    <cfRule type="containsText" dxfId="1084" priority="784" stopIfTrue="1" operator="containsText" text="OK">
      <formula>NOT(ISERROR(SEARCH("OK",J58)))</formula>
    </cfRule>
  </conditionalFormatting>
  <conditionalFormatting sqref="J136:AA169">
    <cfRule type="containsText" dxfId="1083" priority="105" operator="containsText" text="OK">
      <formula>NOT(ISERROR(SEARCH("OK",#REF!)))</formula>
    </cfRule>
  </conditionalFormatting>
  <conditionalFormatting sqref="J169:AA169">
    <cfRule type="containsText" dxfId="1082" priority="110" operator="containsText" text="D">
      <formula>NOT(ISERROR(SEARCH("D",#REF!)))</formula>
    </cfRule>
  </conditionalFormatting>
  <conditionalFormatting sqref="J58:AF108 J109:AM131 AL132:AM168 X174:AK254">
    <cfRule type="containsText" dxfId="1081" priority="799" operator="containsText" text="D">
      <formula>NOT(ISERROR(SEARCH("D",J58)))</formula>
    </cfRule>
    <cfRule type="containsText" dxfId="1080" priority="797" operator="containsText" text="PNR">
      <formula>NOT(ISERROR(SEARCH("PNR",J58)))</formula>
    </cfRule>
    <cfRule type="containsText" dxfId="1079" priority="798" operator="containsText" text="AUS">
      <formula>NOT(ISERROR(SEARCH("AUS",J58)))</formula>
    </cfRule>
    <cfRule type="containsBlanks" dxfId="1078" priority="802">
      <formula>LEN(TRIM(J58))=0</formula>
    </cfRule>
  </conditionalFormatting>
  <conditionalFormatting sqref="J8:AM9">
    <cfRule type="expression" dxfId="1076" priority="1524">
      <formula>AND(J$8="dom")</formula>
    </cfRule>
  </conditionalFormatting>
  <conditionalFormatting sqref="J10:AM57 AG58:AM108">
    <cfRule type="containsBlanks" dxfId="1074" priority="1041">
      <formula>LEN(TRIM(J10))=0</formula>
    </cfRule>
    <cfRule type="containsText" dxfId="1073" priority="1026" operator="containsText" text="PNR">
      <formula>NOT(ISERROR(SEARCH("PNR",J10)))</formula>
    </cfRule>
    <cfRule type="containsText" dxfId="1072" priority="1038" operator="containsText" text="D">
      <formula>NOT(ISERROR(SEARCH("D",J10)))</formula>
    </cfRule>
    <cfRule type="containsText" dxfId="1071" priority="1037" operator="containsText" text="AUS">
      <formula>NOT(ISERROR(SEARCH("AUS",J10)))</formula>
    </cfRule>
    <cfRule type="containsText" dxfId="1070" priority="1036" operator="containsText" text="PNR">
      <formula>NOT(ISERROR(SEARCH("PNR",J10)))</formula>
    </cfRule>
    <cfRule type="containsText" dxfId="1069" priority="1017" operator="containsText" text="LT">
      <formula>NOT(ISERROR(SEARCH("LT",J10)))</formula>
    </cfRule>
    <cfRule type="containsText" dxfId="1068" priority="1039" stopIfTrue="1" operator="containsText" text="OK">
      <formula>NOT(ISERROR(SEARCH("OK",J10)))</formula>
    </cfRule>
    <cfRule type="containsText" dxfId="1067" priority="1022" operator="containsText" text="LNR">
      <formula>NOT(ISERROR(SEARCH("LNR",J10)))</formula>
    </cfRule>
    <cfRule type="containsText" dxfId="1066" priority="1023" operator="containsText" text="S">
      <formula>NOT(ISERROR(SEARCH("S",J10)))</formula>
    </cfRule>
    <cfRule type="containsText" dxfId="1065" priority="1024" operator="containsText" text="INC">
      <formula>NOT(ISERROR(SEARCH("INC",J10)))</formula>
    </cfRule>
    <cfRule type="containsText" dxfId="1064" priority="1021" operator="containsText" text="VAC">
      <formula>NOT(ISERROR(SEARCH("VAC",J10)))</formula>
    </cfRule>
    <cfRule type="duplicateValues" dxfId="1063" priority="4789"/>
    <cfRule type="containsText" dxfId="1062" priority="1081" operator="containsText" text="LT">
      <formula>NOT(ISERROR(SEARCH("LT",J10)))</formula>
    </cfRule>
    <cfRule type="containsText" dxfId="1061" priority="1080" operator="containsText" text="VAC">
      <formula>NOT(ISERROR(SEARCH("VAC",J10)))</formula>
    </cfRule>
    <cfRule type="containsText" dxfId="1060" priority="1020" operator="containsText" text="CD">
      <formula>NOT(ISERROR(SEARCH("CD",J10)))</formula>
    </cfRule>
    <cfRule type="containsText" dxfId="1059" priority="1019" operator="containsText" text="REN">
      <formula>NOT(ISERROR(SEARCH("REN",J10)))</formula>
    </cfRule>
    <cfRule type="containsText" dxfId="1058" priority="1018" operator="containsText" text="TC">
      <formula>NOT(ISERROR(SEARCH("TC",J10)))</formula>
    </cfRule>
    <cfRule type="containsText" dxfId="1057" priority="1016" operator="containsText" text="OK">
      <formula>NOT(ISERROR(SEARCH("OK",J10)))</formula>
    </cfRule>
    <cfRule type="containsText" dxfId="1056" priority="1079" operator="containsText" text="CD">
      <formula>NOT(ISERROR(SEARCH("CD",J10)))</formula>
    </cfRule>
    <cfRule type="containsText" dxfId="1055" priority="1040" operator="containsText" text="D">
      <formula>NOT(ISERROR(SEARCH("D",J10)))</formula>
    </cfRule>
    <cfRule type="containsText" dxfId="1054" priority="1025" operator="containsText" text="D">
      <formula>NOT(ISERROR(SEARCH("D",J10)))</formula>
    </cfRule>
    <cfRule type="containsText" dxfId="1053" priority="1078" operator="containsText" text="&quot; &quot;">
      <formula>NOT(ISERROR(SEARCH(""" """,J10)))</formula>
    </cfRule>
    <cfRule type="containsText" dxfId="1052" priority="1027" operator="containsText" text="AUS">
      <formula>NOT(ISERROR(SEARCH("AUS",J10)))</formula>
    </cfRule>
    <cfRule type="containsText" dxfId="1051" priority="1032" operator="containsText" text="INC">
      <formula>NOT(ISERROR(SEARCH("INC",J10)))</formula>
    </cfRule>
    <cfRule type="containsText" dxfId="1050" priority="1033" operator="containsText" text="LNR">
      <formula>NOT(ISERROR(SEARCH("LNR",J10)))</formula>
    </cfRule>
    <cfRule type="containsText" dxfId="1049" priority="1034" operator="containsText" text="INC">
      <formula>NOT(ISERROR(SEARCH("INC",J10)))</formula>
    </cfRule>
    <cfRule type="containsText" dxfId="1048" priority="1035" operator="containsText" text="TC">
      <formula>NOT(ISERROR(SEARCH("TC",J10)))</formula>
    </cfRule>
  </conditionalFormatting>
  <conditionalFormatting sqref="J10:AM57">
    <cfRule type="containsText" dxfId="1047" priority="1014" operator="containsText" text="D">
      <formula>NOT(ISERROR(SEARCH("D",J10)))</formula>
    </cfRule>
    <cfRule type="containsText" dxfId="1046" priority="1013" stopIfTrue="1" operator="containsText" text="OK">
      <formula>NOT(ISERROR(SEARCH("OK",J10)))</formula>
    </cfRule>
  </conditionalFormatting>
  <conditionalFormatting sqref="J10:AM131">
    <cfRule type="containsText" dxfId="1045" priority="789" operator="containsText" text="REN">
      <formula>NOT(ISERROR(SEARCH("REN",J10)))</formula>
    </cfRule>
    <cfRule type="containsText" dxfId="1044" priority="790" operator="containsText" text="INC">
      <formula>NOT(ISERROR(SEARCH("INC",J10)))</formula>
    </cfRule>
    <cfRule type="containsText" dxfId="1043" priority="791" operator="containsText" text="LNR">
      <formula>NOT(ISERROR(SEARCH("LNR",J10)))</formula>
    </cfRule>
    <cfRule type="containsText" dxfId="1042" priority="788" operator="containsText" text="LT">
      <formula>NOT(ISERROR(SEARCH("LT",J10)))</formula>
    </cfRule>
    <cfRule type="containsText" dxfId="1041" priority="787" operator="containsText" text="VAC">
      <formula>NOT(ISERROR(SEARCH("VAC",J10)))</formula>
    </cfRule>
    <cfRule type="containsText" dxfId="1040" priority="785" operator="containsText" text="&quot; &quot;">
      <formula>NOT(ISERROR(SEARCH(""" """,J10)))</formula>
    </cfRule>
    <cfRule type="containsText" dxfId="1039" priority="786" operator="containsText" text="CD">
      <formula>NOT(ISERROR(SEARCH("CD",J10)))</formula>
    </cfRule>
  </conditionalFormatting>
  <conditionalFormatting sqref="J109:AM131 J58:AF108 X174:AK254 AL132:AM169">
    <cfRule type="containsText" dxfId="1038" priority="793" operator="containsText" text="INC">
      <formula>NOT(ISERROR(SEARCH("INC",J58)))</formula>
    </cfRule>
  </conditionalFormatting>
  <conditionalFormatting sqref="J109:AM131 J58:AF108 AL132:AM168 X174:AK254">
    <cfRule type="containsText" dxfId="1037" priority="796" operator="containsText" text="TC">
      <formula>NOT(ISERROR(SEARCH("TC",J58)))</formula>
    </cfRule>
  </conditionalFormatting>
  <conditionalFormatting sqref="K184:W184">
    <cfRule type="containsText" dxfId="1036" priority="34" operator="containsText" text="LNR">
      <formula>NOT(ISERROR(SEARCH("LNR",K184)))</formula>
    </cfRule>
    <cfRule type="containsText" dxfId="1035" priority="33" operator="containsText" text="VAC">
      <formula>NOT(ISERROR(SEARCH("VAC",K184)))</formula>
    </cfRule>
    <cfRule type="containsText" dxfId="1034" priority="32" operator="containsText" text="CD">
      <formula>NOT(ISERROR(SEARCH("CD",K184)))</formula>
    </cfRule>
    <cfRule type="containsText" dxfId="1033" priority="31" operator="containsText" text="REN">
      <formula>NOT(ISERROR(SEARCH("REN",K184)))</formula>
    </cfRule>
    <cfRule type="containsText" dxfId="1032" priority="30" operator="containsText" text="TC">
      <formula>NOT(ISERROR(SEARCH("TC",K184)))</formula>
    </cfRule>
    <cfRule type="containsText" dxfId="1031" priority="29" operator="containsText" text="LT">
      <formula>NOT(ISERROR(SEARCH("LT",K184)))</formula>
    </cfRule>
    <cfRule type="containsText" dxfId="1030" priority="35" operator="containsText" text="S">
      <formula>NOT(ISERROR(SEARCH("S",K184)))</formula>
    </cfRule>
    <cfRule type="duplicateValues" dxfId="1029" priority="40"/>
    <cfRule type="containsText" dxfId="1028" priority="39" operator="containsText" text="AUS">
      <formula>NOT(ISERROR(SEARCH("AUS",K184)))</formula>
    </cfRule>
    <cfRule type="containsText" dxfId="1027" priority="38" operator="containsText" text="PNR">
      <formula>NOT(ISERROR(SEARCH("PNR",K184)))</formula>
    </cfRule>
    <cfRule type="containsText" dxfId="1026" priority="37" operator="containsText" text="D">
      <formula>NOT(ISERROR(SEARCH("D",K184)))</formula>
    </cfRule>
    <cfRule type="containsText" dxfId="1025" priority="36" operator="containsText" text="INC">
      <formula>NOT(ISERROR(SEARCH("INC",K184)))</formula>
    </cfRule>
    <cfRule type="containsText" dxfId="1024" priority="28" operator="containsText" text="OK">
      <formula>NOT(ISERROR(SEARCH("OK",K184)))</formula>
    </cfRule>
  </conditionalFormatting>
  <conditionalFormatting sqref="K58:AM131 AL132:AM168 X174:AK254">
    <cfRule type="containsText" dxfId="1023" priority="800" stopIfTrue="1" operator="containsText" text="OK">
      <formula>NOT(ISERROR(SEARCH("OK",K58)))</formula>
    </cfRule>
    <cfRule type="containsText" dxfId="1022" priority="801" operator="containsText" text="D">
      <formula>NOT(ISERROR(SEARCH("D",K58)))</formula>
    </cfRule>
  </conditionalFormatting>
  <conditionalFormatting sqref="R173:AM173">
    <cfRule type="containsText" dxfId="1021" priority="65" stopIfTrue="1" operator="containsText" text="OK">
      <formula>NOT(ISERROR(SEARCH("OK",R173)))</formula>
    </cfRule>
    <cfRule type="containsText" dxfId="1020" priority="66" operator="containsText" text="D">
      <formula>NOT(ISERROR(SEARCH("D",R173)))</formula>
    </cfRule>
    <cfRule type="containsBlanks" dxfId="1019" priority="67">
      <formula>LEN(TRIM(R173))=0</formula>
    </cfRule>
    <cfRule type="containsText" dxfId="1018" priority="42" operator="containsText" text="LT">
      <formula>NOT(ISERROR(SEARCH("LT",R173)))</formula>
    </cfRule>
    <cfRule type="containsText" dxfId="1017" priority="41" operator="containsText" text="OK">
      <formula>NOT(ISERROR(SEARCH("OK",R173)))</formula>
    </cfRule>
    <cfRule type="containsText" dxfId="1016" priority="43" operator="containsText" text="TC">
      <formula>NOT(ISERROR(SEARCH("TC",R173)))</formula>
    </cfRule>
    <cfRule type="containsText" dxfId="1015" priority="44" operator="containsText" text="REN">
      <formula>NOT(ISERROR(SEARCH("REN",R173)))</formula>
    </cfRule>
    <cfRule type="containsText" dxfId="1014" priority="45" operator="containsText" text="CD">
      <formula>NOT(ISERROR(SEARCH("CD",R173)))</formula>
    </cfRule>
    <cfRule type="containsText" dxfId="1013" priority="46" operator="containsText" text="VAC">
      <formula>NOT(ISERROR(SEARCH("VAC",R173)))</formula>
    </cfRule>
    <cfRule type="containsText" dxfId="1012" priority="47" operator="containsText" text="LNR">
      <formula>NOT(ISERROR(SEARCH("LNR",R173)))</formula>
    </cfRule>
    <cfRule type="containsText" dxfId="1011" priority="48" operator="containsText" text="S">
      <formula>NOT(ISERROR(SEARCH("S",R173)))</formula>
    </cfRule>
    <cfRule type="containsText" dxfId="1010" priority="49" operator="containsText" text="INC">
      <formula>NOT(ISERROR(SEARCH("INC",R173)))</formula>
    </cfRule>
    <cfRule type="containsText" dxfId="1009" priority="50" operator="containsText" text="D">
      <formula>NOT(ISERROR(SEARCH("D",R173)))</formula>
    </cfRule>
    <cfRule type="containsText" dxfId="1008" priority="51" operator="containsText" text="PNR">
      <formula>NOT(ISERROR(SEARCH("PNR",R173)))</formula>
    </cfRule>
    <cfRule type="containsText" dxfId="1007" priority="52" operator="containsText" text="AUS">
      <formula>NOT(ISERROR(SEARCH("AUS",R173)))</formula>
    </cfRule>
    <cfRule type="duplicateValues" dxfId="1006" priority="53"/>
    <cfRule type="containsText" dxfId="1005" priority="54" operator="containsText" text="&quot; &quot;">
      <formula>NOT(ISERROR(SEARCH(""" """,R173)))</formula>
    </cfRule>
    <cfRule type="containsText" dxfId="1004" priority="55" operator="containsText" text="CD">
      <formula>NOT(ISERROR(SEARCH("CD",R173)))</formula>
    </cfRule>
    <cfRule type="containsText" dxfId="1003" priority="56" operator="containsText" text="VAC">
      <formula>NOT(ISERROR(SEARCH("VAC",R173)))</formula>
    </cfRule>
    <cfRule type="containsText" dxfId="1002" priority="57" operator="containsText" text="LT">
      <formula>NOT(ISERROR(SEARCH("LT",R173)))</formula>
    </cfRule>
    <cfRule type="containsText" dxfId="1001" priority="58" operator="containsText" text="INC">
      <formula>NOT(ISERROR(SEARCH("INC",R173)))</formula>
    </cfRule>
    <cfRule type="containsText" dxfId="1000" priority="59" operator="containsText" text="LNR">
      <formula>NOT(ISERROR(SEARCH("LNR",R173)))</formula>
    </cfRule>
    <cfRule type="containsText" dxfId="999" priority="60" operator="containsText" text="INC">
      <formula>NOT(ISERROR(SEARCH("INC",R173)))</formula>
    </cfRule>
    <cfRule type="containsText" dxfId="998" priority="61" operator="containsText" text="TC">
      <formula>NOT(ISERROR(SEARCH("TC",R173)))</formula>
    </cfRule>
    <cfRule type="containsText" dxfId="997" priority="62" operator="containsText" text="PNR">
      <formula>NOT(ISERROR(SEARCH("PNR",R173)))</formula>
    </cfRule>
    <cfRule type="containsText" dxfId="996" priority="63" operator="containsText" text="AUS">
      <formula>NOT(ISERROR(SEARCH("AUS",R173)))</formula>
    </cfRule>
    <cfRule type="containsText" dxfId="995" priority="64" operator="containsText" text="D">
      <formula>NOT(ISERROR(SEARCH("D",R173)))</formula>
    </cfRule>
  </conditionalFormatting>
  <conditionalFormatting sqref="V132:AB134 V135:AA135">
    <cfRule type="containsText" dxfId="994" priority="617" operator="containsText" text="VAC">
      <formula>NOT(ISERROR(SEARCH("VAC",#REF!)))</formula>
    </cfRule>
    <cfRule type="containsText" dxfId="993" priority="620" operator="containsText" text="CD">
      <formula>NOT(ISERROR(SEARCH("CD",#REF!)))</formula>
    </cfRule>
    <cfRule type="containsText" dxfId="992" priority="616" operator="containsText" text="INC">
      <formula>NOT(ISERROR(SEARCH("INC",#REF!)))</formula>
    </cfRule>
    <cfRule type="containsText" dxfId="991" priority="615" operator="containsText" text="D">
      <formula>NOT(ISERROR(SEARCH("D",#REF!)))</formula>
    </cfRule>
    <cfRule type="containsText" dxfId="990" priority="614" operator="containsText" text="REN">
      <formula>NOT(ISERROR(SEARCH("REN",#REF!)))</formula>
    </cfRule>
    <cfRule type="containsText" dxfId="989" priority="613" operator="containsText" text="AUS">
      <formula>NOT(ISERROR(SEARCH("AUS",#REF!)))</formula>
    </cfRule>
    <cfRule type="containsText" dxfId="988" priority="612" operator="containsText" text="TC">
      <formula>NOT(ISERROR(SEARCH("TC",#REF!)))</formula>
    </cfRule>
    <cfRule type="containsText" dxfId="987" priority="611" operator="containsText" text="&quot; &quot;">
      <formula>NOT(ISERROR(SEARCH(""" """,#REF!)))</formula>
    </cfRule>
    <cfRule type="containsBlanks" dxfId="986" priority="610">
      <formula>LEN(TRIM(#REF!))=0</formula>
    </cfRule>
    <cfRule type="containsText" dxfId="985" priority="625" operator="containsText" text="LNR">
      <formula>NOT(ISERROR(SEARCH("LNR",#REF!)))</formula>
    </cfRule>
    <cfRule type="containsText" dxfId="984" priority="609" operator="containsText" text="INC">
      <formula>NOT(ISERROR(SEARCH("INC",#REF!)))</formula>
    </cfRule>
    <cfRule type="containsText" dxfId="983" priority="608" operator="containsText" text="D">
      <formula>NOT(ISERROR(SEARCH("D",#REF!)))</formula>
    </cfRule>
    <cfRule type="containsText" dxfId="982" priority="607" operator="containsText" text="AUS">
      <formula>NOT(ISERROR(SEARCH("AUS",#REF!)))</formula>
    </cfRule>
    <cfRule type="containsText" dxfId="981" priority="623" operator="containsText" text="TC">
      <formula>NOT(ISERROR(SEARCH("TC",#REF!)))</formula>
    </cfRule>
    <cfRule type="containsText" dxfId="980" priority="606" operator="containsText" text="PNR">
      <formula>NOT(ISERROR(SEARCH("PNR",#REF!)))</formula>
    </cfRule>
    <cfRule type="containsText" dxfId="979" priority="605" operator="containsText" text="LT">
      <formula>NOT(ISERROR(SEARCH("LT",#REF!)))</formula>
    </cfRule>
    <cfRule type="containsText" dxfId="978" priority="604" operator="containsText" text="PNR">
      <formula>NOT(ISERROR(SEARCH("PNR",#REF!)))</formula>
    </cfRule>
    <cfRule type="containsText" dxfId="977" priority="622" operator="containsText" text="LT">
      <formula>NOT(ISERROR(SEARCH("LT",#REF!)))</formula>
    </cfRule>
    <cfRule type="expression" dxfId="976" priority="624"/>
    <cfRule type="containsText" dxfId="975" priority="626" operator="containsText" text="VAC">
      <formula>NOT(ISERROR(SEARCH("VAC",#REF!)))</formula>
    </cfRule>
    <cfRule type="containsText" dxfId="974" priority="603" operator="containsText" text="D">
      <formula>NOT(ISERROR(SEARCH("D",#REF!)))</formula>
    </cfRule>
    <cfRule type="containsText" dxfId="973" priority="629" operator="containsText" text="LNR">
      <formula>NOT(ISERROR(SEARCH("LNR",#REF!)))</formula>
    </cfRule>
    <cfRule type="containsText" dxfId="972" priority="628" stopIfTrue="1" operator="containsText" text="OK">
      <formula>NOT(ISERROR(SEARCH("OK",#REF!)))</formula>
    </cfRule>
    <cfRule type="containsText" dxfId="971" priority="627" operator="containsText" text="S">
      <formula>NOT(ISERROR(SEARCH("S",#REF!)))</formula>
    </cfRule>
    <cfRule type="containsText" dxfId="970" priority="619" operator="containsText" text="OK">
      <formula>NOT(ISERROR(SEARCH("OK",#REF!)))</formula>
    </cfRule>
    <cfRule type="containsText" dxfId="969" priority="618" operator="containsText" text="INC">
      <formula>NOT(ISERROR(SEARCH("INC",#REF!)))</formula>
    </cfRule>
    <cfRule type="containsText" dxfId="968" priority="621" operator="containsText" text="CD">
      <formula>NOT(ISERROR(SEARCH("CD",#REF!)))</formula>
    </cfRule>
  </conditionalFormatting>
  <conditionalFormatting sqref="W136:AA168">
    <cfRule type="containsText" dxfId="967" priority="653" operator="containsText" text="VAC">
      <formula>NOT(ISERROR(SEARCH("VAC",#REF!)))</formula>
    </cfRule>
    <cfRule type="containsText" dxfId="966" priority="651" operator="containsText" text="PNR">
      <formula>NOT(ISERROR(SEARCH("PNR",#REF!)))</formula>
    </cfRule>
    <cfRule type="containsBlanks" dxfId="965" priority="650">
      <formula>LEN(TRIM(#REF!))=0</formula>
    </cfRule>
    <cfRule type="containsText" dxfId="964" priority="649" stopIfTrue="1" operator="containsText" text="OK">
      <formula>NOT(ISERROR(SEARCH("OK",#REF!)))</formula>
    </cfRule>
    <cfRule type="containsText" dxfId="963" priority="648" operator="containsText" text="CD">
      <formula>NOT(ISERROR(SEARCH("CD",#REF!)))</formula>
    </cfRule>
    <cfRule type="containsText" dxfId="962" priority="645" operator="containsText" text="INC">
      <formula>NOT(ISERROR(SEARCH("INC",#REF!)))</formula>
    </cfRule>
    <cfRule type="containsText" dxfId="961" priority="644" operator="containsText" text="LNR">
      <formula>NOT(ISERROR(SEARCH("LNR",#REF!)))</formula>
    </cfRule>
    <cfRule type="containsText" dxfId="960" priority="643" operator="containsText" text="REN">
      <formula>NOT(ISERROR(SEARCH("REN",#REF!)))</formula>
    </cfRule>
    <cfRule type="containsText" dxfId="959" priority="642" operator="containsText" text="AUS">
      <formula>NOT(ISERROR(SEARCH("AUS",#REF!)))</formula>
    </cfRule>
    <cfRule type="expression" dxfId="958" priority="641"/>
    <cfRule type="containsText" dxfId="957" priority="639" operator="containsText" text="TC">
      <formula>NOT(ISERROR(SEARCH("TC",#REF!)))</formula>
    </cfRule>
    <cfRule type="containsText" dxfId="956" priority="638" operator="containsText" text="LNR">
      <formula>NOT(ISERROR(SEARCH("LNR",#REF!)))</formula>
    </cfRule>
    <cfRule type="containsText" dxfId="955" priority="637" operator="containsText" text="LT">
      <formula>NOT(ISERROR(SEARCH("LT",#REF!)))</formula>
    </cfRule>
    <cfRule type="containsText" dxfId="954" priority="636" operator="containsText" text="D">
      <formula>NOT(ISERROR(SEARCH("D",#REF!)))</formula>
    </cfRule>
    <cfRule type="containsText" dxfId="953" priority="635" operator="containsText" text="AUS">
      <formula>NOT(ISERROR(SEARCH("AUS",#REF!)))</formula>
    </cfRule>
    <cfRule type="containsText" dxfId="952" priority="634" operator="containsText" text="INC">
      <formula>NOT(ISERROR(SEARCH("INC",#REF!)))</formula>
    </cfRule>
    <cfRule type="containsText" dxfId="951" priority="633" operator="containsText" text="LT">
      <formula>NOT(ISERROR(SEARCH("LT",#REF!)))</formula>
    </cfRule>
    <cfRule type="containsText" dxfId="950" priority="632" operator="containsText" text="CD">
      <formula>NOT(ISERROR(SEARCH("CD",#REF!)))</formula>
    </cfRule>
    <cfRule type="containsText" dxfId="949" priority="647" operator="containsText" text="&quot; &quot;">
      <formula>NOT(ISERROR(SEARCH(""" """,#REF!)))</formula>
    </cfRule>
    <cfRule type="containsText" dxfId="948" priority="631" operator="containsText" text="PNR">
      <formula>NOT(ISERROR(SEARCH("PNR",#REF!)))</formula>
    </cfRule>
    <cfRule type="containsText" dxfId="947" priority="640" operator="containsText" text="D">
      <formula>NOT(ISERROR(SEARCH("D",#REF!)))</formula>
    </cfRule>
    <cfRule type="containsText" dxfId="946" priority="656" operator="containsText" text="S">
      <formula>NOT(ISERROR(SEARCH("S",#REF!)))</formula>
    </cfRule>
    <cfRule type="containsText" dxfId="945" priority="655" operator="containsText" text="INC">
      <formula>NOT(ISERROR(SEARCH("INC",#REF!)))</formula>
    </cfRule>
    <cfRule type="containsText" dxfId="944" priority="654" operator="containsText" text="TC">
      <formula>NOT(ISERROR(SEARCH("TC",#REF!)))</formula>
    </cfRule>
    <cfRule type="containsText" dxfId="943" priority="652" operator="containsText" text="VAC">
      <formula>NOT(ISERROR(SEARCH("VAC",#REF!)))</formula>
    </cfRule>
  </conditionalFormatting>
  <conditionalFormatting sqref="W169:AA169">
    <cfRule type="containsText" dxfId="942" priority="141" operator="containsText" text="INC">
      <formula>NOT(ISERROR(SEARCH("INC",#REF!)))</formula>
    </cfRule>
    <cfRule type="containsText" dxfId="941" priority="143" operator="containsText" text="&quot; &quot;">
      <formula>NOT(ISERROR(SEARCH(""" """,#REF!)))</formula>
    </cfRule>
    <cfRule type="containsText" dxfId="940" priority="144" operator="containsText" text="CD">
      <formula>NOT(ISERROR(SEARCH("CD",#REF!)))</formula>
    </cfRule>
    <cfRule type="containsText" dxfId="939" priority="145" stopIfTrue="1" operator="containsText" text="OK">
      <formula>NOT(ISERROR(SEARCH("OK",#REF!)))</formula>
    </cfRule>
    <cfRule type="containsBlanks" dxfId="938" priority="146">
      <formula>LEN(TRIM(#REF!))=0</formula>
    </cfRule>
    <cfRule type="containsText" dxfId="937" priority="147" operator="containsText" text="PNR">
      <formula>NOT(ISERROR(SEARCH("PNR",#REF!)))</formula>
    </cfRule>
    <cfRule type="containsText" dxfId="936" priority="148" operator="containsText" text="VAC">
      <formula>NOT(ISERROR(SEARCH("VAC",#REF!)))</formula>
    </cfRule>
    <cfRule type="containsText" dxfId="935" priority="149" operator="containsText" text="VAC">
      <formula>NOT(ISERROR(SEARCH("VAC",#REF!)))</formula>
    </cfRule>
    <cfRule type="containsText" dxfId="934" priority="150" operator="containsText" text="TC">
      <formula>NOT(ISERROR(SEARCH("TC",#REF!)))</formula>
    </cfRule>
    <cfRule type="containsText" dxfId="933" priority="151" operator="containsText" text="INC">
      <formula>NOT(ISERROR(SEARCH("INC",#REF!)))</formula>
    </cfRule>
    <cfRule type="containsText" dxfId="932" priority="152" operator="containsText" text="S">
      <formula>NOT(ISERROR(SEARCH("S",#REF!)))</formula>
    </cfRule>
    <cfRule type="containsText" dxfId="931" priority="132" operator="containsText" text="D">
      <formula>NOT(ISERROR(SEARCH("D",#REF!)))</formula>
    </cfRule>
    <cfRule type="containsText" dxfId="930" priority="127" operator="containsText" text="PNR">
      <formula>NOT(ISERROR(SEARCH("PNR",#REF!)))</formula>
    </cfRule>
    <cfRule type="containsText" dxfId="929" priority="128" operator="containsText" text="CD">
      <formula>NOT(ISERROR(SEARCH("CD",#REF!)))</formula>
    </cfRule>
    <cfRule type="containsText" dxfId="928" priority="129" operator="containsText" text="LT">
      <formula>NOT(ISERROR(SEARCH("LT",#REF!)))</formula>
    </cfRule>
    <cfRule type="containsText" dxfId="927" priority="130" operator="containsText" text="INC">
      <formula>NOT(ISERROR(SEARCH("INC",#REF!)))</formula>
    </cfRule>
    <cfRule type="containsText" dxfId="926" priority="131" operator="containsText" text="AUS">
      <formula>NOT(ISERROR(SEARCH("AUS",#REF!)))</formula>
    </cfRule>
    <cfRule type="containsText" dxfId="925" priority="133" operator="containsText" text="LT">
      <formula>NOT(ISERROR(SEARCH("LT",#REF!)))</formula>
    </cfRule>
    <cfRule type="containsText" dxfId="924" priority="134" operator="containsText" text="LNR">
      <formula>NOT(ISERROR(SEARCH("LNR",#REF!)))</formula>
    </cfRule>
    <cfRule type="containsText" dxfId="923" priority="135" operator="containsText" text="TC">
      <formula>NOT(ISERROR(SEARCH("TC",#REF!)))</formula>
    </cfRule>
    <cfRule type="containsText" dxfId="922" priority="136" operator="containsText" text="D">
      <formula>NOT(ISERROR(SEARCH("D",#REF!)))</formula>
    </cfRule>
    <cfRule type="expression" dxfId="921" priority="137"/>
    <cfRule type="containsText" dxfId="920" priority="138" operator="containsText" text="AUS">
      <formula>NOT(ISERROR(SEARCH("AUS",#REF!)))</formula>
    </cfRule>
    <cfRule type="containsText" dxfId="919" priority="139" operator="containsText" text="REN">
      <formula>NOT(ISERROR(SEARCH("REN",#REF!)))</formula>
    </cfRule>
    <cfRule type="containsText" dxfId="918" priority="140" operator="containsText" text="LNR">
      <formula>NOT(ISERROR(SEARCH("LNR",#REF!)))</formula>
    </cfRule>
  </conditionalFormatting>
  <conditionalFormatting sqref="X171:AA172 AC171:AK172 J201:W254">
    <cfRule type="containsText" dxfId="917" priority="83" operator="containsText" text="&quot; &quot;">
      <formula>NOT(ISERROR(SEARCH(""" """,J171)))</formula>
    </cfRule>
    <cfRule type="containsText" dxfId="916" priority="76" operator="containsText" text="S">
      <formula>NOT(ISERROR(SEARCH("S",J171)))</formula>
    </cfRule>
    <cfRule type="containsText" dxfId="915" priority="77" operator="containsText" text="INC">
      <formula>NOT(ISERROR(SEARCH("INC",J171)))</formula>
    </cfRule>
    <cfRule type="containsText" dxfId="914" priority="78" operator="containsText" text="D">
      <formula>NOT(ISERROR(SEARCH("D",J171)))</formula>
    </cfRule>
    <cfRule type="containsText" dxfId="913" priority="79" operator="containsText" text="PNR">
      <formula>NOT(ISERROR(SEARCH("PNR",J171)))</formula>
    </cfRule>
    <cfRule type="containsText" dxfId="912" priority="80" operator="containsText" text="AUS">
      <formula>NOT(ISERROR(SEARCH("AUS",J171)))</formula>
    </cfRule>
    <cfRule type="containsText" dxfId="911" priority="90" operator="containsText" text="INC">
      <formula>NOT(ISERROR(SEARCH("INC",J171)))</formula>
    </cfRule>
    <cfRule type="containsText" dxfId="910" priority="84" operator="containsText" text="CD">
      <formula>NOT(ISERROR(SEARCH("CD",J171)))</formula>
    </cfRule>
    <cfRule type="containsText" dxfId="909" priority="85" operator="containsText" text="VAC">
      <formula>NOT(ISERROR(SEARCH("VAC",J171)))</formula>
    </cfRule>
    <cfRule type="containsText" dxfId="908" priority="86" operator="containsText" text="LT">
      <formula>NOT(ISERROR(SEARCH("LT",J171)))</formula>
    </cfRule>
    <cfRule type="containsText" dxfId="907" priority="87" operator="containsText" text="INC">
      <formula>NOT(ISERROR(SEARCH("INC",J171)))</formula>
    </cfRule>
    <cfRule type="containsText" dxfId="906" priority="88" operator="containsText" text="LNR">
      <formula>NOT(ISERROR(SEARCH("LNR",J171)))</formula>
    </cfRule>
    <cfRule type="containsText" dxfId="905" priority="73" operator="containsText" text="CD">
      <formula>NOT(ISERROR(SEARCH("CD",J171)))</formula>
    </cfRule>
    <cfRule type="containsText" dxfId="904" priority="72" operator="containsText" text="REN">
      <formula>NOT(ISERROR(SEARCH("REN",J171)))</formula>
    </cfRule>
    <cfRule type="containsText" dxfId="903" priority="92" operator="containsText" text="TC">
      <formula>NOT(ISERROR(SEARCH("TC",J171)))</formula>
    </cfRule>
    <cfRule type="containsText" dxfId="902" priority="93" operator="containsText" text="PNR">
      <formula>NOT(ISERROR(SEARCH("PNR",J171)))</formula>
    </cfRule>
    <cfRule type="containsText" dxfId="901" priority="95" operator="containsText" text="D">
      <formula>NOT(ISERROR(SEARCH("D",J171)))</formula>
    </cfRule>
    <cfRule type="containsText" dxfId="900" priority="96" stopIfTrue="1" operator="containsText" text="OK">
      <formula>NOT(ISERROR(SEARCH("OK",J171)))</formula>
    </cfRule>
    <cfRule type="containsText" dxfId="899" priority="97" operator="containsText" text="D">
      <formula>NOT(ISERROR(SEARCH("D",J171)))</formula>
    </cfRule>
    <cfRule type="containsBlanks" dxfId="898" priority="98">
      <formula>LEN(TRIM(J171))=0</formula>
    </cfRule>
    <cfRule type="containsText" dxfId="897" priority="75" operator="containsText" text="LNR">
      <formula>NOT(ISERROR(SEARCH("LNR",J171)))</formula>
    </cfRule>
    <cfRule type="containsText" dxfId="896" priority="94" operator="containsText" text="AUS">
      <formula>NOT(ISERROR(SEARCH("AUS",J171)))</formula>
    </cfRule>
    <cfRule type="containsText" dxfId="895" priority="74" operator="containsText" text="VAC">
      <formula>NOT(ISERROR(SEARCH("VAC",J171)))</formula>
    </cfRule>
    <cfRule type="containsText" dxfId="894" priority="71" operator="containsText" text="TC">
      <formula>NOT(ISERROR(SEARCH("TC",J171)))</formula>
    </cfRule>
    <cfRule type="containsText" dxfId="893" priority="70" operator="containsText" text="LT">
      <formula>NOT(ISERROR(SEARCH("LT",J171)))</formula>
    </cfRule>
    <cfRule type="containsText" dxfId="892" priority="69" operator="containsText" text="OK">
      <formula>NOT(ISERROR(SEARCH("OK",J171)))</formula>
    </cfRule>
  </conditionalFormatting>
  <conditionalFormatting sqref="AB135:AB168">
    <cfRule type="containsText" dxfId="890" priority="677" operator="containsText" text="TC">
      <formula>NOT(ISERROR(SEARCH("TC",#REF!)))</formula>
    </cfRule>
    <cfRule type="expression" dxfId="889" priority="676"/>
    <cfRule type="containsText" dxfId="888" priority="675" operator="containsText" text="TC">
      <formula>NOT(ISERROR(SEARCH("TC",#REF!)))</formula>
    </cfRule>
    <cfRule type="containsText" dxfId="887" priority="674" operator="containsText" text="REN">
      <formula>NOT(ISERROR(SEARCH("REN",#REF!)))</formula>
    </cfRule>
    <cfRule type="containsText" dxfId="886" priority="673" operator="containsText" text="CD">
      <formula>NOT(ISERROR(SEARCH("CD",#REF!)))</formula>
    </cfRule>
    <cfRule type="containsText" dxfId="885" priority="672" operator="containsText" text="AUS">
      <formula>NOT(ISERROR(SEARCH("AUS",#REF!)))</formula>
    </cfRule>
    <cfRule type="containsText" dxfId="884" priority="671" operator="containsText" text="VAC">
      <formula>NOT(ISERROR(SEARCH("VAC",#REF!)))</formula>
    </cfRule>
    <cfRule type="containsText" dxfId="883" priority="670" operator="containsText" text="INC">
      <formula>NOT(ISERROR(SEARCH("INC",#REF!)))</formula>
    </cfRule>
    <cfRule type="containsText" dxfId="882" priority="660" operator="containsText" text="LT">
      <formula>NOT(ISERROR(SEARCH("LT",#REF!)))</formula>
    </cfRule>
    <cfRule type="containsText" dxfId="881" priority="659" operator="containsText" text="LT">
      <formula>NOT(ISERROR(SEARCH("LT",#REF!)))</formula>
    </cfRule>
    <cfRule type="containsText" dxfId="880" priority="669" operator="containsText" text="&quot; &quot;">
      <formula>NOT(ISERROR(SEARCH(""" """,#REF!)))</formula>
    </cfRule>
    <cfRule type="containsText" dxfId="879" priority="667" operator="containsText" text="PNR">
      <formula>NOT(ISERROR(SEARCH("PNR",#REF!)))</formula>
    </cfRule>
    <cfRule type="containsText" dxfId="878" priority="666" operator="containsText" text="INC">
      <formula>NOT(ISERROR(SEARCH("INC",#REF!)))</formula>
    </cfRule>
    <cfRule type="containsText" dxfId="877" priority="665" operator="containsText" text="S">
      <formula>NOT(ISERROR(SEARCH("S",#REF!)))</formula>
    </cfRule>
    <cfRule type="containsText" dxfId="876" priority="663" operator="containsText" text="CD">
      <formula>NOT(ISERROR(SEARCH("CD",#REF!)))</formula>
    </cfRule>
    <cfRule type="containsText" dxfId="875" priority="662" operator="containsText" text="LNR">
      <formula>NOT(ISERROR(SEARCH("LNR",#REF!)))</formula>
    </cfRule>
    <cfRule type="containsText" dxfId="874" priority="661" operator="containsText" text="D">
      <formula>NOT(ISERROR(SEARCH("D",#REF!)))</formula>
    </cfRule>
    <cfRule type="containsText" dxfId="873" priority="678" stopIfTrue="1" operator="containsText" text="OK">
      <formula>NOT(ISERROR(SEARCH("OK",#REF!)))</formula>
    </cfRule>
    <cfRule type="containsText" dxfId="872" priority="664" operator="containsText" text="AUS">
      <formula>NOT(ISERROR(SEARCH("AUS",#REF!)))</formula>
    </cfRule>
    <cfRule type="containsBlanks" dxfId="871" priority="682">
      <formula>LEN(TRIM(#REF!))=0</formula>
    </cfRule>
    <cfRule type="containsText" dxfId="870" priority="681" operator="containsText" text="LNR">
      <formula>NOT(ISERROR(SEARCH("LNR",#REF!)))</formula>
    </cfRule>
    <cfRule type="containsText" dxfId="869" priority="680" operator="containsText" text="PNR">
      <formula>NOT(ISERROR(SEARCH("PNR",#REF!)))</formula>
    </cfRule>
    <cfRule type="containsText" dxfId="868" priority="679" operator="containsText" text="D">
      <formula>NOT(ISERROR(SEARCH("D",#REF!)))</formula>
    </cfRule>
    <cfRule type="containsText" dxfId="867" priority="683" operator="containsText" text="INC">
      <formula>NOT(ISERROR(SEARCH("INC",#REF!)))</formula>
    </cfRule>
  </conditionalFormatting>
  <conditionalFormatting sqref="AB135:AB169">
    <cfRule type="containsText" dxfId="866" priority="153" operator="containsText" text="VAC">
      <formula>NOT(ISERROR(SEARCH("VAC",#REF!)))</formula>
    </cfRule>
    <cfRule type="containsText" dxfId="865" priority="175" operator="containsText" text="D">
      <formula>NOT(ISERROR(SEARCH("D",#REF!)))</formula>
    </cfRule>
    <cfRule type="containsText" dxfId="864" priority="164" operator="containsText" text="OK">
      <formula>NOT(ISERROR(SEARCH("OK",#REF!)))</formula>
    </cfRule>
  </conditionalFormatting>
  <conditionalFormatting sqref="AB169">
    <cfRule type="containsText" dxfId="863" priority="163" operator="containsText" text="PNR">
      <formula>NOT(ISERROR(SEARCH("PNR",#REF!)))</formula>
    </cfRule>
    <cfRule type="containsText" dxfId="862" priority="162" operator="containsText" text="INC">
      <formula>NOT(ISERROR(SEARCH("INC",#REF!)))</formula>
    </cfRule>
    <cfRule type="containsText" dxfId="861" priority="161" operator="containsText" text="S">
      <formula>NOT(ISERROR(SEARCH("S",#REF!)))</formula>
    </cfRule>
    <cfRule type="containsText" dxfId="860" priority="160" operator="containsText" text="AUS">
      <formula>NOT(ISERROR(SEARCH("AUS",#REF!)))</formula>
    </cfRule>
    <cfRule type="containsText" dxfId="859" priority="159" operator="containsText" text="CD">
      <formula>NOT(ISERROR(SEARCH("CD",#REF!)))</formula>
    </cfRule>
    <cfRule type="containsText" dxfId="858" priority="158" operator="containsText" text="LNR">
      <formula>NOT(ISERROR(SEARCH("LNR",#REF!)))</formula>
    </cfRule>
    <cfRule type="containsText" dxfId="857" priority="157" operator="containsText" text="D">
      <formula>NOT(ISERROR(SEARCH("D",#REF!)))</formula>
    </cfRule>
    <cfRule type="containsText" dxfId="856" priority="156" operator="containsText" text="LT">
      <formula>NOT(ISERROR(SEARCH("LT",#REF!)))</formula>
    </cfRule>
    <cfRule type="containsText" dxfId="855" priority="155" operator="containsText" text="LT">
      <formula>NOT(ISERROR(SEARCH("LT",#REF!)))</formula>
    </cfRule>
    <cfRule type="containsText" dxfId="854" priority="154" operator="containsText" text="D">
      <formula>NOT(ISERROR(SEARCH("D",#REF!)))</formula>
    </cfRule>
    <cfRule type="containsText" dxfId="853" priority="174" stopIfTrue="1" operator="containsText" text="OK">
      <formula>NOT(ISERROR(SEARCH("OK",#REF!)))</formula>
    </cfRule>
    <cfRule type="containsText" dxfId="852" priority="173" operator="containsText" text="TC">
      <formula>NOT(ISERROR(SEARCH("TC",#REF!)))</formula>
    </cfRule>
    <cfRule type="expression" dxfId="851" priority="172"/>
    <cfRule type="containsText" dxfId="850" priority="171" operator="containsText" text="TC">
      <formula>NOT(ISERROR(SEARCH("TC",#REF!)))</formula>
    </cfRule>
    <cfRule type="containsText" dxfId="849" priority="170" operator="containsText" text="REN">
      <formula>NOT(ISERROR(SEARCH("REN",#REF!)))</formula>
    </cfRule>
    <cfRule type="containsText" dxfId="848" priority="169" operator="containsText" text="CD">
      <formula>NOT(ISERROR(SEARCH("CD",#REF!)))</formula>
    </cfRule>
    <cfRule type="containsText" dxfId="847" priority="168" operator="containsText" text="AUS">
      <formula>NOT(ISERROR(SEARCH("AUS",#REF!)))</formula>
    </cfRule>
    <cfRule type="containsText" dxfId="846" priority="167" operator="containsText" text="VAC">
      <formula>NOT(ISERROR(SEARCH("VAC",#REF!)))</formula>
    </cfRule>
    <cfRule type="containsText" dxfId="845" priority="166" operator="containsText" text="INC">
      <formula>NOT(ISERROR(SEARCH("INC",#REF!)))</formula>
    </cfRule>
    <cfRule type="containsText" dxfId="844" priority="176" operator="containsText" text="PNR">
      <formula>NOT(ISERROR(SEARCH("PNR",#REF!)))</formula>
    </cfRule>
    <cfRule type="containsText" dxfId="843" priority="177" operator="containsText" text="LNR">
      <formula>NOT(ISERROR(SEARCH("LNR",#REF!)))</formula>
    </cfRule>
    <cfRule type="containsBlanks" dxfId="842" priority="178">
      <formula>LEN(TRIM(#REF!))=0</formula>
    </cfRule>
    <cfRule type="containsText" dxfId="841" priority="179" operator="containsText" text="INC">
      <formula>NOT(ISERROR(SEARCH("INC",#REF!)))</formula>
    </cfRule>
    <cfRule type="containsText" dxfId="840" priority="165" operator="containsText" text="&quot; &quot;">
      <formula>NOT(ISERROR(SEARCH(""" """,#REF!)))</formula>
    </cfRule>
  </conditionalFormatting>
  <conditionalFormatting sqref="AC132:AC168">
    <cfRule type="containsText" dxfId="839" priority="699" operator="containsText" text="AUS">
      <formula>NOT(ISERROR(SEARCH("AUS",#REF!)))</formula>
    </cfRule>
    <cfRule type="containsText" dxfId="838" priority="700" operator="containsText" text="PNR">
      <formula>NOT(ISERROR(SEARCH("PNR",#REF!)))</formula>
    </cfRule>
    <cfRule type="expression" dxfId="837" priority="693"/>
    <cfRule type="containsText" dxfId="836" priority="701" operator="containsText" text="VAC">
      <formula>NOT(ISERROR(SEARCH("VAC",#REF!)))</formula>
    </cfRule>
    <cfRule type="containsText" dxfId="835" priority="702" operator="containsText" text="PNR">
      <formula>NOT(ISERROR(SEARCH("PNR",#REF!)))</formula>
    </cfRule>
    <cfRule type="containsText" dxfId="834" priority="703" operator="containsText" text="INC">
      <formula>NOT(ISERROR(SEARCH("INC",#REF!)))</formula>
    </cfRule>
    <cfRule type="containsText" dxfId="833" priority="704" operator="containsText" text="LT">
      <formula>NOT(ISERROR(SEARCH("LT",#REF!)))</formula>
    </cfRule>
    <cfRule type="containsText" dxfId="832" priority="705" operator="containsText" text="LNR">
      <formula>NOT(ISERROR(SEARCH("LNR",#REF!)))</formula>
    </cfRule>
    <cfRule type="containsText" dxfId="831" priority="706" operator="containsText" text="TC">
      <formula>NOT(ISERROR(SEARCH("TC",#REF!)))</formula>
    </cfRule>
    <cfRule type="containsText" dxfId="830" priority="686" operator="containsText" text="VAC">
      <formula>NOT(ISERROR(SEARCH("VAC",#REF!)))</formula>
    </cfRule>
    <cfRule type="containsText" dxfId="829" priority="707" operator="containsText" text="OK">
      <formula>NOT(ISERROR(SEARCH("OK",#REF!)))</formula>
    </cfRule>
    <cfRule type="containsText" dxfId="828" priority="687" operator="containsText" text="&quot; &quot;">
      <formula>NOT(ISERROR(SEARCH(""" """,#REF!)))</formula>
    </cfRule>
    <cfRule type="containsText" dxfId="827" priority="688" operator="containsText" text="INC">
      <formula>NOT(ISERROR(SEARCH("INC",#REF!)))</formula>
    </cfRule>
    <cfRule type="containsText" dxfId="826" priority="689" operator="containsText" text="S">
      <formula>NOT(ISERROR(SEARCH("S",#REF!)))</formula>
    </cfRule>
    <cfRule type="containsText" dxfId="825" priority="690" operator="containsText" text="INC">
      <formula>NOT(ISERROR(SEARCH("INC",#REF!)))</formula>
    </cfRule>
    <cfRule type="containsText" dxfId="824" priority="691" operator="containsText" text="CD">
      <formula>NOT(ISERROR(SEARCH("CD",#REF!)))</formula>
    </cfRule>
    <cfRule type="containsText" dxfId="823" priority="692" operator="containsText" text="D">
      <formula>NOT(ISERROR(SEARCH("D",#REF!)))</formula>
    </cfRule>
    <cfRule type="containsBlanks" dxfId="822" priority="694">
      <formula>LEN(TRIM(#REF!))=0</formula>
    </cfRule>
    <cfRule type="containsText" dxfId="821" priority="695" operator="containsText" text="REN">
      <formula>NOT(ISERROR(SEARCH("REN",#REF!)))</formula>
    </cfRule>
    <cfRule type="containsText" dxfId="820" priority="696" stopIfTrue="1" operator="containsText" text="OK">
      <formula>NOT(ISERROR(SEARCH("OK",#REF!)))</formula>
    </cfRule>
    <cfRule type="containsText" dxfId="819" priority="710" operator="containsText" text="CD">
      <formula>NOT(ISERROR(SEARCH("CD",#REF!)))</formula>
    </cfRule>
    <cfRule type="containsText" dxfId="818" priority="709" operator="containsText" text="LNR">
      <formula>NOT(ISERROR(SEARCH("LNR",#REF!)))</formula>
    </cfRule>
    <cfRule type="containsText" dxfId="817" priority="708" operator="containsText" text="LT">
      <formula>NOT(ISERROR(SEARCH("LT",#REF!)))</formula>
    </cfRule>
    <cfRule type="containsText" dxfId="816" priority="697" operator="containsText" text="D">
      <formula>NOT(ISERROR(SEARCH("D",#REF!)))</formula>
    </cfRule>
  </conditionalFormatting>
  <conditionalFormatting sqref="AC132:AC169">
    <cfRule type="containsText" dxfId="815" priority="180" operator="containsText" text="TC">
      <formula>NOT(ISERROR(SEARCH("TC",#REF!)))</formula>
    </cfRule>
    <cfRule type="containsText" dxfId="814" priority="195" operator="containsText" text="AUS">
      <formula>NOT(ISERROR(SEARCH("AUS",#REF!)))</formula>
    </cfRule>
  </conditionalFormatting>
  <conditionalFormatting sqref="AC169">
    <cfRule type="containsText" dxfId="813" priority="182" operator="containsText" text="VAC">
      <formula>NOT(ISERROR(SEARCH("VAC",#REF!)))</formula>
    </cfRule>
    <cfRule type="containsText" dxfId="812" priority="183" operator="containsText" text="&quot; &quot;">
      <formula>NOT(ISERROR(SEARCH(""" """,#REF!)))</formula>
    </cfRule>
    <cfRule type="containsText" dxfId="811" priority="184" operator="containsText" text="INC">
      <formula>NOT(ISERROR(SEARCH("INC",#REF!)))</formula>
    </cfRule>
    <cfRule type="containsText" dxfId="810" priority="186" operator="containsText" text="INC">
      <formula>NOT(ISERROR(SEARCH("INC",#REF!)))</formula>
    </cfRule>
    <cfRule type="containsText" dxfId="809" priority="187" operator="containsText" text="CD">
      <formula>NOT(ISERROR(SEARCH("CD",#REF!)))</formula>
    </cfRule>
    <cfRule type="expression" dxfId="808" priority="189"/>
    <cfRule type="containsBlanks" dxfId="807" priority="190">
      <formula>LEN(TRIM(#REF!))=0</formula>
    </cfRule>
    <cfRule type="containsText" dxfId="806" priority="191" operator="containsText" text="REN">
      <formula>NOT(ISERROR(SEARCH("REN",#REF!)))</formula>
    </cfRule>
    <cfRule type="containsText" dxfId="805" priority="192" stopIfTrue="1" operator="containsText" text="OK">
      <formula>NOT(ISERROR(SEARCH("OK",#REF!)))</formula>
    </cfRule>
    <cfRule type="containsText" dxfId="804" priority="193" operator="containsText" text="D">
      <formula>NOT(ISERROR(SEARCH("D",#REF!)))</formula>
    </cfRule>
    <cfRule type="containsText" dxfId="803" priority="196" operator="containsText" text="PNR">
      <formula>NOT(ISERROR(SEARCH("PNR",#REF!)))</formula>
    </cfRule>
    <cfRule type="containsText" dxfId="802" priority="197" operator="containsText" text="VAC">
      <formula>NOT(ISERROR(SEARCH("VAC",#REF!)))</formula>
    </cfRule>
    <cfRule type="containsText" dxfId="801" priority="198" operator="containsText" text="PNR">
      <formula>NOT(ISERROR(SEARCH("PNR",#REF!)))</formula>
    </cfRule>
    <cfRule type="containsText" dxfId="800" priority="199" operator="containsText" text="INC">
      <formula>NOT(ISERROR(SEARCH("INC",#REF!)))</formula>
    </cfRule>
    <cfRule type="containsText" dxfId="799" priority="200" operator="containsText" text="LT">
      <formula>NOT(ISERROR(SEARCH("LT",#REF!)))</formula>
    </cfRule>
    <cfRule type="containsText" dxfId="798" priority="201" operator="containsText" text="LNR">
      <formula>NOT(ISERROR(SEARCH("LNR",#REF!)))</formula>
    </cfRule>
    <cfRule type="containsText" dxfId="797" priority="202" operator="containsText" text="TC">
      <formula>NOT(ISERROR(SEARCH("TC",#REF!)))</formula>
    </cfRule>
    <cfRule type="containsText" dxfId="796" priority="203" operator="containsText" text="OK">
      <formula>NOT(ISERROR(SEARCH("OK",#REF!)))</formula>
    </cfRule>
    <cfRule type="containsText" dxfId="795" priority="204" operator="containsText" text="LT">
      <formula>NOT(ISERROR(SEARCH("LT",#REF!)))</formula>
    </cfRule>
    <cfRule type="containsText" dxfId="794" priority="205" operator="containsText" text="LNR">
      <formula>NOT(ISERROR(SEARCH("LNR",#REF!)))</formula>
    </cfRule>
    <cfRule type="containsText" dxfId="793" priority="206" operator="containsText" text="CD">
      <formula>NOT(ISERROR(SEARCH("CD",#REF!)))</formula>
    </cfRule>
    <cfRule type="containsText" dxfId="792" priority="185" operator="containsText" text="S">
      <formula>NOT(ISERROR(SEARCH("S",#REF!)))</formula>
    </cfRule>
    <cfRule type="containsText" dxfId="791" priority="181" operator="containsText" text="AUS">
      <formula>NOT(ISERROR(SEARCH("AUS",#REF!)))</formula>
    </cfRule>
  </conditionalFormatting>
  <conditionalFormatting sqref="AC169:AD169">
    <cfRule type="containsText" dxfId="790" priority="188" operator="containsText" text="D">
      <formula>NOT(ISERROR(SEARCH("D",#REF!)))</formula>
    </cfRule>
  </conditionalFormatting>
  <conditionalFormatting sqref="AD132:AD165 AD167:AD168">
    <cfRule type="containsText" dxfId="789" priority="725" operator="containsText" text="OK">
      <formula>NOT(ISERROR(SEARCH("OK",#REF!)))</formula>
    </cfRule>
    <cfRule type="expression" dxfId="788" priority="730"/>
    <cfRule type="containsText" dxfId="787" priority="718" operator="containsText" text="LNR">
      <formula>NOT(ISERROR(SEARCH("LNR",#REF!)))</formula>
    </cfRule>
    <cfRule type="containsText" dxfId="786" priority="731" operator="containsText" text="PNR">
      <formula>NOT(ISERROR(SEARCH("PNR",#REF!)))</formula>
    </cfRule>
    <cfRule type="containsText" dxfId="785" priority="732" operator="containsText" text="&quot; &quot;">
      <formula>NOT(ISERROR(SEARCH(""" """,#REF!)))</formula>
    </cfRule>
    <cfRule type="containsText" dxfId="784" priority="733" operator="containsText" text="LT">
      <formula>NOT(ISERROR(SEARCH("LT",#REF!)))</formula>
    </cfRule>
    <cfRule type="containsText" dxfId="783" priority="717" operator="containsText" text="TC">
      <formula>NOT(ISERROR(SEARCH("TC",#REF!)))</formula>
    </cfRule>
    <cfRule type="containsText" dxfId="782" priority="727" operator="containsText" text="INC">
      <formula>NOT(ISERROR(SEARCH("INC",#REF!)))</formula>
    </cfRule>
    <cfRule type="containsText" dxfId="781" priority="734" operator="containsText" text="AUS">
      <formula>NOT(ISERROR(SEARCH("AUS",#REF!)))</formula>
    </cfRule>
    <cfRule type="containsText" dxfId="780" priority="716" operator="containsText" text="LT">
      <formula>NOT(ISERROR(SEARCH("LT",#REF!)))</formula>
    </cfRule>
    <cfRule type="containsText" dxfId="779" priority="736" operator="containsText" text="D">
      <formula>NOT(ISERROR(SEARCH("D",#REF!)))</formula>
    </cfRule>
    <cfRule type="containsText" dxfId="778" priority="737" operator="containsText" text="TC">
      <formula>NOT(ISERROR(SEARCH("TC",#REF!)))</formula>
    </cfRule>
    <cfRule type="containsText" dxfId="777" priority="715" operator="containsText" text="LNR">
      <formula>NOT(ISERROR(SEARCH("LNR",#REF!)))</formula>
    </cfRule>
    <cfRule type="containsText" dxfId="776" priority="714" operator="containsText" text="CD">
      <formula>NOT(ISERROR(SEARCH("CD",#REF!)))</formula>
    </cfRule>
    <cfRule type="containsText" dxfId="775" priority="713" operator="containsText" text="CD">
      <formula>NOT(ISERROR(SEARCH("CD",#REF!)))</formula>
    </cfRule>
    <cfRule type="containsText" dxfId="774" priority="712" operator="containsText" text="INC">
      <formula>NOT(ISERROR(SEARCH("INC",#REF!)))</formula>
    </cfRule>
    <cfRule type="containsText" dxfId="773" priority="728" operator="containsText" text="D">
      <formula>NOT(ISERROR(SEARCH("D",#REF!)))</formula>
    </cfRule>
    <cfRule type="containsText" dxfId="772" priority="724" operator="containsText" text="S">
      <formula>NOT(ISERROR(SEARCH("S",#REF!)))</formula>
    </cfRule>
    <cfRule type="containsBlanks" dxfId="771" priority="729">
      <formula>LEN(TRIM(#REF!))=0</formula>
    </cfRule>
    <cfRule type="containsText" dxfId="770" priority="719" operator="containsText" text="AUS">
      <formula>NOT(ISERROR(SEARCH("AUS",#REF!)))</formula>
    </cfRule>
    <cfRule type="containsText" dxfId="769" priority="721" operator="containsText" text="VAC">
      <formula>NOT(ISERROR(SEARCH("VAC",#REF!)))</formula>
    </cfRule>
    <cfRule type="containsText" dxfId="768" priority="722" operator="containsText" text="INC">
      <formula>NOT(ISERROR(SEARCH("INC",#REF!)))</formula>
    </cfRule>
    <cfRule type="containsText" dxfId="767" priority="723" operator="containsText" text="PNR">
      <formula>NOT(ISERROR(SEARCH("PNR",#REF!)))</formula>
    </cfRule>
    <cfRule type="containsText" dxfId="766" priority="726" operator="containsText" text="VAC">
      <formula>NOT(ISERROR(SEARCH("VAC",#REF!)))</formula>
    </cfRule>
    <cfRule type="containsText" dxfId="765" priority="720" stopIfTrue="1" operator="containsText" text="OK">
      <formula>NOT(ISERROR(SEARCH("OK",#REF!)))</formula>
    </cfRule>
    <cfRule type="containsText" dxfId="764" priority="735" operator="containsText" text="REN">
      <formula>NOT(ISERROR(SEARCH("REN",#REF!)))</formula>
    </cfRule>
  </conditionalFormatting>
  <conditionalFormatting sqref="AD132:AD168">
    <cfRule type="containsText" dxfId="763" priority="544" operator="containsText" text="D">
      <formula>NOT(ISERROR(SEARCH("D",#REF!)))</formula>
    </cfRule>
  </conditionalFormatting>
  <conditionalFormatting sqref="AD166">
    <cfRule type="containsText" dxfId="762" priority="562" operator="containsText" text="CD">
      <formula>NOT(ISERROR(SEARCH("CD",#REF!)))</formula>
    </cfRule>
    <cfRule type="containsText" dxfId="761" priority="561" operator="containsText" text="LNR">
      <formula>NOT(ISERROR(SEARCH("LNR",#REF!)))</formula>
    </cfRule>
    <cfRule type="containsText" dxfId="760" priority="560" operator="containsText" text="LT">
      <formula>NOT(ISERROR(SEARCH("LT",#REF!)))</formula>
    </cfRule>
    <cfRule type="containsText" dxfId="759" priority="559" operator="containsText" text="OK">
      <formula>NOT(ISERROR(SEARCH("OK",#REF!)))</formula>
    </cfRule>
    <cfRule type="containsText" dxfId="758" priority="558" operator="containsText" text="TC">
      <formula>NOT(ISERROR(SEARCH("TC",#REF!)))</formula>
    </cfRule>
    <cfRule type="containsText" dxfId="757" priority="557" operator="containsText" text="LNR">
      <formula>NOT(ISERROR(SEARCH("LNR",#REF!)))</formula>
    </cfRule>
    <cfRule type="containsText" dxfId="756" priority="556" operator="containsText" text="LT">
      <formula>NOT(ISERROR(SEARCH("LT",#REF!)))</formula>
    </cfRule>
    <cfRule type="containsText" dxfId="755" priority="555" operator="containsText" text="INC">
      <formula>NOT(ISERROR(SEARCH("INC",#REF!)))</formula>
    </cfRule>
    <cfRule type="containsText" dxfId="754" priority="554" operator="containsText" text="PNR">
      <formula>NOT(ISERROR(SEARCH("PNR",#REF!)))</formula>
    </cfRule>
    <cfRule type="containsText" dxfId="753" priority="553" operator="containsText" text="VAC">
      <formula>NOT(ISERROR(SEARCH("VAC",#REF!)))</formula>
    </cfRule>
    <cfRule type="containsText" dxfId="752" priority="552" operator="containsText" text="PNR">
      <formula>NOT(ISERROR(SEARCH("PNR",#REF!)))</formula>
    </cfRule>
    <cfRule type="containsText" dxfId="751" priority="551" operator="containsText" text="AUS">
      <formula>NOT(ISERROR(SEARCH("AUS",#REF!)))</formula>
    </cfRule>
    <cfRule type="containsText" dxfId="750" priority="549" operator="containsText" text="D">
      <formula>NOT(ISERROR(SEARCH("D",#REF!)))</formula>
    </cfRule>
    <cfRule type="containsText" dxfId="749" priority="548" stopIfTrue="1" operator="containsText" text="OK">
      <formula>NOT(ISERROR(SEARCH("OK",#REF!)))</formula>
    </cfRule>
    <cfRule type="containsText" dxfId="748" priority="543" operator="containsText" text="CD">
      <formula>NOT(ISERROR(SEARCH("CD",#REF!)))</formula>
    </cfRule>
    <cfRule type="containsText" dxfId="747" priority="542" operator="containsText" text="INC">
      <formula>NOT(ISERROR(SEARCH("INC",#REF!)))</formula>
    </cfRule>
    <cfRule type="containsText" dxfId="746" priority="541" operator="containsText" text="S">
      <formula>NOT(ISERROR(SEARCH("S",#REF!)))</formula>
    </cfRule>
    <cfRule type="containsText" dxfId="745" priority="540" operator="containsText" text="INC">
      <formula>NOT(ISERROR(SEARCH("INC",#REF!)))</formula>
    </cfRule>
    <cfRule type="containsText" dxfId="744" priority="539" operator="containsText" text="&quot; &quot;">
      <formula>NOT(ISERROR(SEARCH(""" """,#REF!)))</formula>
    </cfRule>
    <cfRule type="containsText" dxfId="743" priority="547" operator="containsText" text="REN">
      <formula>NOT(ISERROR(SEARCH("REN",#REF!)))</formula>
    </cfRule>
    <cfRule type="containsText" dxfId="742" priority="538" operator="containsText" text="VAC">
      <formula>NOT(ISERROR(SEARCH("VAC",#REF!)))</formula>
    </cfRule>
    <cfRule type="containsText" dxfId="741" priority="537" operator="containsText" text="AUS">
      <formula>NOT(ISERROR(SEARCH("AUS",#REF!)))</formula>
    </cfRule>
    <cfRule type="containsBlanks" dxfId="740" priority="546">
      <formula>LEN(TRIM(#REF!))=0</formula>
    </cfRule>
    <cfRule type="containsText" dxfId="739" priority="536" operator="containsText" text="TC">
      <formula>NOT(ISERROR(SEARCH("TC",#REF!)))</formula>
    </cfRule>
    <cfRule type="expression" dxfId="738" priority="545"/>
  </conditionalFormatting>
  <conditionalFormatting sqref="AD169">
    <cfRule type="containsText" dxfId="737" priority="229" operator="containsText" text="LT">
      <formula>NOT(ISERROR(SEARCH("LT",#REF!)))</formula>
    </cfRule>
    <cfRule type="containsText" dxfId="736" priority="230" operator="containsText" text="AUS">
      <formula>NOT(ISERROR(SEARCH("AUS",#REF!)))</formula>
    </cfRule>
    <cfRule type="containsText" dxfId="735" priority="231" operator="containsText" text="REN">
      <formula>NOT(ISERROR(SEARCH("REN",#REF!)))</formula>
    </cfRule>
    <cfRule type="containsText" dxfId="734" priority="232" operator="containsText" text="D">
      <formula>NOT(ISERROR(SEARCH("D",#REF!)))</formula>
    </cfRule>
    <cfRule type="containsText" dxfId="733" priority="233" operator="containsText" text="TC">
      <formula>NOT(ISERROR(SEARCH("TC",#REF!)))</formula>
    </cfRule>
    <cfRule type="containsText" dxfId="732" priority="224" operator="containsText" text="D">
      <formula>NOT(ISERROR(SEARCH("D",#REF!)))</formula>
    </cfRule>
    <cfRule type="containsText" dxfId="731" priority="219" operator="containsText" text="PNR">
      <formula>NOT(ISERROR(SEARCH("PNR",#REF!)))</formula>
    </cfRule>
    <cfRule type="containsText" dxfId="730" priority="220" operator="containsText" text="S">
      <formula>NOT(ISERROR(SEARCH("S",#REF!)))</formula>
    </cfRule>
    <cfRule type="containsText" dxfId="729" priority="221" operator="containsText" text="OK">
      <formula>NOT(ISERROR(SEARCH("OK",#REF!)))</formula>
    </cfRule>
    <cfRule type="containsText" dxfId="728" priority="222" operator="containsText" text="VAC">
      <formula>NOT(ISERROR(SEARCH("VAC",#REF!)))</formula>
    </cfRule>
    <cfRule type="containsBlanks" dxfId="727" priority="225">
      <formula>LEN(TRIM(#REF!))=0</formula>
    </cfRule>
    <cfRule type="expression" dxfId="726" priority="226"/>
    <cfRule type="containsText" dxfId="725" priority="227" operator="containsText" text="PNR">
      <formula>NOT(ISERROR(SEARCH("PNR",#REF!)))</formula>
    </cfRule>
    <cfRule type="containsText" dxfId="724" priority="218" operator="containsText" text="INC">
      <formula>NOT(ISERROR(SEARCH("INC",#REF!)))</formula>
    </cfRule>
    <cfRule type="containsText" dxfId="723" priority="217" operator="containsText" text="VAC">
      <formula>NOT(ISERROR(SEARCH("VAC",#REF!)))</formula>
    </cfRule>
    <cfRule type="containsText" dxfId="722" priority="216" stopIfTrue="1" operator="containsText" text="OK">
      <formula>NOT(ISERROR(SEARCH("OK",#REF!)))</formula>
    </cfRule>
    <cfRule type="containsText" dxfId="721" priority="215" operator="containsText" text="AUS">
      <formula>NOT(ISERROR(SEARCH("AUS",#REF!)))</formula>
    </cfRule>
    <cfRule type="containsText" dxfId="720" priority="214" operator="containsText" text="LNR">
      <formula>NOT(ISERROR(SEARCH("LNR",#REF!)))</formula>
    </cfRule>
    <cfRule type="containsText" dxfId="719" priority="213" operator="containsText" text="TC">
      <formula>NOT(ISERROR(SEARCH("TC",#REF!)))</formula>
    </cfRule>
    <cfRule type="containsText" dxfId="718" priority="212" operator="containsText" text="LT">
      <formula>NOT(ISERROR(SEARCH("LT",#REF!)))</formula>
    </cfRule>
    <cfRule type="containsText" dxfId="717" priority="211" operator="containsText" text="LNR">
      <formula>NOT(ISERROR(SEARCH("LNR",#REF!)))</formula>
    </cfRule>
    <cfRule type="containsText" dxfId="716" priority="210" operator="containsText" text="CD">
      <formula>NOT(ISERROR(SEARCH("CD",#REF!)))</formula>
    </cfRule>
    <cfRule type="containsText" dxfId="715" priority="209" operator="containsText" text="CD">
      <formula>NOT(ISERROR(SEARCH("CD",#REF!)))</formula>
    </cfRule>
    <cfRule type="containsText" dxfId="714" priority="208" operator="containsText" text="INC">
      <formula>NOT(ISERROR(SEARCH("INC",#REF!)))</formula>
    </cfRule>
    <cfRule type="containsText" dxfId="713" priority="228" operator="containsText" text="&quot; &quot;">
      <formula>NOT(ISERROR(SEARCH(""" """,#REF!)))</formula>
    </cfRule>
  </conditionalFormatting>
  <conditionalFormatting sqref="AD169:AK169">
    <cfRule type="containsText" dxfId="712" priority="223" operator="containsText" text="INC">
      <formula>NOT(ISERROR(SEARCH("INC",#REF!)))</formula>
    </cfRule>
  </conditionalFormatting>
  <conditionalFormatting sqref="AD170:AM170">
    <cfRule type="containsText" dxfId="711" priority="5" operator="containsText" text="CD">
      <formula>NOT(ISERROR(SEARCH("CD",AD170)))</formula>
    </cfRule>
    <cfRule type="containsText" dxfId="710" priority="25" stopIfTrue="1" operator="containsText" text="OK">
      <formula>NOT(ISERROR(SEARCH("OK",AD170)))</formula>
    </cfRule>
    <cfRule type="containsBlanks" dxfId="709" priority="27">
      <formula>LEN(TRIM(AD170))=0</formula>
    </cfRule>
    <cfRule type="containsText" dxfId="708" priority="23" operator="containsText" text="AUS">
      <formula>NOT(ISERROR(SEARCH("AUS",AD170)))</formula>
    </cfRule>
    <cfRule type="containsText" dxfId="707" priority="22" operator="containsText" text="PNR">
      <formula>NOT(ISERROR(SEARCH("PNR",AD170)))</formula>
    </cfRule>
    <cfRule type="containsText" dxfId="706" priority="26" operator="containsText" text="D">
      <formula>NOT(ISERROR(SEARCH("D",AD170)))</formula>
    </cfRule>
    <cfRule type="containsText" dxfId="705" priority="21" operator="containsText" text="TC">
      <formula>NOT(ISERROR(SEARCH("TC",AD170)))</formula>
    </cfRule>
    <cfRule type="containsText" dxfId="704" priority="20" operator="containsText" text="INC">
      <formula>NOT(ISERROR(SEARCH("INC",AD170)))</formula>
    </cfRule>
    <cfRule type="containsText" dxfId="703" priority="18" operator="containsText" text="INC">
      <formula>NOT(ISERROR(SEARCH("INC",AD170)))</formula>
    </cfRule>
    <cfRule type="containsText" dxfId="702" priority="19" operator="containsText" text="LNR">
      <formula>NOT(ISERROR(SEARCH("LNR",AD170)))</formula>
    </cfRule>
    <cfRule type="containsText" dxfId="701" priority="17" operator="containsText" text="LT">
      <formula>NOT(ISERROR(SEARCH("LT",AD170)))</formula>
    </cfRule>
    <cfRule type="containsText" dxfId="700" priority="8" operator="containsText" text="S">
      <formula>NOT(ISERROR(SEARCH("S",AD170)))</formula>
    </cfRule>
    <cfRule type="containsText" dxfId="699" priority="16" operator="containsText" text="VAC">
      <formula>NOT(ISERROR(SEARCH("VAC",AD170)))</formula>
    </cfRule>
    <cfRule type="containsText" dxfId="698" priority="15" operator="containsText" text="CD">
      <formula>NOT(ISERROR(SEARCH("CD",AD170)))</formula>
    </cfRule>
    <cfRule type="containsText" dxfId="697" priority="14" operator="containsText" text="&quot; &quot;">
      <formula>NOT(ISERROR(SEARCH(""" """,AD170)))</formula>
    </cfRule>
    <cfRule type="duplicateValues" dxfId="696" priority="13"/>
    <cfRule type="containsText" dxfId="695" priority="12" operator="containsText" text="AUS">
      <formula>NOT(ISERROR(SEARCH("AUS",AD170)))</formula>
    </cfRule>
    <cfRule type="containsText" dxfId="694" priority="11" operator="containsText" text="PNR">
      <formula>NOT(ISERROR(SEARCH("PNR",AD170)))</formula>
    </cfRule>
    <cfRule type="containsText" dxfId="693" priority="24" operator="containsText" text="D">
      <formula>NOT(ISERROR(SEARCH("D",AD170)))</formula>
    </cfRule>
    <cfRule type="containsText" dxfId="692" priority="10" operator="containsText" text="D">
      <formula>NOT(ISERROR(SEARCH("D",AD170)))</formula>
    </cfRule>
    <cfRule type="containsText" dxfId="691" priority="9" operator="containsText" text="INC">
      <formula>NOT(ISERROR(SEARCH("INC",AD170)))</formula>
    </cfRule>
    <cfRule type="containsText" dxfId="690" priority="7" operator="containsText" text="LNR">
      <formula>NOT(ISERROR(SEARCH("LNR",AD170)))</formula>
    </cfRule>
    <cfRule type="containsText" dxfId="689" priority="6" operator="containsText" text="VAC">
      <formula>NOT(ISERROR(SEARCH("VAC",AD170)))</formula>
    </cfRule>
    <cfRule type="containsText" dxfId="688" priority="1" operator="containsText" text="OK">
      <formula>NOT(ISERROR(SEARCH("OK",AD170)))</formula>
    </cfRule>
    <cfRule type="containsText" dxfId="687" priority="4" operator="containsText" text="REN">
      <formula>NOT(ISERROR(SEARCH("REN",AD170)))</formula>
    </cfRule>
    <cfRule type="containsText" dxfId="686" priority="3" operator="containsText" text="TC">
      <formula>NOT(ISERROR(SEARCH("TC",AD170)))</formula>
    </cfRule>
    <cfRule type="containsText" dxfId="685" priority="2" operator="containsText" text="LT">
      <formula>NOT(ISERROR(SEARCH("LT",AD170)))</formula>
    </cfRule>
  </conditionalFormatting>
  <conditionalFormatting sqref="AE165:AK168">
    <cfRule type="containsText" dxfId="684" priority="757" operator="containsText" text="LNR">
      <formula>NOT(ISERROR(SEARCH("LNR",#REF!)))</formula>
    </cfRule>
    <cfRule type="containsText" dxfId="683" priority="758" operator="containsText" text="REN">
      <formula>NOT(ISERROR(SEARCH("REN",#REF!)))</formula>
    </cfRule>
    <cfRule type="containsText" dxfId="682" priority="759" operator="containsText" text="INC">
      <formula>NOT(ISERROR(SEARCH("INC",#REF!)))</formula>
    </cfRule>
    <cfRule type="containsText" dxfId="681" priority="760" operator="containsText" text="VAC">
      <formula>NOT(ISERROR(SEARCH("VAC",#REF!)))</formula>
    </cfRule>
    <cfRule type="expression" dxfId="680" priority="761"/>
    <cfRule type="containsText" dxfId="679" priority="762" operator="containsText" text="PNR">
      <formula>NOT(ISERROR(SEARCH("PNR",#REF!)))</formula>
    </cfRule>
    <cfRule type="containsBlanks" dxfId="678" priority="763">
      <formula>LEN(TRIM(#REF!))=0</formula>
    </cfRule>
    <cfRule type="containsText" dxfId="677" priority="764" operator="containsText" text="S">
      <formula>NOT(ISERROR(SEARCH("S",#REF!)))</formula>
    </cfRule>
    <cfRule type="containsText" dxfId="676" priority="752" operator="containsText" text="INC">
      <formula>NOT(ISERROR(SEARCH("INC",#REF!)))</formula>
    </cfRule>
    <cfRule type="containsText" dxfId="675" priority="740" operator="containsText" text="LT">
      <formula>NOT(ISERROR(SEARCH("LT",#REF!)))</formula>
    </cfRule>
    <cfRule type="containsText" dxfId="674" priority="741" operator="containsText" text="AUS">
      <formula>NOT(ISERROR(SEARCH("AUS",#REF!)))</formula>
    </cfRule>
    <cfRule type="containsText" dxfId="673" priority="743" operator="containsText" text="&quot; &quot;">
      <formula>NOT(ISERROR(SEARCH(""" """,#REF!)))</formula>
    </cfRule>
    <cfRule type="containsText" dxfId="672" priority="744" operator="containsText" text="VAC">
      <formula>NOT(ISERROR(SEARCH("VAC",#REF!)))</formula>
    </cfRule>
    <cfRule type="containsText" dxfId="671" priority="745" operator="containsText" text="CD">
      <formula>NOT(ISERROR(SEARCH("CD",#REF!)))</formula>
    </cfRule>
    <cfRule type="containsText" dxfId="670" priority="746" operator="containsText" text="D">
      <formula>NOT(ISERROR(SEARCH("D",#REF!)))</formula>
    </cfRule>
    <cfRule type="containsText" dxfId="669" priority="747" operator="containsText" text="CD">
      <formula>NOT(ISERROR(SEARCH("CD",#REF!)))</formula>
    </cfRule>
    <cfRule type="containsText" dxfId="668" priority="748" operator="containsText" text="LNR">
      <formula>NOT(ISERROR(SEARCH("LNR",#REF!)))</formula>
    </cfRule>
    <cfRule type="containsText" dxfId="667" priority="749" stopIfTrue="1" operator="containsText" text="OK">
      <formula>NOT(ISERROR(SEARCH("OK",#REF!)))</formula>
    </cfRule>
    <cfRule type="containsText" dxfId="666" priority="750" operator="containsText" text="LT">
      <formula>NOT(ISERROR(SEARCH("LT",#REF!)))</formula>
    </cfRule>
    <cfRule type="containsText" dxfId="665" priority="751" operator="containsText" text="TC">
      <formula>NOT(ISERROR(SEARCH("TC",#REF!)))</formula>
    </cfRule>
    <cfRule type="containsText" dxfId="664" priority="753" operator="containsText" text="D">
      <formula>NOT(ISERROR(SEARCH("D",#REF!)))</formula>
    </cfRule>
    <cfRule type="containsText" dxfId="663" priority="754" operator="containsText" text="D">
      <formula>NOT(ISERROR(SEARCH("D",#REF!)))</formula>
    </cfRule>
    <cfRule type="containsText" dxfId="662" priority="755" operator="containsText" text="TC">
      <formula>NOT(ISERROR(SEARCH("TC",#REF!)))</formula>
    </cfRule>
    <cfRule type="containsText" dxfId="661" priority="756" operator="containsText" text="OK">
      <formula>NOT(ISERROR(SEARCH("OK",#REF!)))</formula>
    </cfRule>
  </conditionalFormatting>
  <conditionalFormatting sqref="AE169:AK169">
    <cfRule type="containsText" dxfId="660" priority="255" operator="containsText" text="INC">
      <formula>NOT(ISERROR(SEARCH("INC",#REF!)))</formula>
    </cfRule>
    <cfRule type="containsText" dxfId="659" priority="236" operator="containsText" text="LT">
      <formula>NOT(ISERROR(SEARCH("LT",#REF!)))</formula>
    </cfRule>
    <cfRule type="containsText" dxfId="658" priority="251" operator="containsText" text="TC">
      <formula>NOT(ISERROR(SEARCH("TC",#REF!)))</formula>
    </cfRule>
    <cfRule type="containsText" dxfId="657" priority="252" operator="containsText" text="OK">
      <formula>NOT(ISERROR(SEARCH("OK",#REF!)))</formula>
    </cfRule>
    <cfRule type="containsText" dxfId="656" priority="253" operator="containsText" text="LNR">
      <formula>NOT(ISERROR(SEARCH("LNR",#REF!)))</formula>
    </cfRule>
    <cfRule type="containsText" dxfId="655" priority="254" operator="containsText" text="REN">
      <formula>NOT(ISERROR(SEARCH("REN",#REF!)))</formula>
    </cfRule>
    <cfRule type="containsText" dxfId="654" priority="240" operator="containsText" text="VAC">
      <formula>NOT(ISERROR(SEARCH("VAC",#REF!)))</formula>
    </cfRule>
    <cfRule type="containsText" dxfId="653" priority="235" operator="containsText" text="PNR">
      <formula>NOT(ISERROR(SEARCH("PNR",#REF!)))</formula>
    </cfRule>
    <cfRule type="containsText" dxfId="652" priority="256" operator="containsText" text="VAC">
      <formula>NOT(ISERROR(SEARCH("VAC",#REF!)))</formula>
    </cfRule>
    <cfRule type="expression" dxfId="651" priority="257"/>
    <cfRule type="containsText" dxfId="650" priority="258" operator="containsText" text="PNR">
      <formula>NOT(ISERROR(SEARCH("PNR",#REF!)))</formula>
    </cfRule>
    <cfRule type="containsBlanks" dxfId="649" priority="259">
      <formula>LEN(TRIM(#REF!))=0</formula>
    </cfRule>
    <cfRule type="containsText" dxfId="648" priority="260" operator="containsText" text="S">
      <formula>NOT(ISERROR(SEARCH("S",#REF!)))</formula>
    </cfRule>
    <cfRule type="containsText" dxfId="647" priority="237" operator="containsText" text="AUS">
      <formula>NOT(ISERROR(SEARCH("AUS",#REF!)))</formula>
    </cfRule>
    <cfRule type="containsText" dxfId="646" priority="241" operator="containsText" text="CD">
      <formula>NOT(ISERROR(SEARCH("CD",#REF!)))</formula>
    </cfRule>
    <cfRule type="containsText" dxfId="645" priority="242" operator="containsText" text="D">
      <formula>NOT(ISERROR(SEARCH("D",#REF!)))</formula>
    </cfRule>
    <cfRule type="containsText" dxfId="644" priority="243" operator="containsText" text="CD">
      <formula>NOT(ISERROR(SEARCH("CD",#REF!)))</formula>
    </cfRule>
    <cfRule type="containsText" dxfId="643" priority="244" operator="containsText" text="LNR">
      <formula>NOT(ISERROR(SEARCH("LNR",#REF!)))</formula>
    </cfRule>
    <cfRule type="containsText" dxfId="642" priority="246" operator="containsText" text="LT">
      <formula>NOT(ISERROR(SEARCH("LT",#REF!)))</formula>
    </cfRule>
    <cfRule type="containsText" dxfId="641" priority="247" operator="containsText" text="TC">
      <formula>NOT(ISERROR(SEARCH("TC",#REF!)))</formula>
    </cfRule>
    <cfRule type="containsText" dxfId="640" priority="248" operator="containsText" text="INC">
      <formula>NOT(ISERROR(SEARCH("INC",#REF!)))</formula>
    </cfRule>
    <cfRule type="containsText" dxfId="639" priority="249" operator="containsText" text="D">
      <formula>NOT(ISERROR(SEARCH("D",#REF!)))</formula>
    </cfRule>
    <cfRule type="containsText" dxfId="638" priority="239" operator="containsText" text="&quot; &quot;">
      <formula>NOT(ISERROR(SEARCH(""" """,#REF!)))</formula>
    </cfRule>
    <cfRule type="containsText" dxfId="637" priority="245" stopIfTrue="1" operator="containsText" text="OK">
      <formula>NOT(ISERROR(SEARCH("OK",#REF!)))</formula>
    </cfRule>
    <cfRule type="containsText" dxfId="636" priority="250" operator="containsText" text="D">
      <formula>NOT(ISERROR(SEARCH("D",#REF!)))</formula>
    </cfRule>
  </conditionalFormatting>
  <conditionalFormatting sqref="AF132:AK132 AE133:AK164">
    <cfRule type="containsText" dxfId="635" priority="770" operator="containsText" text="INC">
      <formula>NOT(ISERROR(SEARCH("INC",#REF!)))</formula>
    </cfRule>
    <cfRule type="containsText" dxfId="634" priority="567" operator="containsText" text="REN">
      <formula>NOT(ISERROR(SEARCH("REN",#REF!)))</formula>
    </cfRule>
    <cfRule type="containsText" dxfId="633" priority="775" operator="containsText" text="TC">
      <formula>NOT(ISERROR(SEARCH("TC",#REF!)))</formula>
    </cfRule>
    <cfRule type="containsText" dxfId="632" priority="568" operator="containsText" text="CD">
      <formula>NOT(ISERROR(SEARCH("CD",#REF!)))</formula>
    </cfRule>
    <cfRule type="containsText" dxfId="631" priority="569" operator="containsText" text="VAC">
      <formula>NOT(ISERROR(SEARCH("VAC",#REF!)))</formula>
    </cfRule>
    <cfRule type="containsText" dxfId="630" priority="570" operator="containsText" text="LNR">
      <formula>NOT(ISERROR(SEARCH("LNR",#REF!)))</formula>
    </cfRule>
    <cfRule type="containsText" dxfId="629" priority="571" operator="containsText" text="S">
      <formula>NOT(ISERROR(SEARCH("S",#REF!)))</formula>
    </cfRule>
    <cfRule type="containsText" dxfId="628" priority="573" operator="containsText" text="D">
      <formula>NOT(ISERROR(SEARCH("D",#REF!)))</formula>
    </cfRule>
    <cfRule type="containsText" dxfId="627" priority="771" operator="containsText" text="LNR">
      <formula>NOT(ISERROR(SEARCH("LNR",#REF!)))</formula>
    </cfRule>
    <cfRule type="containsText" dxfId="626" priority="777" operator="containsText" text="AUS">
      <formula>NOT(ISERROR(SEARCH("AUS",#REF!)))</formula>
    </cfRule>
    <cfRule type="containsText" dxfId="625" priority="778" operator="containsText" text="D">
      <formula>NOT(ISERROR(SEARCH("D",#REF!)))</formula>
    </cfRule>
    <cfRule type="containsText" dxfId="624" priority="779" stopIfTrue="1" operator="containsText" text="OK">
      <formula>NOT(ISERROR(SEARCH("OK",#REF!)))</formula>
    </cfRule>
    <cfRule type="containsText" dxfId="623" priority="780" operator="containsText" text="D">
      <formula>NOT(ISERROR(SEARCH("D",#REF!)))</formula>
    </cfRule>
    <cfRule type="containsBlanks" dxfId="622" priority="781">
      <formula>LEN(TRIM(#REF!))=0</formula>
    </cfRule>
    <cfRule type="containsText" dxfId="621" priority="776" operator="containsText" text="PNR">
      <formula>NOT(ISERROR(SEARCH("PNR",#REF!)))</formula>
    </cfRule>
    <cfRule type="containsText" dxfId="620" priority="773" operator="containsText" text="INC">
      <formula>NOT(ISERROR(SEARCH("INC",#REF!)))</formula>
    </cfRule>
    <cfRule type="expression" dxfId="619" priority="563"/>
    <cfRule type="containsText" dxfId="618" priority="564" operator="containsText" text="OK">
      <formula>NOT(ISERROR(SEARCH("OK",#REF!)))</formula>
    </cfRule>
    <cfRule type="containsText" dxfId="617" priority="566" operator="containsText" text="TC">
      <formula>NOT(ISERROR(SEARCH("TC",#REF!)))</formula>
    </cfRule>
    <cfRule type="containsText" dxfId="616" priority="565" operator="containsText" text="LT">
      <formula>NOT(ISERROR(SEARCH("LT",#REF!)))</formula>
    </cfRule>
    <cfRule type="containsText" dxfId="615" priority="766" operator="containsText" text="&quot; &quot;">
      <formula>NOT(ISERROR(SEARCH(""" """,#REF!)))</formula>
    </cfRule>
    <cfRule type="containsText" dxfId="614" priority="767" operator="containsText" text="CD">
      <formula>NOT(ISERROR(SEARCH("CD",#REF!)))</formula>
    </cfRule>
    <cfRule type="containsText" dxfId="613" priority="768" operator="containsText" text="VAC">
      <formula>NOT(ISERROR(SEARCH("VAC",#REF!)))</formula>
    </cfRule>
    <cfRule type="containsText" dxfId="612" priority="769" operator="containsText" text="LT">
      <formula>NOT(ISERROR(SEARCH("LT",#REF!)))</formula>
    </cfRule>
    <cfRule type="containsText" dxfId="611" priority="575" operator="containsText" text="AUS">
      <formula>NOT(ISERROR(SEARCH("AUS",#REF!)))</formula>
    </cfRule>
  </conditionalFormatting>
  <conditionalFormatting sqref="AF132:AK132 AE133:AK168">
    <cfRule type="containsText" dxfId="610" priority="572" operator="containsText" text="INC">
      <formula>NOT(ISERROR(SEARCH("INC",#REF!)))</formula>
    </cfRule>
    <cfRule type="containsText" dxfId="609" priority="574" operator="containsText" text="PNR">
      <formula>NOT(ISERROR(SEARCH("PNR",#REF!)))</formula>
    </cfRule>
  </conditionalFormatting>
  <conditionalFormatting sqref="AG132:AK164">
    <cfRule type="containsText" dxfId="608" priority="774" operator="containsText" text="OK">
      <formula>NOT(ISERROR(SEARCH("OK",#REF!)))</formula>
    </cfRule>
  </conditionalFormatting>
  <conditionalFormatting sqref="AG171:AK172 AG174:AK254">
    <cfRule type="containsText" dxfId="607" priority="268" operator="containsText" text="OK">
      <formula>NOT(ISERROR(SEARCH("OK",AG171)))</formula>
    </cfRule>
  </conditionalFormatting>
  <conditionalFormatting sqref="AG125:AM125">
    <cfRule type="containsText" dxfId="606" priority="795" operator="containsText" text="OK">
      <formula>NOT(ISERROR(SEARCH("OK",AG125)))</formula>
    </cfRule>
  </conditionalFormatting>
  <conditionalFormatting sqref="AI132:AK164">
    <cfRule type="containsText" dxfId="605" priority="772" operator="containsText" text="S">
      <formula>NOT(ISERROR(SEARCH("S",#REF!)))</formula>
    </cfRule>
  </conditionalFormatting>
  <conditionalFormatting sqref="AI171:AK172 AI174:AK254">
    <cfRule type="containsText" dxfId="604" priority="303" operator="containsText" text="S">
      <formula>NOT(ISERROR(SEARCH("S",AI171)))</formula>
    </cfRule>
  </conditionalFormatting>
  <conditionalFormatting sqref="AI125:AM125">
    <cfRule type="containsText" dxfId="603" priority="792" operator="containsText" text="S">
      <formula>NOT(ISERROR(SEARCH("S",AI125)))</formula>
    </cfRule>
  </conditionalFormatting>
  <conditionalFormatting sqref="AJ132:AK164">
    <cfRule type="containsText" dxfId="602" priority="765" operator="containsText" text="S">
      <formula>NOT(ISERROR(SEARCH("S",#REF!)))</formula>
    </cfRule>
  </conditionalFormatting>
  <conditionalFormatting sqref="AJ125:AM125">
    <cfRule type="containsText" dxfId="601" priority="783" operator="containsText" text="S">
      <formula>NOT(ISERROR(SEARCH("S",AJ125)))</formula>
    </cfRule>
  </conditionalFormatting>
  <conditionalFormatting sqref="AL132:AM169">
    <cfRule type="containsText" dxfId="600" priority="261" operator="containsText" text="&quot; &quot;">
      <formula>NOT(ISERROR(SEARCH(""" """,AL132)))</formula>
    </cfRule>
    <cfRule type="containsText" dxfId="599" priority="262" operator="containsText" text="CD">
      <formula>NOT(ISERROR(SEARCH("CD",AL132)))</formula>
    </cfRule>
    <cfRule type="containsText" dxfId="598" priority="263" operator="containsText" text="VAC">
      <formula>NOT(ISERROR(SEARCH("VAC",AL132)))</formula>
    </cfRule>
    <cfRule type="containsText" dxfId="597" priority="264" operator="containsText" text="LT">
      <formula>NOT(ISERROR(SEARCH("LT",AL132)))</formula>
    </cfRule>
    <cfRule type="containsText" dxfId="596" priority="265" operator="containsText" text="REN">
      <formula>NOT(ISERROR(SEARCH("REN",AL132)))</formula>
    </cfRule>
    <cfRule type="containsText" dxfId="595" priority="266" operator="containsText" text="INC">
      <formula>NOT(ISERROR(SEARCH("INC",AL132)))</formula>
    </cfRule>
    <cfRule type="containsText" dxfId="594" priority="267" operator="containsText" text="LNR">
      <formula>NOT(ISERROR(SEARCH("LNR",AL132)))</formula>
    </cfRule>
  </conditionalFormatting>
  <conditionalFormatting sqref="AL169:AM169">
    <cfRule type="containsText" dxfId="593" priority="269" operator="containsText" text="TC">
      <formula>NOT(ISERROR(SEARCH("TC",AL169)))</formula>
    </cfRule>
    <cfRule type="containsText" dxfId="592" priority="272" operator="containsText" text="D">
      <formula>NOT(ISERROR(SEARCH("D",AL169)))</formula>
    </cfRule>
    <cfRule type="containsText" dxfId="591" priority="273" stopIfTrue="1" operator="containsText" text="OK">
      <formula>NOT(ISERROR(SEARCH("OK",AL169)))</formula>
    </cfRule>
    <cfRule type="containsText" dxfId="590" priority="274" operator="containsText" text="D">
      <formula>NOT(ISERROR(SEARCH("D",AL169)))</formula>
    </cfRule>
    <cfRule type="containsBlanks" dxfId="589" priority="275">
      <formula>LEN(TRIM(AL169))=0</formula>
    </cfRule>
    <cfRule type="containsText" dxfId="588" priority="270" operator="containsText" text="PNR">
      <formula>NOT(ISERROR(SEARCH("PNR",AL169)))</formula>
    </cfRule>
    <cfRule type="containsText" dxfId="587" priority="271" operator="containsText" text="AUS">
      <formula>NOT(ISERROR(SEARCH("AUS",AL169)))</formula>
    </cfRule>
  </conditionalFormatting>
  <conditionalFormatting sqref="AM11 AM13 AM34 X174:AK254">
    <cfRule type="containsText" dxfId="586" priority="1494" operator="containsText" text="LT">
      <formula>NOT(ISERROR(SEARCH("LT",X11)))</formula>
    </cfRule>
    <cfRule type="containsText" dxfId="585" priority="1493" operator="containsText" text="OK">
      <formula>NOT(ISERROR(SEARCH("OK",X11)))</formula>
    </cfRule>
    <cfRule type="containsText" dxfId="584" priority="1501" operator="containsText" text="INC">
      <formula>NOT(ISERROR(SEARCH("INC",X11)))</formula>
    </cfRule>
    <cfRule type="containsText" dxfId="583" priority="1512" operator="containsText" text="LNR">
      <formula>NOT(ISERROR(SEARCH("LNR",X11)))</formula>
    </cfRule>
    <cfRule type="containsText" dxfId="582" priority="1511" operator="containsText" text="INC">
      <formula>NOT(ISERROR(SEARCH("INC",X11)))</formula>
    </cfRule>
    <cfRule type="containsText" dxfId="581" priority="1510" operator="containsText" text="LT">
      <formula>NOT(ISERROR(SEARCH("LT",X11)))</formula>
    </cfRule>
    <cfRule type="containsText" dxfId="580" priority="1509" operator="containsText" text="VAC">
      <formula>NOT(ISERROR(SEARCH("VAC",X11)))</formula>
    </cfRule>
    <cfRule type="containsText" dxfId="579" priority="1508" operator="containsText" text="CD">
      <formula>NOT(ISERROR(SEARCH("CD",X11)))</formula>
    </cfRule>
    <cfRule type="containsText" dxfId="578" priority="1507" operator="containsText" text="&quot; &quot;">
      <formula>NOT(ISERROR(SEARCH(""" """,X11)))</formula>
    </cfRule>
    <cfRule type="containsText" dxfId="577" priority="1504" operator="containsText" text="AUS">
      <formula>NOT(ISERROR(SEARCH("AUS",X11)))</formula>
    </cfRule>
    <cfRule type="containsText" dxfId="576" priority="1503" operator="containsText" text="PNR">
      <formula>NOT(ISERROR(SEARCH("PNR",X11)))</formula>
    </cfRule>
    <cfRule type="containsText" dxfId="575" priority="1502" operator="containsText" text="D">
      <formula>NOT(ISERROR(SEARCH("D",X11)))</formula>
    </cfRule>
    <cfRule type="containsText" dxfId="574" priority="1500" operator="containsText" text="S">
      <formula>NOT(ISERROR(SEARCH("S",X11)))</formula>
    </cfRule>
    <cfRule type="containsText" dxfId="573" priority="1499" operator="containsText" text="LNR">
      <formula>NOT(ISERROR(SEARCH("LNR",X11)))</formula>
    </cfRule>
    <cfRule type="containsText" dxfId="572" priority="1498" operator="containsText" text="VAC">
      <formula>NOT(ISERROR(SEARCH("VAC",X11)))</formula>
    </cfRule>
    <cfRule type="containsText" dxfId="571" priority="1497" operator="containsText" text="CD">
      <formula>NOT(ISERROR(SEARCH("CD",X11)))</formula>
    </cfRule>
    <cfRule type="containsText" dxfId="570" priority="1496" operator="containsText" text="REN">
      <formula>NOT(ISERROR(SEARCH("REN",X11)))</formula>
    </cfRule>
    <cfRule type="containsText" dxfId="569" priority="1495" operator="containsText" text="TC">
      <formula>NOT(ISERROR(SEARCH("TC",X11)))</formula>
    </cfRule>
  </conditionalFormatting>
  <conditionalFormatting sqref="AM11 AM13 AM34">
    <cfRule type="containsText" dxfId="568" priority="1318" operator="containsText" text="REN">
      <formula>NOT(ISERROR(SEARCH("REN",AM11)))</formula>
    </cfRule>
    <cfRule type="containsText" dxfId="567" priority="1319" operator="containsText" text="INC">
      <formula>NOT(ISERROR(SEARCH("INC",AM11)))</formula>
    </cfRule>
    <cfRule type="containsText" dxfId="566" priority="1320" operator="containsText" text="LNR">
      <formula>NOT(ISERROR(SEARCH("LNR",AM11)))</formula>
    </cfRule>
    <cfRule type="containsBlanks" dxfId="565" priority="1527">
      <formula>LEN(TRIM(AM11))=0</formula>
    </cfRule>
    <cfRule type="containsText" dxfId="564" priority="1522" operator="containsText" text="D">
      <formula>NOT(ISERROR(SEARCH("D",AM11)))</formula>
    </cfRule>
    <cfRule type="containsText" dxfId="562" priority="1520" stopIfTrue="1" operator="containsText" text="OK">
      <formula>NOT(ISERROR(SEARCH("OK",AM11)))</formula>
    </cfRule>
    <cfRule type="containsText" dxfId="561" priority="1515" operator="containsText" text="OK">
      <formula>NOT(ISERROR(SEARCH("OK",AM11)))</formula>
    </cfRule>
    <cfRule type="containsText" dxfId="560" priority="1519" operator="containsText" text="D">
      <formula>NOT(ISERROR(SEARCH("D",AM11)))</formula>
    </cfRule>
    <cfRule type="containsText" dxfId="559" priority="1518" operator="containsText" text="AUS">
      <formula>NOT(ISERROR(SEARCH("AUS",AM11)))</formula>
    </cfRule>
    <cfRule type="containsText" dxfId="558" priority="1517" operator="containsText" text="PNR">
      <formula>NOT(ISERROR(SEARCH("PNR",AM11)))</formula>
    </cfRule>
    <cfRule type="containsText" dxfId="557" priority="1516" operator="containsText" text="TC">
      <formula>NOT(ISERROR(SEARCH("TC",AM11)))</formula>
    </cfRule>
    <cfRule type="containsText" dxfId="556" priority="1514" operator="containsText" text="INC">
      <formula>NOT(ISERROR(SEARCH("INC",AM11)))</formula>
    </cfRule>
    <cfRule type="containsText" dxfId="555" priority="1513" operator="containsText" text="S">
      <formula>NOT(ISERROR(SEARCH("S",AM11)))</formula>
    </cfRule>
  </conditionalFormatting>
  <conditionalFormatting sqref="AM11 AM13">
    <cfRule type="containsText" dxfId="554" priority="1321" stopIfTrue="1" operator="containsText" text="OK">
      <formula>NOT(ISERROR(SEARCH("OK",AM11)))</formula>
    </cfRule>
    <cfRule type="containsText" dxfId="553" priority="1322" operator="containsText" text="D">
      <formula>NOT(ISERROR(SEARCH("D",AM11)))</formula>
    </cfRule>
  </conditionalFormatting>
  <conditionalFormatting sqref="AO8">
    <cfRule type="duplicateValues" dxfId="552" priority="1523"/>
  </conditionalFormatting>
  <conditionalFormatting sqref="AP8">
    <cfRule type="containsText" dxfId="551" priority="1365" operator="containsText" text="&quot; &quot;">
      <formula>NOT(ISERROR(SEARCH(""" """,AP8)))</formula>
    </cfRule>
    <cfRule type="containsText" dxfId="550" priority="1366" operator="containsText" text="CD">
      <formula>NOT(ISERROR(SEARCH("CD",AP8)))</formula>
    </cfRule>
    <cfRule type="containsText" dxfId="549" priority="1367" operator="containsText" text="VAC">
      <formula>NOT(ISERROR(SEARCH("VAC",AP8)))</formula>
    </cfRule>
    <cfRule type="containsText" dxfId="548" priority="1368" operator="containsText" text="LT">
      <formula>NOT(ISERROR(SEARCH("LT",AP8)))</formula>
    </cfRule>
    <cfRule type="containsText" dxfId="547" priority="1369" operator="containsText" text="INC">
      <formula>NOT(ISERROR(SEARCH("INC",AP8)))</formula>
    </cfRule>
    <cfRule type="containsText" dxfId="546" priority="1370" operator="containsText" text="LNR">
      <formula>NOT(ISERROR(SEARCH("LNR",AP8)))</formula>
    </cfRule>
    <cfRule type="containsText" dxfId="545" priority="1371" operator="containsText" text="INC">
      <formula>NOT(ISERROR(SEARCH("INC",AP8)))</formula>
    </cfRule>
    <cfRule type="containsText" dxfId="544" priority="1372" operator="containsText" text="TC">
      <formula>NOT(ISERROR(SEARCH("TC",AP8)))</formula>
    </cfRule>
    <cfRule type="containsText" dxfId="543" priority="1373" operator="containsText" text="PNR">
      <formula>NOT(ISERROR(SEARCH("PNR",AP8)))</formula>
    </cfRule>
    <cfRule type="containsText" dxfId="542" priority="1374" operator="containsText" text="AUS">
      <formula>NOT(ISERROR(SEARCH("AUS",AP8)))</formula>
    </cfRule>
    <cfRule type="containsText" dxfId="541" priority="1375" operator="containsText" text="D">
      <formula>NOT(ISERROR(SEARCH("D",AP8)))</formula>
    </cfRule>
    <cfRule type="containsText" dxfId="540" priority="1377" operator="containsText" text="D">
      <formula>NOT(ISERROR(SEARCH("D",AP8)))</formula>
    </cfRule>
    <cfRule type="containsBlanks" dxfId="539" priority="1378">
      <formula>LEN(TRIM(AP8))=0</formula>
    </cfRule>
    <cfRule type="containsText" dxfId="538" priority="1385" operator="containsText" text="LNR">
      <formula>NOT(ISERROR(SEARCH("LNR",AP8)))</formula>
    </cfRule>
    <cfRule type="containsText" dxfId="537" priority="1380" operator="containsText" text="LT">
      <formula>NOT(ISERROR(SEARCH("LT",AP8)))</formula>
    </cfRule>
    <cfRule type="containsText" dxfId="536" priority="1384" operator="containsText" text="VAC">
      <formula>NOT(ISERROR(SEARCH("VAC",AP8)))</formula>
    </cfRule>
    <cfRule type="containsText" dxfId="535" priority="1383" operator="containsText" text="CD">
      <formula>NOT(ISERROR(SEARCH("CD",AP8)))</formula>
    </cfRule>
    <cfRule type="duplicateValues" dxfId="534" priority="1391"/>
    <cfRule type="containsText" dxfId="533" priority="1389" operator="containsText" text="PNR">
      <formula>NOT(ISERROR(SEARCH("PNR",AP8)))</formula>
    </cfRule>
    <cfRule type="containsText" dxfId="532" priority="1382" operator="containsText" text="REN">
      <formula>NOT(ISERROR(SEARCH("REN",AP8)))</formula>
    </cfRule>
    <cfRule type="containsText" dxfId="531" priority="1381" operator="containsText" text="TC">
      <formula>NOT(ISERROR(SEARCH("TC",AP8)))</formula>
    </cfRule>
    <cfRule type="containsText" dxfId="530" priority="1376" stopIfTrue="1" operator="containsText" text="OK">
      <formula>NOT(ISERROR(SEARCH("OK",AP8)))</formula>
    </cfRule>
    <cfRule type="containsText" dxfId="529" priority="1388" operator="containsText" text="D">
      <formula>NOT(ISERROR(SEARCH("D",AP8)))</formula>
    </cfRule>
    <cfRule type="containsText" dxfId="528" priority="1387" operator="containsText" text="INC">
      <formula>NOT(ISERROR(SEARCH("INC",AP8)))</formula>
    </cfRule>
    <cfRule type="containsText" dxfId="527" priority="1386" operator="containsText" text="S">
      <formula>NOT(ISERROR(SEARCH("S",AP8)))</formula>
    </cfRule>
    <cfRule type="containsText" dxfId="526" priority="1379" operator="containsText" text="OK">
      <formula>NOT(ISERROR(SEARCH("OK",AP8)))</formula>
    </cfRule>
    <cfRule type="containsText" dxfId="525" priority="1390" operator="containsText" text="AUS">
      <formula>NOT(ISERROR(SEARCH("AUS",AP8)))</formula>
    </cfRule>
  </conditionalFormatting>
  <conditionalFormatting sqref="AQ8 AS8 AU8 AY8:AZ8">
    <cfRule type="duplicateValues" dxfId="524" priority="1526"/>
  </conditionalFormatting>
  <conditionalFormatting sqref="AR8">
    <cfRule type="containsText" dxfId="523" priority="1476" operator="containsText" text="PNR">
      <formula>NOT(ISERROR(SEARCH("PNR",AR8)))</formula>
    </cfRule>
    <cfRule type="duplicateValues" dxfId="522" priority="1478"/>
    <cfRule type="containsText" dxfId="521" priority="1466" operator="containsText" text="OK">
      <formula>NOT(ISERROR(SEARCH("OK",AR8)))</formula>
    </cfRule>
    <cfRule type="containsText" dxfId="520" priority="1467" operator="containsText" text="LT">
      <formula>NOT(ISERROR(SEARCH("LT",AR8)))</formula>
    </cfRule>
    <cfRule type="containsText" dxfId="519" priority="1468" operator="containsText" text="TC">
      <formula>NOT(ISERROR(SEARCH("TC",AR8)))</formula>
    </cfRule>
    <cfRule type="containsText" dxfId="518" priority="1469" operator="containsText" text="REN">
      <formula>NOT(ISERROR(SEARCH("REN",AR8)))</formula>
    </cfRule>
    <cfRule type="containsText" dxfId="517" priority="1470" operator="containsText" text="CD">
      <formula>NOT(ISERROR(SEARCH("CD",AR8)))</formula>
    </cfRule>
    <cfRule type="containsText" dxfId="516" priority="1471" operator="containsText" text="VAC">
      <formula>NOT(ISERROR(SEARCH("VAC",AR8)))</formula>
    </cfRule>
    <cfRule type="containsText" dxfId="515" priority="1472" operator="containsText" text="LNR">
      <formula>NOT(ISERROR(SEARCH("LNR",AR8)))</formula>
    </cfRule>
    <cfRule type="containsText" dxfId="514" priority="1473" operator="containsText" text="S">
      <formula>NOT(ISERROR(SEARCH("S",AR8)))</formula>
    </cfRule>
    <cfRule type="containsText" dxfId="513" priority="1474" operator="containsText" text="INC">
      <formula>NOT(ISERROR(SEARCH("INC",AR8)))</formula>
    </cfRule>
    <cfRule type="containsText" dxfId="512" priority="1475" operator="containsText" text="D">
      <formula>NOT(ISERROR(SEARCH("D",AR8)))</formula>
    </cfRule>
    <cfRule type="containsText" dxfId="511" priority="1477" operator="containsText" text="AUS">
      <formula>NOT(ISERROR(SEARCH("AUS",AR8)))</formula>
    </cfRule>
  </conditionalFormatting>
  <conditionalFormatting sqref="AT8">
    <cfRule type="containsText" dxfId="510" priority="1464" operator="containsText" text="AUS">
      <formula>NOT(ISERROR(SEARCH("AUS",AT8)))</formula>
    </cfRule>
    <cfRule type="containsText" dxfId="509" priority="1459" operator="containsText" text="LNR">
      <formula>NOT(ISERROR(SEARCH("LNR",AT8)))</formula>
    </cfRule>
    <cfRule type="containsText" dxfId="508" priority="1460" operator="containsText" text="S">
      <formula>NOT(ISERROR(SEARCH("S",AT8)))</formula>
    </cfRule>
    <cfRule type="containsText" dxfId="507" priority="1461" operator="containsText" text="INC">
      <formula>NOT(ISERROR(SEARCH("INC",AT8)))</formula>
    </cfRule>
    <cfRule type="containsText" dxfId="506" priority="1462" operator="containsText" text="D">
      <formula>NOT(ISERROR(SEARCH("D",AT8)))</formula>
    </cfRule>
    <cfRule type="containsText" dxfId="505" priority="1463" operator="containsText" text="PNR">
      <formula>NOT(ISERROR(SEARCH("PNR",AT8)))</formula>
    </cfRule>
    <cfRule type="containsText" dxfId="504" priority="1455" operator="containsText" text="TC">
      <formula>NOT(ISERROR(SEARCH("TC",AT8)))</formula>
    </cfRule>
    <cfRule type="containsText" dxfId="503" priority="1453" operator="containsText" text="OK">
      <formula>NOT(ISERROR(SEARCH("OK",AT8)))</formula>
    </cfRule>
    <cfRule type="containsText" dxfId="502" priority="1454" operator="containsText" text="LT">
      <formula>NOT(ISERROR(SEARCH("LT",AT8)))</formula>
    </cfRule>
    <cfRule type="duplicateValues" dxfId="501" priority="1465"/>
    <cfRule type="containsText" dxfId="500" priority="1456" operator="containsText" text="REN">
      <formula>NOT(ISERROR(SEARCH("REN",AT8)))</formula>
    </cfRule>
    <cfRule type="containsText" dxfId="499" priority="1457" operator="containsText" text="CD">
      <formula>NOT(ISERROR(SEARCH("CD",AT8)))</formula>
    </cfRule>
    <cfRule type="containsText" dxfId="498" priority="1458" operator="containsText" text="VAC">
      <formula>NOT(ISERROR(SEARCH("VAC",AT8)))</formula>
    </cfRule>
  </conditionalFormatting>
  <conditionalFormatting sqref="AV8">
    <cfRule type="containsText" dxfId="497" priority="1447" operator="containsText" text="PNR">
      <formula>NOT(ISERROR(SEARCH("PNR",AV8)))</formula>
    </cfRule>
    <cfRule type="containsText" dxfId="496" priority="1448" operator="containsText" text="AUS">
      <formula>NOT(ISERROR(SEARCH("AUS",AV8)))</formula>
    </cfRule>
    <cfRule type="containsText" dxfId="495" priority="1449" operator="containsText" text="D">
      <formula>NOT(ISERROR(SEARCH("D",AV8)))</formula>
    </cfRule>
    <cfRule type="containsText" dxfId="494" priority="1450" stopIfTrue="1" operator="containsText" text="OK">
      <formula>NOT(ISERROR(SEARCH("OK",AV8)))</formula>
    </cfRule>
    <cfRule type="containsText" dxfId="493" priority="1451" operator="containsText" text="D">
      <formula>NOT(ISERROR(SEARCH("D",AV8)))</formula>
    </cfRule>
    <cfRule type="containsBlanks" dxfId="492" priority="1452">
      <formula>LEN(TRIM(AV8))=0</formula>
    </cfRule>
    <cfRule type="containsText" dxfId="491" priority="1446" operator="containsText" text="TC">
      <formula>NOT(ISERROR(SEARCH("TC",AV8)))</formula>
    </cfRule>
    <cfRule type="containsText" dxfId="490" priority="1445" operator="containsText" text="INC">
      <formula>NOT(ISERROR(SEARCH("INC",AV8)))</formula>
    </cfRule>
    <cfRule type="containsText" dxfId="489" priority="1436" operator="containsText" text="PNR">
      <formula>NOT(ISERROR(SEARCH("PNR",AV8)))</formula>
    </cfRule>
    <cfRule type="containsText" dxfId="488" priority="1437" operator="containsText" text="AUS">
      <formula>NOT(ISERROR(SEARCH("AUS",AV8)))</formula>
    </cfRule>
    <cfRule type="duplicateValues" dxfId="487" priority="1438"/>
    <cfRule type="containsText" dxfId="486" priority="1439" operator="containsText" text="&quot; &quot;">
      <formula>NOT(ISERROR(SEARCH(""" """,AV8)))</formula>
    </cfRule>
    <cfRule type="containsText" dxfId="485" priority="1440" operator="containsText" text="CD">
      <formula>NOT(ISERROR(SEARCH("CD",AV8)))</formula>
    </cfRule>
    <cfRule type="containsText" dxfId="484" priority="1441" operator="containsText" text="VAC">
      <formula>NOT(ISERROR(SEARCH("VAC",AV8)))</formula>
    </cfRule>
    <cfRule type="containsText" dxfId="483" priority="1442" operator="containsText" text="LT">
      <formula>NOT(ISERROR(SEARCH("LT",AV8)))</formula>
    </cfRule>
    <cfRule type="containsText" dxfId="482" priority="1443" operator="containsText" text="INC">
      <formula>NOT(ISERROR(SEARCH("INC",AV8)))</formula>
    </cfRule>
    <cfRule type="containsText" dxfId="481" priority="1444" operator="containsText" text="LNR">
      <formula>NOT(ISERROR(SEARCH("LNR",AV8)))</formula>
    </cfRule>
  </conditionalFormatting>
  <conditionalFormatting sqref="AV8:AW8">
    <cfRule type="containsText" dxfId="480" priority="1432" operator="containsText" text="D">
      <formula>NOT(ISERROR(SEARCH("D",AV8)))</formula>
    </cfRule>
  </conditionalFormatting>
  <conditionalFormatting sqref="AV8:AX8">
    <cfRule type="containsText" dxfId="479" priority="1400" operator="containsText" text="INC">
      <formula>NOT(ISERROR(SEARCH("INC",AV8)))</formula>
    </cfRule>
    <cfRule type="containsText" dxfId="478" priority="1399" operator="containsText" text="S">
      <formula>NOT(ISERROR(SEARCH("S",AV8)))</formula>
    </cfRule>
    <cfRule type="containsText" dxfId="477" priority="1398" operator="containsText" text="LNR">
      <formula>NOT(ISERROR(SEARCH("LNR",AV8)))</formula>
    </cfRule>
    <cfRule type="containsText" dxfId="476" priority="1397" operator="containsText" text="VAC">
      <formula>NOT(ISERROR(SEARCH("VAC",AV8)))</formula>
    </cfRule>
    <cfRule type="containsText" dxfId="475" priority="1396" operator="containsText" text="CD">
      <formula>NOT(ISERROR(SEARCH("CD",AV8)))</formula>
    </cfRule>
    <cfRule type="containsText" dxfId="474" priority="1395" operator="containsText" text="REN">
      <formula>NOT(ISERROR(SEARCH("REN",AV8)))</formula>
    </cfRule>
    <cfRule type="containsText" dxfId="473" priority="1394" operator="containsText" text="TC">
      <formula>NOT(ISERROR(SEARCH("TC",AV8)))</formula>
    </cfRule>
    <cfRule type="containsText" dxfId="472" priority="1393" operator="containsText" text="LT">
      <formula>NOT(ISERROR(SEARCH("LT",AV8)))</formula>
    </cfRule>
    <cfRule type="containsText" dxfId="471" priority="1392" operator="containsText" text="OK">
      <formula>NOT(ISERROR(SEARCH("OK",AV8)))</formula>
    </cfRule>
  </conditionalFormatting>
  <conditionalFormatting sqref="AW8">
    <cfRule type="containsText" dxfId="470" priority="1423" operator="containsText" text="CD">
      <formula>NOT(ISERROR(SEARCH("CD",AW8)))</formula>
    </cfRule>
    <cfRule type="containsText" dxfId="469" priority="1422" operator="containsText" text="&quot; &quot;">
      <formula>NOT(ISERROR(SEARCH(""" """,AW8)))</formula>
    </cfRule>
    <cfRule type="duplicateValues" dxfId="468" priority="1421"/>
    <cfRule type="containsText" dxfId="467" priority="1420" operator="containsText" text="AUS">
      <formula>NOT(ISERROR(SEARCH("AUS",AW8)))</formula>
    </cfRule>
    <cfRule type="containsText" dxfId="466" priority="1419" operator="containsText" text="PNR">
      <formula>NOT(ISERROR(SEARCH("PNR",AW8)))</formula>
    </cfRule>
    <cfRule type="containsText" dxfId="465" priority="1434" operator="containsText" text="D">
      <formula>NOT(ISERROR(SEARCH("D",AW8)))</formula>
    </cfRule>
    <cfRule type="containsBlanks" dxfId="464" priority="1435">
      <formula>LEN(TRIM(AW8))=0</formula>
    </cfRule>
    <cfRule type="containsText" dxfId="463" priority="1431" operator="containsText" text="AUS">
      <formula>NOT(ISERROR(SEARCH("AUS",AW8)))</formula>
    </cfRule>
    <cfRule type="containsText" dxfId="462" priority="1433" stopIfTrue="1" operator="containsText" text="OK">
      <formula>NOT(ISERROR(SEARCH("OK",AW8)))</formula>
    </cfRule>
    <cfRule type="containsText" dxfId="461" priority="1430" operator="containsText" text="PNR">
      <formula>NOT(ISERROR(SEARCH("PNR",AW8)))</formula>
    </cfRule>
    <cfRule type="containsText" dxfId="460" priority="1429" operator="containsText" text="TC">
      <formula>NOT(ISERROR(SEARCH("TC",AW8)))</formula>
    </cfRule>
    <cfRule type="containsText" dxfId="459" priority="1428" operator="containsText" text="INC">
      <formula>NOT(ISERROR(SEARCH("INC",AW8)))</formula>
    </cfRule>
    <cfRule type="containsText" dxfId="458" priority="1427" operator="containsText" text="LNR">
      <formula>NOT(ISERROR(SEARCH("LNR",AW8)))</formula>
    </cfRule>
    <cfRule type="containsText" dxfId="457" priority="1426" operator="containsText" text="INC">
      <formula>NOT(ISERROR(SEARCH("INC",AW8)))</formula>
    </cfRule>
    <cfRule type="containsText" dxfId="456" priority="1425" operator="containsText" text="LT">
      <formula>NOT(ISERROR(SEARCH("LT",AW8)))</formula>
    </cfRule>
    <cfRule type="containsText" dxfId="455" priority="1424" operator="containsText" text="VAC">
      <formula>NOT(ISERROR(SEARCH("VAC",AW8)))</formula>
    </cfRule>
  </conditionalFormatting>
  <conditionalFormatting sqref="AW8:AX8">
    <cfRule type="containsText" dxfId="454" priority="1415" operator="containsText" text="D">
      <formula>NOT(ISERROR(SEARCH("D",AW8)))</formula>
    </cfRule>
  </conditionalFormatting>
  <conditionalFormatting sqref="AX8">
    <cfRule type="containsText" dxfId="453" priority="1417" operator="containsText" text="D">
      <formula>NOT(ISERROR(SEARCH("D",AX8)))</formula>
    </cfRule>
    <cfRule type="containsText" dxfId="452" priority="1407" operator="containsText" text="VAC">
      <formula>NOT(ISERROR(SEARCH("VAC",AX8)))</formula>
    </cfRule>
    <cfRule type="containsText" dxfId="451" priority="1406" operator="containsText" text="CD">
      <formula>NOT(ISERROR(SEARCH("CD",AX8)))</formula>
    </cfRule>
    <cfRule type="containsText" dxfId="450" priority="1405" operator="containsText" text="&quot; &quot;">
      <formula>NOT(ISERROR(SEARCH(""" """,AX8)))</formula>
    </cfRule>
    <cfRule type="duplicateValues" dxfId="449" priority="1404"/>
    <cfRule type="containsText" dxfId="448" priority="1403" operator="containsText" text="AUS">
      <formula>NOT(ISERROR(SEARCH("AUS",AX8)))</formula>
    </cfRule>
    <cfRule type="containsText" dxfId="447" priority="1402" operator="containsText" text="PNR">
      <formula>NOT(ISERROR(SEARCH("PNR",AX8)))</formula>
    </cfRule>
    <cfRule type="containsText" dxfId="446" priority="1401" operator="containsText" text="D">
      <formula>NOT(ISERROR(SEARCH("D",AX8)))</formula>
    </cfRule>
    <cfRule type="containsText" dxfId="445" priority="1416" stopIfTrue="1" operator="containsText" text="OK">
      <formula>NOT(ISERROR(SEARCH("OK",AX8)))</formula>
    </cfRule>
    <cfRule type="containsText" dxfId="444" priority="1414" operator="containsText" text="AUS">
      <formula>NOT(ISERROR(SEARCH("AUS",AX8)))</formula>
    </cfRule>
    <cfRule type="containsText" dxfId="443" priority="1413" operator="containsText" text="PNR">
      <formula>NOT(ISERROR(SEARCH("PNR",AX8)))</formula>
    </cfRule>
    <cfRule type="containsText" dxfId="442" priority="1412" operator="containsText" text="TC">
      <formula>NOT(ISERROR(SEARCH("TC",AX8)))</formula>
    </cfRule>
    <cfRule type="containsText" dxfId="441" priority="1411" operator="containsText" text="INC">
      <formula>NOT(ISERROR(SEARCH("INC",AX8)))</formula>
    </cfRule>
    <cfRule type="containsBlanks" dxfId="440" priority="1418">
      <formula>LEN(TRIM(AX8))=0</formula>
    </cfRule>
    <cfRule type="containsText" dxfId="439" priority="1410" operator="containsText" text="LNR">
      <formula>NOT(ISERROR(SEARCH("LNR",AX8)))</formula>
    </cfRule>
    <cfRule type="containsText" dxfId="438" priority="1409" operator="containsText" text="INC">
      <formula>NOT(ISERROR(SEARCH("INC",AX8)))</formula>
    </cfRule>
    <cfRule type="containsText" dxfId="437" priority="1408" operator="containsText" text="LT">
      <formula>NOT(ISERROR(SEARCH("LT",AX8)))</formula>
    </cfRule>
  </conditionalFormatting>
  <conditionalFormatting sqref="BA8">
    <cfRule type="duplicateValues" dxfId="436" priority="1521"/>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525" id="{0CEA83CA-9DBD-4DC2-9473-018AFF5F1868}">
            <xm:f>MATCH(J$9,'C:\Users\jcrodriguez\OneDrive - Serviasesorias SAS\Documentos\DIAN\[NOMINA COORDINADORES ENERO 2026.xlsm]FECHA'!#REF!,0)&gt;0</xm:f>
            <x14:dxf>
              <font>
                <b/>
                <i val="0"/>
                <color theme="0"/>
              </font>
              <fill>
                <patternFill>
                  <bgColor rgb="FFFF0000"/>
                </patternFill>
              </fill>
            </x14:dxf>
          </x14:cfRule>
          <xm:sqref>J8:AM9</xm:sqref>
        </x14:conditionalFormatting>
        <x14:conditionalFormatting xmlns:xm="http://schemas.microsoft.com/office/excel/2006/main">
          <x14:cfRule type="expression" priority="1015" id="{92FF59A4-AB31-4AD2-99C4-F458DEBA2C94}">
            <xm:f>MATCH(J$9,'C:\Users\jcrodriguez\Downloads\[CONRTROL PERSONAL ALCALDIA DE BOGOTA.xlsx]FECHAS'!#REF!,0)&gt;0</xm:f>
            <x14:dxf>
              <font>
                <b/>
                <i val="0"/>
                <color theme="0"/>
              </font>
              <fill>
                <patternFill>
                  <bgColor rgb="FFFF0000"/>
                </patternFill>
              </fill>
            </x14:dxf>
          </x14:cfRule>
          <xm:sqref>J8:AM57 AG58:AM108</xm:sqref>
        </x14:conditionalFormatting>
        <x14:conditionalFormatting xmlns:xm="http://schemas.microsoft.com/office/excel/2006/main">
          <x14:cfRule type="expression" priority="68" id="{D9FE9953-0ACF-4860-9092-21F8EBCFCBAC}">
            <xm:f>MATCH(J$9,'C:\Users\jcrodriguez\Downloads\[FEBRERO1.xlsx]FECHAS'!#REF!,0)&gt;0</xm:f>
            <x14:dxf>
              <font>
                <b/>
                <i val="0"/>
                <color theme="0"/>
              </font>
              <fill>
                <patternFill>
                  <bgColor rgb="FFFF0000"/>
                </patternFill>
              </fill>
            </x14:dxf>
          </x14:cfRule>
          <xm:sqref>X171:AA172 AC171:AK172 X174:AK254 J201:W254</xm:sqref>
        </x14:conditionalFormatting>
        <x14:conditionalFormatting xmlns:xm="http://schemas.microsoft.com/office/excel/2006/main">
          <x14:cfRule type="expression" priority="1364" id="{A2FA12C3-544D-479D-92DB-A0DC12257956}">
            <xm:f>MATCH(AM$9,'C:\Users\jcrodriguez\Downloads\[CONRTROL PERSONAL ALCALDIA DE BOGOTA.xlsx]FECHAS'!#REF!,0)&gt;0</xm:f>
            <x14:dxf>
              <font>
                <b/>
                <i val="0"/>
                <color theme="0"/>
              </font>
              <fill>
                <patternFill>
                  <bgColor rgb="FFFF0000"/>
                </patternFill>
              </fill>
            </x14:dxf>
          </x14:cfRule>
          <xm:sqref>AM11 AM13 AM34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'C:\Users\jcrodriguez\Downloads\[CONRTROL PERSONAL ALCALDIA DE BOGOTA.xlsx]FECHAS'!#REF!</xm:f>
          </x14:formula1>
          <xm:sqref>B3:C3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O95"/>
  <sheetViews>
    <sheetView zoomScaleNormal="100" workbookViewId="0">
      <pane ySplit="5" topLeftCell="A78" activePane="bottomLeft" state="frozen"/>
      <selection pane="bottomLeft" activeCell="O48" sqref="O48"/>
    </sheetView>
  </sheetViews>
  <sheetFormatPr baseColWidth="10" defaultRowHeight="15" x14ac:dyDescent="0.25"/>
  <cols>
    <col min="1" max="1" width="62" bestFit="1" customWidth="1"/>
    <col min="2" max="2" width="22.42578125" customWidth="1"/>
    <col min="3" max="4" width="10.7109375" style="30"/>
    <col min="5" max="5" width="10.7109375" style="30" customWidth="1"/>
    <col min="6" max="6" width="14.28515625" style="10" customWidth="1"/>
    <col min="7" max="7" width="15.28515625" style="10" bestFit="1" customWidth="1"/>
    <col min="8" max="8" width="18.5703125" style="10" customWidth="1"/>
    <col min="9" max="10" width="26" style="10" hidden="1" customWidth="1"/>
    <col min="11" max="11" width="25.42578125" style="10" customWidth="1"/>
    <col min="12" max="12" width="17.7109375" bestFit="1" customWidth="1"/>
    <col min="13" max="13" width="16.7109375" bestFit="1" customWidth="1"/>
    <col min="14" max="14" width="16.85546875" bestFit="1" customWidth="1"/>
    <col min="15" max="15" width="16.7109375" bestFit="1" customWidth="1"/>
  </cols>
  <sheetData>
    <row r="1" spans="1:15" ht="20.25" customHeight="1" x14ac:dyDescent="0.25">
      <c r="A1" s="282" t="s">
        <v>214</v>
      </c>
      <c r="B1" s="284" t="s">
        <v>178</v>
      </c>
    </row>
    <row r="2" spans="1:15" ht="20.25" customHeight="1" x14ac:dyDescent="0.25">
      <c r="A2" s="41" t="s">
        <v>168</v>
      </c>
      <c r="B2" s="277"/>
      <c r="C2" s="456" t="s">
        <v>226</v>
      </c>
      <c r="D2" s="456"/>
      <c r="E2" s="456"/>
      <c r="F2" s="456"/>
      <c r="G2" s="456"/>
      <c r="H2" s="456"/>
      <c r="I2" s="456"/>
      <c r="J2" s="456"/>
      <c r="K2" s="456"/>
    </row>
    <row r="3" spans="1:15" ht="20.25" customHeight="1" x14ac:dyDescent="0.25"/>
    <row r="4" spans="1:15" ht="19.5" customHeight="1" x14ac:dyDescent="0.25">
      <c r="A4" s="488" t="s">
        <v>198</v>
      </c>
      <c r="B4" s="489"/>
      <c r="C4" s="489"/>
      <c r="D4" s="489"/>
      <c r="E4" s="489"/>
      <c r="F4" s="489"/>
      <c r="G4" s="489"/>
      <c r="H4" s="489"/>
      <c r="I4" s="489"/>
      <c r="J4" s="489"/>
      <c r="K4" s="490"/>
    </row>
    <row r="5" spans="1:15" ht="24" x14ac:dyDescent="0.25">
      <c r="A5" s="29" t="s">
        <v>191</v>
      </c>
      <c r="B5" s="29"/>
      <c r="C5" s="29" t="s">
        <v>192</v>
      </c>
      <c r="D5" s="29" t="s">
        <v>199</v>
      </c>
      <c r="E5" s="29" t="s">
        <v>1588</v>
      </c>
      <c r="F5" s="29" t="s">
        <v>194</v>
      </c>
      <c r="G5" s="29" t="s">
        <v>176</v>
      </c>
      <c r="H5" s="29" t="s">
        <v>193</v>
      </c>
      <c r="I5" s="29" t="s">
        <v>195</v>
      </c>
      <c r="J5" s="29" t="s">
        <v>196</v>
      </c>
      <c r="K5" s="29" t="s">
        <v>197</v>
      </c>
      <c r="L5" s="451" t="s">
        <v>1862</v>
      </c>
      <c r="M5" s="451" t="s">
        <v>1565</v>
      </c>
      <c r="N5" s="451" t="s">
        <v>1863</v>
      </c>
      <c r="O5" s="451" t="s">
        <v>1864</v>
      </c>
    </row>
    <row r="6" spans="1:15" ht="24" x14ac:dyDescent="0.25">
      <c r="A6" s="282" t="s">
        <v>201</v>
      </c>
      <c r="B6" s="284" t="s">
        <v>178</v>
      </c>
      <c r="C6" s="436">
        <v>21</v>
      </c>
      <c r="D6" s="35">
        <f>COUNTIFS('NOMINA FEBRERO (2)'!$H$10:$H$200,'PERSONAL FEBRERO (2)'!A6,'NOMINA FEBRERO (2)'!$F$10:$F$200,'PERSONAL FEBRERO (2)'!B6,'NOMINA FEBRERO (2)'!$BA$10:$BA$200,'PERSONAL FEBRERO (2)'!C6)</f>
        <v>1</v>
      </c>
      <c r="E6" s="35">
        <f t="shared" ref="E6:E11" si="0">+C6*D6</f>
        <v>21</v>
      </c>
      <c r="F6" s="332">
        <f t="shared" ref="F6:F50" si="1">G6/30</f>
        <v>116146.88649936666</v>
      </c>
      <c r="G6" s="332">
        <v>3484406.5949809998</v>
      </c>
      <c r="H6" s="332">
        <f t="shared" ref="H6" si="2">G6*D6</f>
        <v>3484406.5949809998</v>
      </c>
      <c r="I6" s="294"/>
      <c r="J6" s="294"/>
      <c r="K6" s="332">
        <f t="shared" ref="K6" si="3">+C6*D6*F6</f>
        <v>2439084.6164866998</v>
      </c>
      <c r="L6" s="137">
        <f>K6+K7+K8+K9+K10+K11+K55+K79+K88+K89+K54</f>
        <v>170039161.16840619</v>
      </c>
      <c r="M6" s="137">
        <f>L6*0.1</f>
        <v>17003916.11684062</v>
      </c>
      <c r="N6" s="137">
        <f>M6*0.19</f>
        <v>3230744.0621997179</v>
      </c>
      <c r="O6" s="137">
        <f>L6+M6+N6</f>
        <v>190273821.34744653</v>
      </c>
    </row>
    <row r="7" spans="1:15" ht="24" x14ac:dyDescent="0.25">
      <c r="A7" s="282" t="s">
        <v>201</v>
      </c>
      <c r="B7" s="284" t="s">
        <v>178</v>
      </c>
      <c r="C7" s="436">
        <v>24</v>
      </c>
      <c r="D7" s="35">
        <f>COUNTIFS('NOMINA FEBRERO (2)'!$H$10:$H$200,'PERSONAL FEBRERO (2)'!A7,'NOMINA FEBRERO (2)'!$F$10:$F$200,'PERSONAL FEBRERO (2)'!B7,'NOMINA FEBRERO (2)'!$BA$10:$BA$200,'PERSONAL FEBRERO (2)'!C7)</f>
        <v>1</v>
      </c>
      <c r="E7" s="35">
        <f t="shared" si="0"/>
        <v>24</v>
      </c>
      <c r="F7" s="332">
        <f t="shared" si="1"/>
        <v>116146.88649936666</v>
      </c>
      <c r="G7" s="332">
        <v>3484406.5949809998</v>
      </c>
      <c r="H7" s="332">
        <f t="shared" ref="H7:H50" si="4">G7*D7</f>
        <v>3484406.5949809998</v>
      </c>
      <c r="I7" s="294"/>
      <c r="J7" s="294"/>
      <c r="K7" s="332">
        <f t="shared" ref="K7:K50" si="5">+C7*D7*F7</f>
        <v>2787525.2759848</v>
      </c>
      <c r="M7" s="137"/>
      <c r="N7" s="137"/>
      <c r="O7" s="137"/>
    </row>
    <row r="8" spans="1:15" ht="24" x14ac:dyDescent="0.25">
      <c r="A8" s="282" t="s">
        <v>201</v>
      </c>
      <c r="B8" s="284" t="s">
        <v>178</v>
      </c>
      <c r="C8" s="436">
        <v>26</v>
      </c>
      <c r="D8" s="35">
        <f>COUNTIFS('NOMINA FEBRERO (2)'!$H$10:$H$200,'PERSONAL FEBRERO (2)'!A8,'NOMINA FEBRERO (2)'!$F$10:$F$200,'PERSONAL FEBRERO (2)'!B8,'NOMINA FEBRERO (2)'!$BA$10:$BA$200,'PERSONAL FEBRERO (2)'!C8)</f>
        <v>3</v>
      </c>
      <c r="E8" s="35">
        <f t="shared" si="0"/>
        <v>78</v>
      </c>
      <c r="F8" s="332">
        <f t="shared" si="1"/>
        <v>116146.88649936666</v>
      </c>
      <c r="G8" s="332">
        <v>3484406.5949809998</v>
      </c>
      <c r="H8" s="332">
        <f t="shared" si="4"/>
        <v>10453219.784942999</v>
      </c>
      <c r="I8" s="294"/>
      <c r="J8" s="294"/>
      <c r="K8" s="332">
        <f t="shared" si="5"/>
        <v>9059457.1469506007</v>
      </c>
      <c r="M8" s="137"/>
      <c r="N8" s="137"/>
      <c r="O8" s="137"/>
    </row>
    <row r="9" spans="1:15" ht="24" x14ac:dyDescent="0.25">
      <c r="A9" s="282" t="s">
        <v>201</v>
      </c>
      <c r="B9" s="284" t="s">
        <v>178</v>
      </c>
      <c r="C9" s="436">
        <v>27</v>
      </c>
      <c r="D9" s="35">
        <f>COUNTIFS('NOMINA FEBRERO (2)'!$H$10:$H$200,'PERSONAL FEBRERO (2)'!A9,'NOMINA FEBRERO (2)'!$F$10:$F$200,'PERSONAL FEBRERO (2)'!B9,'NOMINA FEBRERO (2)'!$BA$10:$BA$200,'PERSONAL FEBRERO (2)'!C9)</f>
        <v>1</v>
      </c>
      <c r="E9" s="35">
        <f t="shared" si="0"/>
        <v>27</v>
      </c>
      <c r="F9" s="332">
        <f t="shared" si="1"/>
        <v>116146.88649936666</v>
      </c>
      <c r="G9" s="332">
        <v>3484406.5949809998</v>
      </c>
      <c r="H9" s="332">
        <f t="shared" si="4"/>
        <v>3484406.5949809998</v>
      </c>
      <c r="I9" s="294"/>
      <c r="J9" s="294"/>
      <c r="K9" s="332">
        <f t="shared" si="5"/>
        <v>3135965.9354829001</v>
      </c>
      <c r="L9" s="137"/>
      <c r="M9" s="137"/>
      <c r="N9" s="137"/>
      <c r="O9" s="137"/>
    </row>
    <row r="10" spans="1:15" ht="24" x14ac:dyDescent="0.25">
      <c r="A10" s="282" t="s">
        <v>201</v>
      </c>
      <c r="B10" s="284" t="s">
        <v>178</v>
      </c>
      <c r="C10" s="436">
        <v>29</v>
      </c>
      <c r="D10" s="35">
        <f>COUNTIFS('NOMINA FEBRERO (2)'!$H$10:$H$200,'PERSONAL FEBRERO (2)'!A10,'NOMINA FEBRERO (2)'!$F$10:$F$200,'PERSONAL FEBRERO (2)'!B10,'NOMINA FEBRERO (2)'!$BA$10:$BA$200,'PERSONAL FEBRERO (2)'!C10)</f>
        <v>3</v>
      </c>
      <c r="E10" s="35">
        <f t="shared" si="0"/>
        <v>87</v>
      </c>
      <c r="F10" s="332">
        <f t="shared" si="1"/>
        <v>116146.88649936666</v>
      </c>
      <c r="G10" s="332">
        <v>3484406.5949809998</v>
      </c>
      <c r="H10" s="332">
        <f t="shared" si="4"/>
        <v>10453219.784942999</v>
      </c>
      <c r="I10" s="294"/>
      <c r="J10" s="294"/>
      <c r="K10" s="332">
        <f t="shared" si="5"/>
        <v>10104779.1254449</v>
      </c>
      <c r="M10" s="137"/>
      <c r="N10" s="137"/>
      <c r="O10" s="137"/>
    </row>
    <row r="11" spans="1:15" ht="24" x14ac:dyDescent="0.25">
      <c r="A11" s="282" t="s">
        <v>201</v>
      </c>
      <c r="B11" s="284" t="s">
        <v>178</v>
      </c>
      <c r="C11" s="436">
        <v>30</v>
      </c>
      <c r="D11" s="35">
        <f>COUNTIFS('NOMINA FEBRERO (2)'!$H$10:$H$200,'PERSONAL FEBRERO (2)'!A11,'NOMINA FEBRERO (2)'!$F$10:$F$200,'PERSONAL FEBRERO (2)'!B11,'NOMINA FEBRERO (2)'!$BA$10:$BA$200,'PERSONAL FEBRERO (2)'!C11)</f>
        <v>26</v>
      </c>
      <c r="E11" s="35">
        <f t="shared" si="0"/>
        <v>780</v>
      </c>
      <c r="F11" s="332">
        <f t="shared" si="1"/>
        <v>116146.88649936666</v>
      </c>
      <c r="G11" s="332">
        <v>3484406.5949809998</v>
      </c>
      <c r="H11" s="332">
        <f t="shared" si="4"/>
        <v>90594571.469505996</v>
      </c>
      <c r="I11" s="294"/>
      <c r="J11" s="294"/>
      <c r="K11" s="332">
        <f t="shared" si="5"/>
        <v>90594571.469505996</v>
      </c>
      <c r="M11" s="137"/>
      <c r="N11" s="137"/>
      <c r="O11" s="137"/>
    </row>
    <row r="12" spans="1:15" ht="24" x14ac:dyDescent="0.25">
      <c r="A12" s="282" t="s">
        <v>202</v>
      </c>
      <c r="B12" s="284" t="s">
        <v>178</v>
      </c>
      <c r="C12" s="435">
        <v>6</v>
      </c>
      <c r="D12" s="35">
        <f>COUNTIFS('NOMINA FEBRERO (2)'!$H$10:$H$200,'PERSONAL FEBRERO (2)'!A12,'NOMINA FEBRERO (2)'!$F$10:$F$200,'PERSONAL FEBRERO (2)'!B12,'NOMINA FEBRERO (2)'!$BA$10:$BA$200,'PERSONAL FEBRERO (2)'!C12)</f>
        <v>1</v>
      </c>
      <c r="E12" s="35">
        <f>+C12*D12</f>
        <v>6</v>
      </c>
      <c r="F12" s="332">
        <f t="shared" si="1"/>
        <v>116146.88649936666</v>
      </c>
      <c r="G12" s="332">
        <v>3484406.5949809998</v>
      </c>
      <c r="H12" s="332">
        <f t="shared" si="4"/>
        <v>3484406.5949809998</v>
      </c>
      <c r="I12" s="294"/>
      <c r="J12" s="294"/>
      <c r="K12" s="332">
        <f t="shared" si="5"/>
        <v>696881.31899619999</v>
      </c>
      <c r="L12" s="137">
        <f>K12+K13+K56+K80</f>
        <v>56331269.952192828</v>
      </c>
      <c r="M12" s="137">
        <f t="shared" ref="M12:M48" si="6">L12*0.1</f>
        <v>5633126.9952192828</v>
      </c>
      <c r="N12" s="137">
        <f t="shared" ref="N12:N48" si="7">M12*0.19</f>
        <v>1070294.1290916638</v>
      </c>
      <c r="O12" s="137">
        <f t="shared" ref="O12:O48" si="8">L12+M12+N12</f>
        <v>63034691.076503776</v>
      </c>
    </row>
    <row r="13" spans="1:15" ht="24" x14ac:dyDescent="0.25">
      <c r="A13" s="282" t="s">
        <v>202</v>
      </c>
      <c r="B13" s="284" t="s">
        <v>178</v>
      </c>
      <c r="C13" s="436">
        <v>30</v>
      </c>
      <c r="D13" s="35">
        <f>COUNTIFS('NOMINA FEBRERO (2)'!$H$10:$H$200,'PERSONAL FEBRERO (2)'!A13,'NOMINA FEBRERO (2)'!$F$10:$F$200,'PERSONAL FEBRERO (2)'!B13,'NOMINA FEBRERO (2)'!$BA$10:$BA$200,'PERSONAL FEBRERO (2)'!C13)</f>
        <v>12</v>
      </c>
      <c r="E13" s="35">
        <f t="shared" ref="E13" si="9">+C13*D13</f>
        <v>360</v>
      </c>
      <c r="F13" s="332">
        <f t="shared" si="1"/>
        <v>116146.88649936666</v>
      </c>
      <c r="G13" s="332">
        <v>3484406.5949809998</v>
      </c>
      <c r="H13" s="332">
        <f t="shared" si="4"/>
        <v>41812879.139771998</v>
      </c>
      <c r="I13" s="294"/>
      <c r="J13" s="294"/>
      <c r="K13" s="332">
        <f t="shared" si="5"/>
        <v>41812879.139771998</v>
      </c>
      <c r="L13" s="137"/>
      <c r="M13" s="137"/>
      <c r="N13" s="137"/>
      <c r="O13" s="137"/>
    </row>
    <row r="14" spans="1:15" ht="24" x14ac:dyDescent="0.25">
      <c r="A14" s="282" t="s">
        <v>203</v>
      </c>
      <c r="B14" s="284" t="s">
        <v>178</v>
      </c>
      <c r="C14" s="436">
        <v>30</v>
      </c>
      <c r="D14" s="35">
        <f>COUNTIFS('NOMINA FEBRERO (2)'!$H$10:$H$200,'PERSONAL FEBRERO (2)'!A14,'NOMINA FEBRERO (2)'!$F$10:$F$200,'PERSONAL FEBRERO (2)'!B14,'NOMINA FEBRERO (2)'!$BA$10:$BA$200,'PERSONAL FEBRERO (2)'!C14)</f>
        <v>2</v>
      </c>
      <c r="E14" s="35">
        <f t="shared" ref="E14" si="10">+C14*D14</f>
        <v>60</v>
      </c>
      <c r="F14" s="332">
        <f t="shared" si="1"/>
        <v>116146.88649936666</v>
      </c>
      <c r="G14" s="332">
        <v>3484406.5949809998</v>
      </c>
      <c r="H14" s="332">
        <f t="shared" si="4"/>
        <v>6968813.1899619997</v>
      </c>
      <c r="I14" s="294"/>
      <c r="J14" s="294"/>
      <c r="K14" s="332">
        <f t="shared" si="5"/>
        <v>6968813.1899619997</v>
      </c>
      <c r="L14" s="137">
        <f>K14+K57+K81</f>
        <v>17422052.974904999</v>
      </c>
      <c r="M14" s="137">
        <f t="shared" si="6"/>
        <v>1742205.2974904999</v>
      </c>
      <c r="N14" s="137">
        <f t="shared" si="7"/>
        <v>331019.00652319501</v>
      </c>
      <c r="O14" s="137">
        <f t="shared" si="8"/>
        <v>19495277.278918695</v>
      </c>
    </row>
    <row r="15" spans="1:15" ht="24" x14ac:dyDescent="0.25">
      <c r="A15" s="282" t="s">
        <v>204</v>
      </c>
      <c r="B15" s="284" t="s">
        <v>178</v>
      </c>
      <c r="C15" s="436">
        <v>30</v>
      </c>
      <c r="D15" s="35">
        <f>COUNTIFS('NOMINA FEBRERO (2)'!$H$10:$H$200,'PERSONAL FEBRERO (2)'!A15,'NOMINA FEBRERO (2)'!$F$10:$F$200,'PERSONAL FEBRERO (2)'!B15,'NOMINA FEBRERO (2)'!$BA$10:$BA$200,'PERSONAL FEBRERO (2)'!C15)</f>
        <v>2</v>
      </c>
      <c r="E15" s="35">
        <f t="shared" ref="E15" si="11">+C15*D15</f>
        <v>60</v>
      </c>
      <c r="F15" s="332">
        <f t="shared" si="1"/>
        <v>116146.88649936666</v>
      </c>
      <c r="G15" s="332">
        <v>3484406.5949809998</v>
      </c>
      <c r="H15" s="332">
        <f t="shared" si="4"/>
        <v>6968813.1899619997</v>
      </c>
      <c r="I15" s="294"/>
      <c r="J15" s="294"/>
      <c r="K15" s="332">
        <f t="shared" si="5"/>
        <v>6968813.1899619997</v>
      </c>
      <c r="L15" s="137">
        <f>K15</f>
        <v>6968813.1899619997</v>
      </c>
      <c r="M15" s="137">
        <f t="shared" si="6"/>
        <v>696881.31899619999</v>
      </c>
      <c r="N15" s="137">
        <f t="shared" si="7"/>
        <v>132407.45060927799</v>
      </c>
      <c r="O15" s="137">
        <f t="shared" si="8"/>
        <v>7798101.9595674779</v>
      </c>
    </row>
    <row r="16" spans="1:15" ht="24" x14ac:dyDescent="0.25">
      <c r="A16" s="282" t="s">
        <v>205</v>
      </c>
      <c r="B16" s="284" t="s">
        <v>178</v>
      </c>
      <c r="C16" s="436">
        <v>25</v>
      </c>
      <c r="D16" s="35">
        <f>COUNTIFS('NOMINA FEBRERO (2)'!$H$10:$H$200,'PERSONAL FEBRERO (2)'!A16,'NOMINA FEBRERO (2)'!$F$10:$F$200,'PERSONAL FEBRERO (2)'!B16,'NOMINA FEBRERO (2)'!$BA$10:$BA$200,'PERSONAL FEBRERO (2)'!C16)</f>
        <v>1</v>
      </c>
      <c r="E16" s="35">
        <f t="shared" ref="E16:E19" si="12">+C16*D16</f>
        <v>25</v>
      </c>
      <c r="F16" s="332">
        <f t="shared" si="1"/>
        <v>116146.88649936666</v>
      </c>
      <c r="G16" s="332">
        <v>3484406.5949809998</v>
      </c>
      <c r="H16" s="332">
        <f t="shared" si="4"/>
        <v>3484406.5949809998</v>
      </c>
      <c r="I16" s="294"/>
      <c r="J16" s="294"/>
      <c r="K16" s="332">
        <f t="shared" si="5"/>
        <v>2903672.1624841667</v>
      </c>
      <c r="L16" s="137">
        <f>K16+K17+K18+K19+K58+K59</f>
        <v>40651429.608111665</v>
      </c>
      <c r="M16" s="137">
        <f t="shared" si="6"/>
        <v>4065142.9608111666</v>
      </c>
      <c r="N16" s="137">
        <f t="shared" si="7"/>
        <v>772377.16255412169</v>
      </c>
      <c r="O16" s="137">
        <f t="shared" si="8"/>
        <v>45488949.731476955</v>
      </c>
    </row>
    <row r="17" spans="1:15" ht="24" x14ac:dyDescent="0.25">
      <c r="A17" s="282" t="s">
        <v>205</v>
      </c>
      <c r="B17" s="284" t="s">
        <v>178</v>
      </c>
      <c r="C17" s="436">
        <v>28</v>
      </c>
      <c r="D17" s="35">
        <f>COUNTIFS('NOMINA FEBRERO (2)'!$H$10:$H$200,'PERSONAL FEBRERO (2)'!A17,'NOMINA FEBRERO (2)'!$F$10:$F$200,'PERSONAL FEBRERO (2)'!B17,'NOMINA FEBRERO (2)'!$BA$10:$BA$200,'PERSONAL FEBRERO (2)'!C17)</f>
        <v>1</v>
      </c>
      <c r="E17" s="35">
        <f t="shared" si="12"/>
        <v>28</v>
      </c>
      <c r="F17" s="332">
        <f t="shared" si="1"/>
        <v>116146.88649936666</v>
      </c>
      <c r="G17" s="332">
        <v>3484406.5949809998</v>
      </c>
      <c r="H17" s="332">
        <f t="shared" si="4"/>
        <v>3484406.5949809998</v>
      </c>
      <c r="I17" s="294"/>
      <c r="J17" s="294"/>
      <c r="K17" s="332">
        <f t="shared" si="5"/>
        <v>3252112.8219822664</v>
      </c>
      <c r="M17" s="137"/>
      <c r="N17" s="137"/>
      <c r="O17" s="137"/>
    </row>
    <row r="18" spans="1:15" ht="24" x14ac:dyDescent="0.25">
      <c r="A18" s="282" t="s">
        <v>205</v>
      </c>
      <c r="B18" s="284" t="s">
        <v>178</v>
      </c>
      <c r="C18" s="436">
        <v>29</v>
      </c>
      <c r="D18" s="35">
        <f>COUNTIFS('NOMINA FEBRERO (2)'!$H$10:$H$200,'PERSONAL FEBRERO (2)'!A18,'NOMINA FEBRERO (2)'!$F$10:$F$200,'PERSONAL FEBRERO (2)'!B18,'NOMINA FEBRERO (2)'!$BA$10:$BA$200,'PERSONAL FEBRERO (2)'!C18)</f>
        <v>1</v>
      </c>
      <c r="E18" s="35">
        <f t="shared" si="12"/>
        <v>29</v>
      </c>
      <c r="F18" s="332">
        <f t="shared" si="1"/>
        <v>116146.88649936666</v>
      </c>
      <c r="G18" s="332">
        <v>3484406.5949809998</v>
      </c>
      <c r="H18" s="332">
        <f t="shared" si="4"/>
        <v>3484406.5949809998</v>
      </c>
      <c r="I18" s="294"/>
      <c r="J18" s="294"/>
      <c r="K18" s="332">
        <f t="shared" si="5"/>
        <v>3368259.7084816331</v>
      </c>
      <c r="M18" s="137"/>
      <c r="N18" s="137"/>
      <c r="O18" s="137"/>
    </row>
    <row r="19" spans="1:15" ht="24" x14ac:dyDescent="0.25">
      <c r="A19" s="282" t="s">
        <v>205</v>
      </c>
      <c r="B19" s="284" t="s">
        <v>178</v>
      </c>
      <c r="C19" s="436">
        <v>30</v>
      </c>
      <c r="D19" s="35">
        <f>COUNTIFS('NOMINA FEBRERO (2)'!$H$10:$H$200,'PERSONAL FEBRERO (2)'!A19,'NOMINA FEBRERO (2)'!$F$10:$F$200,'PERSONAL FEBRERO (2)'!B19,'NOMINA FEBRERO (2)'!$BA$10:$BA$200,'PERSONAL FEBRERO (2)'!C19)</f>
        <v>7</v>
      </c>
      <c r="E19" s="35">
        <f t="shared" si="12"/>
        <v>210</v>
      </c>
      <c r="F19" s="332">
        <f t="shared" si="1"/>
        <v>116146.88649936666</v>
      </c>
      <c r="G19" s="332">
        <v>3484406.5949809998</v>
      </c>
      <c r="H19" s="332">
        <f t="shared" si="4"/>
        <v>24390846.164866999</v>
      </c>
      <c r="I19" s="294"/>
      <c r="J19" s="294"/>
      <c r="K19" s="332">
        <f t="shared" si="5"/>
        <v>24390846.164866999</v>
      </c>
      <c r="M19" s="137"/>
      <c r="N19" s="137"/>
      <c r="O19" s="137"/>
    </row>
    <row r="20" spans="1:15" ht="24" x14ac:dyDescent="0.25">
      <c r="A20" s="282" t="s">
        <v>206</v>
      </c>
      <c r="B20" s="284" t="s">
        <v>178</v>
      </c>
      <c r="C20" s="436">
        <v>30</v>
      </c>
      <c r="D20" s="35">
        <f>COUNTIFS('NOMINA FEBRERO (2)'!$H$10:$H$200,'PERSONAL FEBRERO (2)'!A20,'NOMINA FEBRERO (2)'!$F$10:$F$200,'PERSONAL FEBRERO (2)'!B20,'NOMINA FEBRERO (2)'!$BA$10:$BA$200,'PERSONAL FEBRERO (2)'!C20)</f>
        <v>8</v>
      </c>
      <c r="E20" s="35">
        <f t="shared" ref="E20" si="13">+C20*D20</f>
        <v>240</v>
      </c>
      <c r="F20" s="332">
        <f t="shared" si="1"/>
        <v>116146.88649936666</v>
      </c>
      <c r="G20" s="332">
        <v>3484406.5949809998</v>
      </c>
      <c r="H20" s="332">
        <f t="shared" si="4"/>
        <v>27875252.759847999</v>
      </c>
      <c r="I20" s="294"/>
      <c r="J20" s="294"/>
      <c r="K20" s="332">
        <f t="shared" si="5"/>
        <v>27875252.759847999</v>
      </c>
      <c r="L20" s="137">
        <f>K20+K60</f>
        <v>34844085.949809998</v>
      </c>
      <c r="M20" s="137">
        <f t="shared" si="6"/>
        <v>3484408.5949809998</v>
      </c>
      <c r="N20" s="137">
        <f t="shared" si="7"/>
        <v>662037.63304639002</v>
      </c>
      <c r="O20" s="137">
        <f t="shared" si="8"/>
        <v>38990532.177837387</v>
      </c>
    </row>
    <row r="21" spans="1:15" ht="24" x14ac:dyDescent="0.25">
      <c r="A21" s="282" t="s">
        <v>207</v>
      </c>
      <c r="B21" s="284" t="s">
        <v>178</v>
      </c>
      <c r="C21" s="436">
        <v>28</v>
      </c>
      <c r="D21" s="35">
        <f>COUNTIFS('NOMINA FEBRERO (2)'!$H$10:$H$200,'PERSONAL FEBRERO (2)'!A21,'NOMINA FEBRERO (2)'!$F$10:$F$200,'PERSONAL FEBRERO (2)'!B21,'NOMINA FEBRERO (2)'!$BA$10:$BA$200,'PERSONAL FEBRERO (2)'!C21)</f>
        <v>1</v>
      </c>
      <c r="E21" s="35">
        <f t="shared" ref="E21:E22" si="14">+C21*D21</f>
        <v>28</v>
      </c>
      <c r="F21" s="332">
        <f t="shared" si="1"/>
        <v>116146.88649936666</v>
      </c>
      <c r="G21" s="332">
        <v>3484406.5949809998</v>
      </c>
      <c r="H21" s="332">
        <f t="shared" si="4"/>
        <v>3484406.5949809998</v>
      </c>
      <c r="I21" s="294"/>
      <c r="J21" s="294"/>
      <c r="K21" s="332">
        <f t="shared" si="5"/>
        <v>3252112.8219822664</v>
      </c>
      <c r="L21" s="137">
        <f>K21+K22+K61</f>
        <v>31127385.581830263</v>
      </c>
      <c r="M21" s="137">
        <f t="shared" si="6"/>
        <v>3112738.5581830265</v>
      </c>
      <c r="N21" s="137">
        <f t="shared" si="7"/>
        <v>591420.32605477504</v>
      </c>
      <c r="O21" s="137">
        <f t="shared" si="8"/>
        <v>34831544.466068067</v>
      </c>
    </row>
    <row r="22" spans="1:15" ht="24" x14ac:dyDescent="0.25">
      <c r="A22" s="282" t="s">
        <v>207</v>
      </c>
      <c r="B22" s="284" t="s">
        <v>178</v>
      </c>
      <c r="C22" s="436">
        <v>30</v>
      </c>
      <c r="D22" s="35">
        <f>COUNTIFS('NOMINA FEBRERO (2)'!$H$10:$H$200,'PERSONAL FEBRERO (2)'!A22,'NOMINA FEBRERO (2)'!$F$10:$F$200,'PERSONAL FEBRERO (2)'!B22,'NOMINA FEBRERO (2)'!$BA$10:$BA$200,'PERSONAL FEBRERO (2)'!C22)</f>
        <v>6</v>
      </c>
      <c r="E22" s="35">
        <f t="shared" si="14"/>
        <v>180</v>
      </c>
      <c r="F22" s="332">
        <f t="shared" si="1"/>
        <v>116146.88649936666</v>
      </c>
      <c r="G22" s="332">
        <v>3484406.5949809998</v>
      </c>
      <c r="H22" s="332">
        <f t="shared" si="4"/>
        <v>20906439.569885999</v>
      </c>
      <c r="I22" s="294"/>
      <c r="J22" s="294"/>
      <c r="K22" s="332">
        <f t="shared" si="5"/>
        <v>20906439.569885999</v>
      </c>
      <c r="M22" s="137"/>
      <c r="N22" s="137"/>
      <c r="O22" s="137"/>
    </row>
    <row r="23" spans="1:15" ht="24" x14ac:dyDescent="0.25">
      <c r="A23" s="282" t="s">
        <v>208</v>
      </c>
      <c r="B23" s="284" t="s">
        <v>178</v>
      </c>
      <c r="C23" s="436">
        <v>27</v>
      </c>
      <c r="D23" s="35">
        <f>COUNTIFS('NOMINA FEBRERO (2)'!$H$10:$H$200,'PERSONAL FEBRERO (2)'!A23,'NOMINA FEBRERO (2)'!$F$10:$F$200,'PERSONAL FEBRERO (2)'!B23,'NOMINA FEBRERO (2)'!$BA$10:$BA$200,'PERSONAL FEBRERO (2)'!C23)</f>
        <v>1</v>
      </c>
      <c r="E23" s="35">
        <f t="shared" ref="E23:E24" si="15">+C23*D23</f>
        <v>27</v>
      </c>
      <c r="F23" s="332">
        <f t="shared" si="1"/>
        <v>116146.88649936666</v>
      </c>
      <c r="G23" s="332">
        <v>3484406.5949809998</v>
      </c>
      <c r="H23" s="332">
        <f t="shared" si="4"/>
        <v>3484406.5949809998</v>
      </c>
      <c r="I23" s="294"/>
      <c r="J23" s="294"/>
      <c r="K23" s="332">
        <f t="shared" si="5"/>
        <v>3135965.9354829001</v>
      </c>
      <c r="L23" s="137">
        <f>K23+K24+K62</f>
        <v>13356901.280760501</v>
      </c>
      <c r="M23" s="137">
        <f t="shared" si="6"/>
        <v>1335690.1280760502</v>
      </c>
      <c r="N23" s="137">
        <f t="shared" si="7"/>
        <v>253781.12433444953</v>
      </c>
      <c r="O23" s="137">
        <f t="shared" si="8"/>
        <v>14946372.533171</v>
      </c>
    </row>
    <row r="24" spans="1:15" ht="24" x14ac:dyDescent="0.25">
      <c r="A24" s="282" t="s">
        <v>208</v>
      </c>
      <c r="B24" s="284" t="s">
        <v>178</v>
      </c>
      <c r="C24" s="436">
        <v>30</v>
      </c>
      <c r="D24" s="35">
        <f>COUNTIFS('NOMINA FEBRERO (2)'!$H$10:$H$200,'PERSONAL FEBRERO (2)'!A24,'NOMINA FEBRERO (2)'!$F$10:$F$200,'PERSONAL FEBRERO (2)'!B24,'NOMINA FEBRERO (2)'!$BA$10:$BA$200,'PERSONAL FEBRERO (2)'!C24)</f>
        <v>2</v>
      </c>
      <c r="E24" s="35">
        <f t="shared" si="15"/>
        <v>60</v>
      </c>
      <c r="F24" s="332">
        <f t="shared" si="1"/>
        <v>116146.88649936666</v>
      </c>
      <c r="G24" s="332">
        <v>3484406.5949809998</v>
      </c>
      <c r="H24" s="332">
        <f t="shared" si="4"/>
        <v>6968813.1899619997</v>
      </c>
      <c r="I24" s="294"/>
      <c r="J24" s="294"/>
      <c r="K24" s="332">
        <f t="shared" si="5"/>
        <v>6968813.1899619997</v>
      </c>
      <c r="M24" s="137"/>
      <c r="N24" s="137"/>
      <c r="O24" s="137"/>
    </row>
    <row r="25" spans="1:15" ht="24" x14ac:dyDescent="0.25">
      <c r="A25" s="282" t="s">
        <v>209</v>
      </c>
      <c r="B25" s="284" t="s">
        <v>178</v>
      </c>
      <c r="C25" s="436">
        <v>19</v>
      </c>
      <c r="D25" s="35">
        <f>COUNTIFS('NOMINA FEBRERO (2)'!$H$10:$H$200,'PERSONAL FEBRERO (2)'!A25,'NOMINA FEBRERO (2)'!$F$10:$F$200,'PERSONAL FEBRERO (2)'!B25,'NOMINA FEBRERO (2)'!$BA$10:$BA$200,'PERSONAL FEBRERO (2)'!C25)</f>
        <v>1</v>
      </c>
      <c r="E25" s="35">
        <f t="shared" ref="E25:E29" si="16">+C25*D25</f>
        <v>19</v>
      </c>
      <c r="F25" s="332">
        <f t="shared" si="1"/>
        <v>116146.88649936666</v>
      </c>
      <c r="G25" s="332">
        <v>3484406.5949809998</v>
      </c>
      <c r="H25" s="332">
        <f t="shared" si="4"/>
        <v>3484406.5949809998</v>
      </c>
      <c r="I25" s="294"/>
      <c r="J25" s="294"/>
      <c r="K25" s="332">
        <f t="shared" si="5"/>
        <v>2206790.8434879668</v>
      </c>
      <c r="L25" s="137">
        <f>K25+K26+K63</f>
        <v>26597657.008354966</v>
      </c>
      <c r="M25" s="137">
        <f t="shared" si="6"/>
        <v>2659765.7008354967</v>
      </c>
      <c r="N25" s="137">
        <f t="shared" si="7"/>
        <v>505355.48315874435</v>
      </c>
      <c r="O25" s="137">
        <f t="shared" si="8"/>
        <v>29762778.192349207</v>
      </c>
    </row>
    <row r="26" spans="1:15" ht="24" x14ac:dyDescent="0.25">
      <c r="A26" s="282" t="s">
        <v>209</v>
      </c>
      <c r="B26" s="284" t="s">
        <v>178</v>
      </c>
      <c r="C26" s="436">
        <v>30</v>
      </c>
      <c r="D26" s="35">
        <f>COUNTIFS('NOMINA FEBRERO (2)'!$H$10:$H$200,'PERSONAL FEBRERO (2)'!A26,'NOMINA FEBRERO (2)'!$F$10:$F$200,'PERSONAL FEBRERO (2)'!B26,'NOMINA FEBRERO (2)'!$BA$10:$BA$200,'PERSONAL FEBRERO (2)'!C26)</f>
        <v>5</v>
      </c>
      <c r="E26" s="35">
        <f t="shared" si="16"/>
        <v>150</v>
      </c>
      <c r="F26" s="332">
        <f t="shared" si="1"/>
        <v>116146.88649936666</v>
      </c>
      <c r="G26" s="332">
        <v>3484406.5949809998</v>
      </c>
      <c r="H26" s="332">
        <f t="shared" si="4"/>
        <v>17422032.974904999</v>
      </c>
      <c r="I26" s="294"/>
      <c r="J26" s="294"/>
      <c r="K26" s="332">
        <f t="shared" si="5"/>
        <v>17422032.974904999</v>
      </c>
      <c r="M26" s="137"/>
      <c r="N26" s="137"/>
      <c r="O26" s="137"/>
    </row>
    <row r="27" spans="1:15" ht="24" x14ac:dyDescent="0.25">
      <c r="A27" s="282" t="s">
        <v>210</v>
      </c>
      <c r="B27" s="284" t="s">
        <v>178</v>
      </c>
      <c r="C27" s="436">
        <v>28</v>
      </c>
      <c r="D27" s="35">
        <f>COUNTIFS('NOMINA FEBRERO (2)'!$H$10:$H$200,'PERSONAL FEBRERO (2)'!A27,'NOMINA FEBRERO (2)'!$F$10:$F$200,'PERSONAL FEBRERO (2)'!B27,'NOMINA FEBRERO (2)'!$BA$10:$BA$200,'PERSONAL FEBRERO (2)'!C27)</f>
        <v>1</v>
      </c>
      <c r="E27" s="35">
        <f t="shared" si="16"/>
        <v>28</v>
      </c>
      <c r="F27" s="332">
        <f t="shared" si="1"/>
        <v>116146.88649936666</v>
      </c>
      <c r="G27" s="332">
        <v>3484406.5949809998</v>
      </c>
      <c r="H27" s="332">
        <f t="shared" si="4"/>
        <v>3484406.5949809998</v>
      </c>
      <c r="I27" s="294"/>
      <c r="J27" s="294"/>
      <c r="K27" s="332">
        <f t="shared" si="5"/>
        <v>3252112.8219822664</v>
      </c>
      <c r="L27" s="137">
        <f>K27+K28+K29+K64+K65+K90</f>
        <v>37631610.2257948</v>
      </c>
      <c r="M27" s="137">
        <f t="shared" si="6"/>
        <v>3763161.02257948</v>
      </c>
      <c r="N27" s="137">
        <f t="shared" si="7"/>
        <v>715000.5942901012</v>
      </c>
      <c r="O27" s="137">
        <f t="shared" si="8"/>
        <v>42109771.842664383</v>
      </c>
    </row>
    <row r="28" spans="1:15" ht="24" x14ac:dyDescent="0.25">
      <c r="A28" s="282" t="s">
        <v>210</v>
      </c>
      <c r="B28" s="284" t="s">
        <v>178</v>
      </c>
      <c r="C28" s="436">
        <v>29</v>
      </c>
      <c r="D28" s="35">
        <f>COUNTIFS('NOMINA FEBRERO (2)'!$H$10:$H$200,'PERSONAL FEBRERO (2)'!A28,'NOMINA FEBRERO (2)'!$F$10:$F$200,'PERSONAL FEBRERO (2)'!B28,'NOMINA FEBRERO (2)'!$BA$10:$BA$200,'PERSONAL FEBRERO (2)'!C28)</f>
        <v>1</v>
      </c>
      <c r="E28" s="35">
        <f t="shared" si="16"/>
        <v>29</v>
      </c>
      <c r="F28" s="332">
        <f t="shared" si="1"/>
        <v>116146.88649936666</v>
      </c>
      <c r="G28" s="332">
        <v>3484406.5949809998</v>
      </c>
      <c r="H28" s="332">
        <f t="shared" si="4"/>
        <v>3484406.5949809998</v>
      </c>
      <c r="I28" s="294"/>
      <c r="J28" s="294"/>
      <c r="K28" s="332">
        <f t="shared" si="5"/>
        <v>3368259.7084816331</v>
      </c>
      <c r="M28" s="137"/>
      <c r="N28" s="137"/>
      <c r="O28" s="137"/>
    </row>
    <row r="29" spans="1:15" ht="24" x14ac:dyDescent="0.25">
      <c r="A29" s="282" t="s">
        <v>210</v>
      </c>
      <c r="B29" s="284" t="s">
        <v>178</v>
      </c>
      <c r="C29" s="436">
        <v>30</v>
      </c>
      <c r="D29" s="35">
        <f>COUNTIFS('NOMINA FEBRERO (2)'!$H$10:$H$200,'PERSONAL FEBRERO (2)'!A29,'NOMINA FEBRERO (2)'!$F$10:$F$200,'PERSONAL FEBRERO (2)'!B29,'NOMINA FEBRERO (2)'!$BA$10:$BA$200,'PERSONAL FEBRERO (2)'!C29)</f>
        <v>6</v>
      </c>
      <c r="E29" s="35">
        <f t="shared" si="16"/>
        <v>180</v>
      </c>
      <c r="F29" s="332">
        <f t="shared" si="1"/>
        <v>116146.88649936666</v>
      </c>
      <c r="G29" s="332">
        <v>3484406.5949809998</v>
      </c>
      <c r="H29" s="332">
        <f t="shared" si="4"/>
        <v>20906439.569885999</v>
      </c>
      <c r="I29" s="294"/>
      <c r="J29" s="294"/>
      <c r="K29" s="332">
        <f t="shared" si="5"/>
        <v>20906439.569885999</v>
      </c>
      <c r="M29" s="137"/>
      <c r="N29" s="137"/>
      <c r="O29" s="137"/>
    </row>
    <row r="30" spans="1:15" ht="24" x14ac:dyDescent="0.25">
      <c r="A30" s="282" t="s">
        <v>211</v>
      </c>
      <c r="B30" s="284" t="s">
        <v>178</v>
      </c>
      <c r="C30" s="436">
        <v>17</v>
      </c>
      <c r="D30" s="35">
        <f>COUNTIFS('NOMINA FEBRERO (2)'!$H$10:$H$200,'PERSONAL FEBRERO (2)'!A30,'NOMINA FEBRERO (2)'!$F$10:$F$200,'PERSONAL FEBRERO (2)'!B30,'NOMINA FEBRERO (2)'!$BA$10:$BA$200,'PERSONAL FEBRERO (2)'!C30)</f>
        <v>1</v>
      </c>
      <c r="E30" s="35">
        <f t="shared" ref="E30:E31" si="17">+C30*D30</f>
        <v>17</v>
      </c>
      <c r="F30" s="332">
        <f t="shared" si="1"/>
        <v>116146.88649936666</v>
      </c>
      <c r="G30" s="332">
        <v>3484406.5949809998</v>
      </c>
      <c r="H30" s="332">
        <f t="shared" si="4"/>
        <v>3484406.5949809998</v>
      </c>
      <c r="I30" s="294"/>
      <c r="J30" s="294"/>
      <c r="K30" s="332">
        <f t="shared" si="5"/>
        <v>1974497.0704892334</v>
      </c>
      <c r="L30" s="137">
        <f>K30+K31+K66+K91</f>
        <v>40302989.615280233</v>
      </c>
      <c r="M30" s="137">
        <f t="shared" si="6"/>
        <v>4030298.9615280237</v>
      </c>
      <c r="N30" s="137">
        <f t="shared" si="7"/>
        <v>765756.80269032449</v>
      </c>
      <c r="O30" s="137">
        <f t="shared" si="8"/>
        <v>45099045.379498586</v>
      </c>
    </row>
    <row r="31" spans="1:15" ht="24" x14ac:dyDescent="0.25">
      <c r="A31" s="282" t="s">
        <v>211</v>
      </c>
      <c r="B31" s="284" t="s">
        <v>178</v>
      </c>
      <c r="C31" s="436">
        <v>30</v>
      </c>
      <c r="D31" s="35">
        <f>COUNTIFS('NOMINA FEBRERO (2)'!$H$10:$H$200,'PERSONAL FEBRERO (2)'!A31,'NOMINA FEBRERO (2)'!$F$10:$F$200,'PERSONAL FEBRERO (2)'!B31,'NOMINA FEBRERO (2)'!$BA$10:$BA$200,'PERSONAL FEBRERO (2)'!C31)</f>
        <v>8</v>
      </c>
      <c r="E31" s="35">
        <f t="shared" si="17"/>
        <v>240</v>
      </c>
      <c r="F31" s="332">
        <f t="shared" si="1"/>
        <v>116146.88649936666</v>
      </c>
      <c r="G31" s="332">
        <v>3484406.5949809998</v>
      </c>
      <c r="H31" s="332">
        <f t="shared" si="4"/>
        <v>27875252.759847999</v>
      </c>
      <c r="I31" s="294"/>
      <c r="J31" s="294"/>
      <c r="K31" s="332">
        <f t="shared" si="5"/>
        <v>27875252.759847999</v>
      </c>
      <c r="M31" s="137"/>
      <c r="N31" s="137"/>
      <c r="O31" s="137"/>
    </row>
    <row r="32" spans="1:15" ht="24" x14ac:dyDescent="0.25">
      <c r="A32" s="282" t="s">
        <v>212</v>
      </c>
      <c r="B32" s="284" t="s">
        <v>178</v>
      </c>
      <c r="C32" s="436">
        <v>30</v>
      </c>
      <c r="D32" s="35">
        <f>COUNTIFS('NOMINA FEBRERO (2)'!$H$10:$H$200,'PERSONAL FEBRERO (2)'!A32,'NOMINA FEBRERO (2)'!$F$10:$F$200,'PERSONAL FEBRERO (2)'!B32,'NOMINA FEBRERO (2)'!$BA$10:$BA$200,'PERSONAL FEBRERO (2)'!C32)</f>
        <v>2</v>
      </c>
      <c r="E32" s="35">
        <f t="shared" ref="E32" si="18">+C32*D32</f>
        <v>60</v>
      </c>
      <c r="F32" s="332">
        <f t="shared" si="1"/>
        <v>116146.88649936666</v>
      </c>
      <c r="G32" s="332">
        <v>3484406.5949809998</v>
      </c>
      <c r="H32" s="332">
        <f t="shared" si="4"/>
        <v>6968813.1899619997</v>
      </c>
      <c r="I32" s="294"/>
      <c r="J32" s="294"/>
      <c r="K32" s="332">
        <f t="shared" si="5"/>
        <v>6968813.1899619997</v>
      </c>
      <c r="L32" s="137">
        <f>K32</f>
        <v>6968813.1899619997</v>
      </c>
      <c r="M32" s="137">
        <f t="shared" si="6"/>
        <v>696881.31899619999</v>
      </c>
      <c r="N32" s="137">
        <f t="shared" si="7"/>
        <v>132407.45060927799</v>
      </c>
      <c r="O32" s="137">
        <f t="shared" si="8"/>
        <v>7798101.9595674779</v>
      </c>
    </row>
    <row r="33" spans="1:15" ht="24" x14ac:dyDescent="0.25">
      <c r="A33" s="282" t="s">
        <v>213</v>
      </c>
      <c r="B33" s="284" t="s">
        <v>178</v>
      </c>
      <c r="C33" s="436">
        <v>30</v>
      </c>
      <c r="D33" s="35">
        <f>COUNTIFS('NOMINA FEBRERO (2)'!$H$10:$H$200,'PERSONAL FEBRERO (2)'!A33,'NOMINA FEBRERO (2)'!$F$10:$F$200,'PERSONAL FEBRERO (2)'!B33,'NOMINA FEBRERO (2)'!$BA$10:$BA$200,'PERSONAL FEBRERO (2)'!C33)</f>
        <v>2</v>
      </c>
      <c r="E33" s="35">
        <f t="shared" ref="E33" si="19">+C33*D33</f>
        <v>60</v>
      </c>
      <c r="F33" s="332">
        <f t="shared" si="1"/>
        <v>116146.88649936666</v>
      </c>
      <c r="G33" s="332">
        <v>3484406.5949809998</v>
      </c>
      <c r="H33" s="332">
        <f t="shared" si="4"/>
        <v>6968813.1899619997</v>
      </c>
      <c r="I33" s="294"/>
      <c r="J33" s="294"/>
      <c r="K33" s="332">
        <f t="shared" si="5"/>
        <v>6968813.1899619997</v>
      </c>
      <c r="L33" s="137">
        <f>K33</f>
        <v>6968813.1899619997</v>
      </c>
      <c r="M33" s="137">
        <f t="shared" si="6"/>
        <v>696881.31899619999</v>
      </c>
      <c r="N33" s="137">
        <f t="shared" si="7"/>
        <v>132407.45060927799</v>
      </c>
      <c r="O33" s="137">
        <f t="shared" si="8"/>
        <v>7798101.9595674779</v>
      </c>
    </row>
    <row r="34" spans="1:15" ht="24" x14ac:dyDescent="0.25">
      <c r="A34" s="282" t="s">
        <v>214</v>
      </c>
      <c r="B34" s="284" t="s">
        <v>178</v>
      </c>
      <c r="C34" s="436">
        <v>30</v>
      </c>
      <c r="D34" s="35">
        <f>COUNTIFS('NOMINA FEBRERO (2)'!$H$10:$H$200,'PERSONAL FEBRERO (2)'!A34,'NOMINA FEBRERO (2)'!$F$10:$F$200,'PERSONAL FEBRERO (2)'!B34,'NOMINA FEBRERO (2)'!$BA$10:$BA$200,'PERSONAL FEBRERO (2)'!C34)</f>
        <v>2</v>
      </c>
      <c r="E34" s="35">
        <f t="shared" ref="E34" si="20">+C34*D34</f>
        <v>60</v>
      </c>
      <c r="F34" s="332">
        <f t="shared" si="1"/>
        <v>116146.88649936666</v>
      </c>
      <c r="G34" s="332">
        <v>3484406.5949809998</v>
      </c>
      <c r="H34" s="332">
        <f t="shared" si="4"/>
        <v>6968813.1899619997</v>
      </c>
      <c r="I34" s="294"/>
      <c r="J34" s="294"/>
      <c r="K34" s="332">
        <f t="shared" si="5"/>
        <v>6968813.1899619997</v>
      </c>
      <c r="L34" s="137">
        <f>K34+K67</f>
        <v>10453229.784942999</v>
      </c>
      <c r="M34" s="137">
        <f t="shared" si="6"/>
        <v>1045322.9784943</v>
      </c>
      <c r="N34" s="137">
        <f t="shared" si="7"/>
        <v>198611.36591391702</v>
      </c>
      <c r="O34" s="137">
        <f t="shared" si="8"/>
        <v>11697164.129351215</v>
      </c>
    </row>
    <row r="35" spans="1:15" ht="24" x14ac:dyDescent="0.25">
      <c r="A35" s="282" t="s">
        <v>215</v>
      </c>
      <c r="B35" s="284" t="s">
        <v>178</v>
      </c>
      <c r="C35" s="436">
        <v>8</v>
      </c>
      <c r="D35" s="35">
        <f>COUNTIFS('NOMINA FEBRERO (2)'!$H$10:$H$200,'PERSONAL FEBRERO (2)'!A35,'NOMINA FEBRERO (2)'!$F$10:$F$200,'PERSONAL FEBRERO (2)'!B35,'NOMINA FEBRERO (2)'!$BA$10:$BA$200,'PERSONAL FEBRERO (2)'!C35)</f>
        <v>1</v>
      </c>
      <c r="E35" s="35">
        <f t="shared" ref="E35:E37" si="21">+C35*D35</f>
        <v>8</v>
      </c>
      <c r="F35" s="332">
        <f t="shared" si="1"/>
        <v>116146.88649936666</v>
      </c>
      <c r="G35" s="332">
        <v>3484406.5949809998</v>
      </c>
      <c r="H35" s="332">
        <f t="shared" si="4"/>
        <v>3484406.5949809998</v>
      </c>
      <c r="I35" s="294"/>
      <c r="J35" s="294"/>
      <c r="K35" s="332">
        <f t="shared" si="5"/>
        <v>929175.09199493332</v>
      </c>
      <c r="L35" s="137">
        <f>K35+K36+K37</f>
        <v>6968813.1899619997</v>
      </c>
      <c r="M35" s="137">
        <f t="shared" si="6"/>
        <v>696881.31899619999</v>
      </c>
      <c r="N35" s="137">
        <f t="shared" si="7"/>
        <v>132407.45060927799</v>
      </c>
      <c r="O35" s="137">
        <f t="shared" si="8"/>
        <v>7798101.9595674779</v>
      </c>
    </row>
    <row r="36" spans="1:15" ht="24" x14ac:dyDescent="0.25">
      <c r="A36" s="282" t="s">
        <v>215</v>
      </c>
      <c r="B36" s="284" t="s">
        <v>178</v>
      </c>
      <c r="C36" s="436">
        <v>22</v>
      </c>
      <c r="D36" s="35">
        <f>COUNTIFS('NOMINA FEBRERO (2)'!$H$10:$H$200,'PERSONAL FEBRERO (2)'!A36,'NOMINA FEBRERO (2)'!$F$10:$F$200,'PERSONAL FEBRERO (2)'!B36,'NOMINA FEBRERO (2)'!$BA$10:$BA$200,'PERSONAL FEBRERO (2)'!C36)</f>
        <v>1</v>
      </c>
      <c r="E36" s="35">
        <f t="shared" si="21"/>
        <v>22</v>
      </c>
      <c r="F36" s="332">
        <f t="shared" si="1"/>
        <v>116146.88649936666</v>
      </c>
      <c r="G36" s="332">
        <v>3484406.5949809998</v>
      </c>
      <c r="H36" s="332">
        <f t="shared" si="4"/>
        <v>3484406.5949809998</v>
      </c>
      <c r="I36" s="294"/>
      <c r="J36" s="294"/>
      <c r="K36" s="332">
        <f t="shared" si="5"/>
        <v>2555231.5029860665</v>
      </c>
      <c r="M36" s="137"/>
      <c r="N36" s="137"/>
      <c r="O36" s="137"/>
    </row>
    <row r="37" spans="1:15" ht="24" x14ac:dyDescent="0.25">
      <c r="A37" s="282" t="s">
        <v>215</v>
      </c>
      <c r="B37" s="284" t="s">
        <v>178</v>
      </c>
      <c r="C37" s="436">
        <v>30</v>
      </c>
      <c r="D37" s="35">
        <f>COUNTIFS('NOMINA FEBRERO (2)'!$H$10:$H$200,'PERSONAL FEBRERO (2)'!A37,'NOMINA FEBRERO (2)'!$F$10:$F$200,'PERSONAL FEBRERO (2)'!B37,'NOMINA FEBRERO (2)'!$BA$10:$BA$200,'PERSONAL FEBRERO (2)'!C37)</f>
        <v>1</v>
      </c>
      <c r="E37" s="35">
        <f t="shared" si="21"/>
        <v>30</v>
      </c>
      <c r="F37" s="332">
        <f t="shared" si="1"/>
        <v>116146.88649936666</v>
      </c>
      <c r="G37" s="332">
        <v>3484406.5949809998</v>
      </c>
      <c r="H37" s="332">
        <f t="shared" si="4"/>
        <v>3484406.5949809998</v>
      </c>
      <c r="I37" s="294"/>
      <c r="J37" s="294"/>
      <c r="K37" s="332">
        <f t="shared" si="5"/>
        <v>3484406.5949809998</v>
      </c>
      <c r="M37" s="137"/>
      <c r="N37" s="137"/>
      <c r="O37" s="137"/>
    </row>
    <row r="38" spans="1:15" ht="24" x14ac:dyDescent="0.25">
      <c r="A38" s="282" t="s">
        <v>216</v>
      </c>
      <c r="B38" s="284" t="s">
        <v>178</v>
      </c>
      <c r="C38" s="436">
        <v>29</v>
      </c>
      <c r="D38" s="35">
        <f>COUNTIFS('NOMINA FEBRERO (2)'!$H$10:$H$200,'PERSONAL FEBRERO (2)'!A38,'NOMINA FEBRERO (2)'!$F$10:$F$200,'PERSONAL FEBRERO (2)'!B38,'NOMINA FEBRERO (2)'!$BA$10:$BA$200,'PERSONAL FEBRERO (2)'!C38)</f>
        <v>1</v>
      </c>
      <c r="E38" s="35">
        <f t="shared" ref="E38:E42" si="22">+C38*D38</f>
        <v>29</v>
      </c>
      <c r="F38" s="332">
        <f t="shared" si="1"/>
        <v>116146.88649936666</v>
      </c>
      <c r="G38" s="332">
        <v>3484406.5949809998</v>
      </c>
      <c r="H38" s="332">
        <f t="shared" si="4"/>
        <v>3484406.5949809998</v>
      </c>
      <c r="I38" s="294"/>
      <c r="J38" s="294"/>
      <c r="K38" s="332">
        <f t="shared" si="5"/>
        <v>3368259.7084816331</v>
      </c>
      <c r="L38" s="137">
        <f>K38+K68+K39</f>
        <v>20790312.683386631</v>
      </c>
      <c r="M38" s="137">
        <f t="shared" si="6"/>
        <v>2079031.2683386633</v>
      </c>
      <c r="N38" s="137">
        <f t="shared" si="7"/>
        <v>395015.94098434603</v>
      </c>
      <c r="O38" s="137">
        <f t="shared" si="8"/>
        <v>23264359.892709639</v>
      </c>
    </row>
    <row r="39" spans="1:15" ht="24" x14ac:dyDescent="0.25">
      <c r="A39" s="282" t="s">
        <v>216</v>
      </c>
      <c r="B39" s="284" t="s">
        <v>178</v>
      </c>
      <c r="C39" s="436">
        <v>30</v>
      </c>
      <c r="D39" s="35">
        <f>COUNTIFS('NOMINA FEBRERO (2)'!$H$10:$H$200,'PERSONAL FEBRERO (2)'!A39,'NOMINA FEBRERO (2)'!$F$10:$F$200,'PERSONAL FEBRERO (2)'!B39,'NOMINA FEBRERO (2)'!$BA$10:$BA$200,'PERSONAL FEBRERO (2)'!C39)</f>
        <v>3</v>
      </c>
      <c r="E39" s="35">
        <f t="shared" si="22"/>
        <v>90</v>
      </c>
      <c r="F39" s="332">
        <f t="shared" si="1"/>
        <v>116146.88649936666</v>
      </c>
      <c r="G39" s="332">
        <v>3484406.5949809998</v>
      </c>
      <c r="H39" s="332">
        <f t="shared" si="4"/>
        <v>10453219.784942999</v>
      </c>
      <c r="I39" s="294"/>
      <c r="J39" s="294"/>
      <c r="K39" s="332">
        <f t="shared" si="5"/>
        <v>10453219.784942999</v>
      </c>
      <c r="M39" s="137"/>
      <c r="N39" s="137"/>
      <c r="O39" s="137"/>
    </row>
    <row r="40" spans="1:15" ht="24" x14ac:dyDescent="0.25">
      <c r="A40" s="282" t="s">
        <v>217</v>
      </c>
      <c r="B40" s="284" t="s">
        <v>178</v>
      </c>
      <c r="C40" s="436">
        <v>30</v>
      </c>
      <c r="D40" s="35">
        <v>1</v>
      </c>
      <c r="E40" s="35">
        <f t="shared" si="22"/>
        <v>30</v>
      </c>
      <c r="F40" s="332">
        <f t="shared" si="1"/>
        <v>116146.88649936666</v>
      </c>
      <c r="G40" s="332">
        <v>3484406.5949809998</v>
      </c>
      <c r="H40" s="332">
        <f t="shared" si="4"/>
        <v>3484406.5949809998</v>
      </c>
      <c r="I40" s="294"/>
      <c r="J40" s="294"/>
      <c r="K40" s="332">
        <f t="shared" si="5"/>
        <v>3484406.5949809998</v>
      </c>
      <c r="L40" s="137">
        <f>K40+K69</f>
        <v>6968823.1899619997</v>
      </c>
      <c r="M40" s="137">
        <f t="shared" si="6"/>
        <v>696882.31899619999</v>
      </c>
      <c r="N40" s="137">
        <f t="shared" si="7"/>
        <v>132407.64060927799</v>
      </c>
      <c r="O40" s="137">
        <f t="shared" si="8"/>
        <v>7798113.1495674783</v>
      </c>
    </row>
    <row r="41" spans="1:15" ht="24" x14ac:dyDescent="0.25">
      <c r="A41" s="282" t="s">
        <v>218</v>
      </c>
      <c r="B41" s="284" t="s">
        <v>178</v>
      </c>
      <c r="C41" s="436">
        <v>30</v>
      </c>
      <c r="D41" s="35">
        <f>COUNTIFS('NOMINA FEBRERO (2)'!$H$10:$H$200,'PERSONAL FEBRERO (2)'!A41,'NOMINA FEBRERO (2)'!$F$10:$F$200,'PERSONAL FEBRERO (2)'!B41,'NOMINA FEBRERO (2)'!$BA$10:$BA$200,'PERSONAL FEBRERO (2)'!C41)</f>
        <v>3</v>
      </c>
      <c r="E41" s="35">
        <f t="shared" si="22"/>
        <v>90</v>
      </c>
      <c r="F41" s="332">
        <f t="shared" si="1"/>
        <v>116146.88649936666</v>
      </c>
      <c r="G41" s="332">
        <v>3484406.5949809998</v>
      </c>
      <c r="H41" s="332">
        <f t="shared" si="4"/>
        <v>10453219.784942999</v>
      </c>
      <c r="I41" s="294"/>
      <c r="J41" s="294"/>
      <c r="K41" s="332">
        <f t="shared" si="5"/>
        <v>10453219.784942999</v>
      </c>
      <c r="L41" s="137">
        <f>K41+K70+K71+K82+K92</f>
        <v>24274718.945034299</v>
      </c>
      <c r="M41" s="137">
        <f t="shared" si="6"/>
        <v>2427471.89450343</v>
      </c>
      <c r="N41" s="137">
        <f t="shared" si="7"/>
        <v>461219.65995565173</v>
      </c>
      <c r="O41" s="137">
        <f t="shared" si="8"/>
        <v>27163410.499493379</v>
      </c>
    </row>
    <row r="42" spans="1:15" ht="24" x14ac:dyDescent="0.25">
      <c r="A42" s="282" t="s">
        <v>219</v>
      </c>
      <c r="B42" s="284" t="s">
        <v>178</v>
      </c>
      <c r="C42" s="436">
        <v>30</v>
      </c>
      <c r="D42" s="35">
        <f>COUNTIFS('NOMINA FEBRERO (2)'!$H$10:$H$200,'PERSONAL FEBRERO (2)'!A42,'NOMINA FEBRERO (2)'!$F$10:$F$200,'PERSONAL FEBRERO (2)'!B42,'NOMINA FEBRERO (2)'!$BA$10:$BA$200,'PERSONAL FEBRERO (2)'!C42)</f>
        <v>3</v>
      </c>
      <c r="E42" s="35">
        <f t="shared" si="22"/>
        <v>90</v>
      </c>
      <c r="F42" s="332">
        <f t="shared" si="1"/>
        <v>116146.88649936666</v>
      </c>
      <c r="G42" s="332">
        <v>3484406.5949809998</v>
      </c>
      <c r="H42" s="332">
        <f t="shared" si="4"/>
        <v>10453219.784942999</v>
      </c>
      <c r="I42" s="294"/>
      <c r="J42" s="294"/>
      <c r="K42" s="332">
        <f t="shared" si="5"/>
        <v>10453219.784942999</v>
      </c>
      <c r="L42" s="137">
        <f>K42+K72+K83</f>
        <v>20906459.569885999</v>
      </c>
      <c r="M42" s="137">
        <f t="shared" si="6"/>
        <v>2090645.9569886001</v>
      </c>
      <c r="N42" s="137">
        <f t="shared" si="7"/>
        <v>397222.73182783404</v>
      </c>
      <c r="O42" s="137">
        <f t="shared" si="8"/>
        <v>23394328.258702431</v>
      </c>
    </row>
    <row r="43" spans="1:15" ht="24" x14ac:dyDescent="0.25">
      <c r="A43" s="282" t="s">
        <v>220</v>
      </c>
      <c r="B43" s="284" t="s">
        <v>178</v>
      </c>
      <c r="C43" s="436">
        <v>30</v>
      </c>
      <c r="D43" s="35">
        <f>COUNTIFS('NOMINA FEBRERO (2)'!$H$10:$H$200,'PERSONAL FEBRERO (2)'!A43,'NOMINA FEBRERO (2)'!$F$10:$F$200,'PERSONAL FEBRERO (2)'!B43,'NOMINA FEBRERO (2)'!$BA$10:$BA$200,'PERSONAL FEBRERO (2)'!C43)</f>
        <v>3</v>
      </c>
      <c r="E43" s="35">
        <f t="shared" ref="E43:E48" si="23">+C43*D43</f>
        <v>90</v>
      </c>
      <c r="F43" s="332">
        <f t="shared" si="1"/>
        <v>116146.88649936666</v>
      </c>
      <c r="G43" s="332">
        <v>3484406.5949809998</v>
      </c>
      <c r="H43" s="332">
        <f t="shared" si="4"/>
        <v>10453219.784942999</v>
      </c>
      <c r="I43" s="294"/>
      <c r="J43" s="294"/>
      <c r="K43" s="332">
        <f t="shared" si="5"/>
        <v>10453219.784942999</v>
      </c>
      <c r="L43" s="137">
        <f>K43+K73</f>
        <v>13937636.379923999</v>
      </c>
      <c r="M43" s="137">
        <f t="shared" si="6"/>
        <v>1393763.6379924</v>
      </c>
      <c r="N43" s="137">
        <f t="shared" si="7"/>
        <v>264815.09121855599</v>
      </c>
      <c r="O43" s="137">
        <f t="shared" si="8"/>
        <v>15596215.109134955</v>
      </c>
    </row>
    <row r="44" spans="1:15" ht="24" x14ac:dyDescent="0.25">
      <c r="A44" s="282" t="s">
        <v>222</v>
      </c>
      <c r="B44" s="284" t="s">
        <v>178</v>
      </c>
      <c r="C44" s="436">
        <v>30</v>
      </c>
      <c r="D44" s="35">
        <f>COUNTIFS('NOMINA FEBRERO (2)'!$H$10:$H$200,'PERSONAL FEBRERO (2)'!A44,'NOMINA FEBRERO (2)'!$F$10:$F$200,'PERSONAL FEBRERO (2)'!B44,'NOMINA FEBRERO (2)'!$BA$10:$BA$200,'PERSONAL FEBRERO (2)'!C44)</f>
        <v>3</v>
      </c>
      <c r="E44" s="35">
        <f t="shared" si="23"/>
        <v>90</v>
      </c>
      <c r="F44" s="332">
        <f t="shared" si="1"/>
        <v>116146.88649936666</v>
      </c>
      <c r="G44" s="332">
        <v>3484406.5949809998</v>
      </c>
      <c r="H44" s="332">
        <f t="shared" si="4"/>
        <v>10453219.784942999</v>
      </c>
      <c r="I44" s="294"/>
      <c r="J44" s="294"/>
      <c r="K44" s="332">
        <f t="shared" si="5"/>
        <v>10453219.784942999</v>
      </c>
      <c r="L44" s="137">
        <f>K44</f>
        <v>10453219.784942999</v>
      </c>
      <c r="M44" s="137">
        <f t="shared" si="6"/>
        <v>1045321.9784943</v>
      </c>
      <c r="N44" s="137">
        <f t="shared" si="7"/>
        <v>198611.17591391702</v>
      </c>
      <c r="O44" s="137">
        <f t="shared" si="8"/>
        <v>11697152.939351216</v>
      </c>
    </row>
    <row r="45" spans="1:15" ht="24" x14ac:dyDescent="0.25">
      <c r="A45" s="282" t="s">
        <v>223</v>
      </c>
      <c r="B45" s="284" t="s">
        <v>178</v>
      </c>
      <c r="C45" s="436">
        <v>30</v>
      </c>
      <c r="D45" s="35">
        <f>COUNTIFS('NOMINA FEBRERO (2)'!$H$10:$H$200,'PERSONAL FEBRERO (2)'!A45,'NOMINA FEBRERO (2)'!$F$10:$F$200,'PERSONAL FEBRERO (2)'!B45,'NOMINA FEBRERO (2)'!$BA$10:$BA$200,'PERSONAL FEBRERO (2)'!C45)</f>
        <v>3</v>
      </c>
      <c r="E45" s="35">
        <f t="shared" si="23"/>
        <v>90</v>
      </c>
      <c r="F45" s="332">
        <f t="shared" si="1"/>
        <v>116146.88649936666</v>
      </c>
      <c r="G45" s="332">
        <v>3484406.5949809998</v>
      </c>
      <c r="H45" s="332">
        <f t="shared" si="4"/>
        <v>10453219.784942999</v>
      </c>
      <c r="I45" s="294"/>
      <c r="J45" s="294"/>
      <c r="K45" s="332">
        <f t="shared" si="5"/>
        <v>10453219.784942999</v>
      </c>
      <c r="L45" s="137">
        <f>K45+K74</f>
        <v>13705341.9402586</v>
      </c>
      <c r="M45" s="137">
        <f t="shared" si="6"/>
        <v>1370534.1940258602</v>
      </c>
      <c r="N45" s="137">
        <f t="shared" si="7"/>
        <v>260401.49686491344</v>
      </c>
      <c r="O45" s="137">
        <f t="shared" si="8"/>
        <v>15336277.631149372</v>
      </c>
    </row>
    <row r="46" spans="1:15" ht="24" x14ac:dyDescent="0.25">
      <c r="A46" s="282" t="s">
        <v>224</v>
      </c>
      <c r="B46" s="284" t="s">
        <v>178</v>
      </c>
      <c r="C46" s="436">
        <v>22</v>
      </c>
      <c r="D46" s="35">
        <f>COUNTIFS('NOMINA FEBRERO (2)'!$H$10:$H$200,'PERSONAL FEBRERO (2)'!A46,'NOMINA FEBRERO (2)'!$F$10:$F$200,'PERSONAL FEBRERO (2)'!B46,'NOMINA FEBRERO (2)'!$BA$10:$BA$200,'PERSONAL FEBRERO (2)'!C46)</f>
        <v>0</v>
      </c>
      <c r="E46" s="35">
        <f t="shared" si="23"/>
        <v>0</v>
      </c>
      <c r="F46" s="332">
        <f t="shared" si="1"/>
        <v>116146.88649936666</v>
      </c>
      <c r="G46" s="332">
        <v>3484406.5949809998</v>
      </c>
      <c r="H46" s="332">
        <f t="shared" si="4"/>
        <v>0</v>
      </c>
      <c r="I46" s="294"/>
      <c r="J46" s="294"/>
      <c r="K46" s="332">
        <f t="shared" si="5"/>
        <v>0</v>
      </c>
      <c r="M46" s="137"/>
      <c r="N46" s="137"/>
      <c r="O46" s="137"/>
    </row>
    <row r="47" spans="1:15" ht="24" x14ac:dyDescent="0.25">
      <c r="A47" s="282" t="s">
        <v>224</v>
      </c>
      <c r="B47" s="284" t="s">
        <v>178</v>
      </c>
      <c r="C47" s="436">
        <v>30</v>
      </c>
      <c r="D47" s="35">
        <f>COUNTIFS('NOMINA FEBRERO (2)'!$H$10:$H$200,'PERSONAL FEBRERO (2)'!A47,'NOMINA FEBRERO (2)'!$F$10:$F$200,'PERSONAL FEBRERO (2)'!B47,'NOMINA FEBRERO (2)'!$BA$10:$BA$200,'PERSONAL FEBRERO (2)'!C47)</f>
        <v>1</v>
      </c>
      <c r="E47" s="35">
        <f t="shared" si="23"/>
        <v>30</v>
      </c>
      <c r="F47" s="332">
        <f t="shared" si="1"/>
        <v>116146.88649936666</v>
      </c>
      <c r="G47" s="332">
        <v>3484406.5949809998</v>
      </c>
      <c r="H47" s="332">
        <f t="shared" si="4"/>
        <v>3484406.5949809998</v>
      </c>
      <c r="I47" s="294"/>
      <c r="J47" s="294"/>
      <c r="K47" s="332">
        <f t="shared" si="5"/>
        <v>3484406.5949809998</v>
      </c>
      <c r="L47" s="137">
        <f>K47</f>
        <v>3484406.5949809998</v>
      </c>
      <c r="M47" s="137">
        <f t="shared" si="6"/>
        <v>348440.65949809999</v>
      </c>
      <c r="N47" s="137">
        <f t="shared" si="7"/>
        <v>66203.725304638996</v>
      </c>
      <c r="O47" s="137">
        <f t="shared" si="8"/>
        <v>3899050.979783739</v>
      </c>
    </row>
    <row r="48" spans="1:15" ht="24" x14ac:dyDescent="0.25">
      <c r="A48" s="382" t="s">
        <v>225</v>
      </c>
      <c r="B48" s="284" t="s">
        <v>178</v>
      </c>
      <c r="C48" s="436">
        <v>27</v>
      </c>
      <c r="D48" s="35">
        <f>COUNTIFS('NOMINA FEBRERO (2)'!$H$10:$H$200,'PERSONAL FEBRERO (2)'!A48,'NOMINA FEBRERO (2)'!$F$10:$F$200,'PERSONAL FEBRERO (2)'!B48,'NOMINA FEBRERO (2)'!$BA$10:$BA$200,'PERSONAL FEBRERO (2)'!C48)</f>
        <v>1</v>
      </c>
      <c r="E48" s="35">
        <f t="shared" si="23"/>
        <v>27</v>
      </c>
      <c r="F48" s="332">
        <f t="shared" si="1"/>
        <v>116146.88649936666</v>
      </c>
      <c r="G48" s="332">
        <v>3484406.5949809998</v>
      </c>
      <c r="H48" s="332">
        <f t="shared" si="4"/>
        <v>3484406.5949809998</v>
      </c>
      <c r="I48" s="294"/>
      <c r="J48" s="294"/>
      <c r="K48" s="332">
        <f t="shared" si="5"/>
        <v>3135965.9354829001</v>
      </c>
      <c r="L48" s="137">
        <f>K48+K49+K50+K75+K84</f>
        <v>16957455.428907532</v>
      </c>
      <c r="M48" s="137">
        <f t="shared" si="6"/>
        <v>1695745.5428907534</v>
      </c>
      <c r="N48" s="137">
        <f t="shared" si="7"/>
        <v>322191.65314924315</v>
      </c>
      <c r="O48" s="137">
        <f t="shared" si="8"/>
        <v>18975392.624947529</v>
      </c>
    </row>
    <row r="49" spans="1:15" ht="24" x14ac:dyDescent="0.25">
      <c r="A49" s="382" t="s">
        <v>225</v>
      </c>
      <c r="B49" s="284" t="s">
        <v>178</v>
      </c>
      <c r="C49" s="436">
        <v>29</v>
      </c>
      <c r="D49" s="35">
        <f>COUNTIFS('NOMINA FEBRERO (2)'!$H$10:$H$200,'PERSONAL FEBRERO (2)'!A49,'NOMINA FEBRERO (2)'!$F$10:$F$200,'PERSONAL FEBRERO (2)'!B49,'NOMINA FEBRERO (2)'!$BA$10:$BA$200,'PERSONAL FEBRERO (2)'!C49)</f>
        <v>1</v>
      </c>
      <c r="E49" s="35">
        <f t="shared" ref="E49:E50" si="24">+C49*D49</f>
        <v>29</v>
      </c>
      <c r="F49" s="332">
        <f t="shared" si="1"/>
        <v>116146.88649936666</v>
      </c>
      <c r="G49" s="332">
        <v>3484406.5949809998</v>
      </c>
      <c r="H49" s="332">
        <f t="shared" si="4"/>
        <v>3484406.5949809998</v>
      </c>
      <c r="I49" s="294"/>
      <c r="J49" s="294"/>
      <c r="K49" s="332">
        <f t="shared" si="5"/>
        <v>3368259.7084816331</v>
      </c>
      <c r="M49" s="137"/>
      <c r="N49" s="137"/>
      <c r="O49" s="137"/>
    </row>
    <row r="50" spans="1:15" ht="24" x14ac:dyDescent="0.25">
      <c r="A50" s="382" t="s">
        <v>225</v>
      </c>
      <c r="B50" s="284" t="s">
        <v>178</v>
      </c>
      <c r="C50" s="436">
        <v>30</v>
      </c>
      <c r="D50" s="35">
        <f>COUNTIFS('NOMINA FEBRERO (2)'!$H$10:$H$200,'PERSONAL FEBRERO (2)'!A50,'NOMINA FEBRERO (2)'!$F$10:$F$200,'PERSONAL FEBRERO (2)'!B50,'NOMINA FEBRERO (2)'!$BA$10:$BA$200,'PERSONAL FEBRERO (2)'!C50)</f>
        <v>1</v>
      </c>
      <c r="E50" s="35">
        <f t="shared" si="24"/>
        <v>30</v>
      </c>
      <c r="F50" s="332">
        <f t="shared" si="1"/>
        <v>116146.88649936666</v>
      </c>
      <c r="G50" s="332">
        <v>3484406.5949809998</v>
      </c>
      <c r="H50" s="332">
        <f t="shared" si="4"/>
        <v>3484406.5949809998</v>
      </c>
      <c r="I50" s="294"/>
      <c r="J50" s="294"/>
      <c r="K50" s="332">
        <f t="shared" si="5"/>
        <v>3484406.5949809998</v>
      </c>
      <c r="M50" s="137"/>
      <c r="N50" s="137"/>
      <c r="O50" s="137"/>
    </row>
    <row r="51" spans="1:15" x14ac:dyDescent="0.25">
      <c r="A51" s="482" t="s">
        <v>200</v>
      </c>
      <c r="B51" s="483"/>
      <c r="C51" s="483"/>
      <c r="D51" s="483"/>
      <c r="E51" s="483"/>
      <c r="F51" s="483"/>
      <c r="G51" s="483"/>
      <c r="H51" s="483"/>
      <c r="I51" s="483"/>
      <c r="J51" s="484"/>
      <c r="K51" s="38">
        <f>SUM(K6:K50)</f>
        <v>458547907.89949965</v>
      </c>
      <c r="L51" s="137">
        <f>SUM(L6:L50)</f>
        <v>638111400.42752039</v>
      </c>
      <c r="O51" s="572">
        <f>SUM(O6:O50)</f>
        <v>714046657.07839537</v>
      </c>
    </row>
    <row r="52" spans="1:15" x14ac:dyDescent="0.25">
      <c r="A52" s="485" t="s">
        <v>384</v>
      </c>
      <c r="B52" s="486"/>
      <c r="C52" s="486"/>
      <c r="D52" s="486"/>
      <c r="E52" s="486"/>
      <c r="F52" s="486"/>
      <c r="G52" s="486"/>
      <c r="H52" s="486"/>
      <c r="I52" s="486"/>
      <c r="J52" s="486"/>
      <c r="K52" s="487"/>
      <c r="M52" s="137">
        <f>L51-K95</f>
        <v>0</v>
      </c>
    </row>
    <row r="53" spans="1:15" ht="24" x14ac:dyDescent="0.25">
      <c r="A53" s="29" t="s">
        <v>191</v>
      </c>
      <c r="B53" s="29"/>
      <c r="C53" s="29" t="s">
        <v>192</v>
      </c>
      <c r="D53" s="29" t="s">
        <v>199</v>
      </c>
      <c r="E53" s="29" t="s">
        <v>1588</v>
      </c>
      <c r="F53" s="29" t="s">
        <v>194</v>
      </c>
      <c r="G53" s="29" t="s">
        <v>176</v>
      </c>
      <c r="H53" s="29" t="s">
        <v>193</v>
      </c>
      <c r="I53" s="29" t="s">
        <v>195</v>
      </c>
      <c r="J53" s="29" t="s">
        <v>196</v>
      </c>
      <c r="K53" s="29" t="s">
        <v>197</v>
      </c>
      <c r="M53" s="137"/>
    </row>
    <row r="54" spans="1:15" ht="24" x14ac:dyDescent="0.25">
      <c r="A54" s="382" t="s">
        <v>201</v>
      </c>
      <c r="B54" s="284" t="s">
        <v>982</v>
      </c>
      <c r="C54" s="92">
        <v>28</v>
      </c>
      <c r="D54" s="35">
        <f>COUNTIFS('NOMINA FEBRERO (2)'!$H$10:$H$200,'PERSONAL FEBRERO (2)'!A54,'NOMINA FEBRERO (2)'!$F$10:$F$200,'PERSONAL FEBRERO (2)'!B54,'NOMINA FEBRERO (2)'!$BA$10:$BA$200,'PERSONAL FEBRERO (2)'!C54)</f>
        <v>1</v>
      </c>
      <c r="E54" s="35">
        <f t="shared" ref="E54" si="25">+C54*D54</f>
        <v>28</v>
      </c>
      <c r="F54" s="394">
        <f t="shared" ref="F54" si="26">G54/30</f>
        <v>116147.21983269999</v>
      </c>
      <c r="G54" s="332">
        <v>3484416.5949809998</v>
      </c>
      <c r="H54" s="394">
        <f t="shared" ref="H54" si="27">G54*D54</f>
        <v>3484416.5949809998</v>
      </c>
      <c r="I54" s="395"/>
      <c r="J54" s="395"/>
      <c r="K54" s="394">
        <f t="shared" ref="K54" si="28">F54*D54*C54</f>
        <v>3252122.1553155999</v>
      </c>
    </row>
    <row r="55" spans="1:15" ht="24" x14ac:dyDescent="0.25">
      <c r="A55" s="382" t="s">
        <v>201</v>
      </c>
      <c r="B55" s="284" t="s">
        <v>982</v>
      </c>
      <c r="C55" s="92">
        <v>30</v>
      </c>
      <c r="D55" s="35">
        <f>COUNTIFS('NOMINA FEBRERO (2)'!$H$10:$H$200,'PERSONAL FEBRERO (2)'!A55,'NOMINA FEBRERO (2)'!$F$10:$F$200,'PERSONAL FEBRERO (2)'!B55,'NOMINA FEBRERO (2)'!$BA$10:$BA$200,'PERSONAL FEBRERO (2)'!C55)</f>
        <v>11</v>
      </c>
      <c r="E55" s="35">
        <f t="shared" ref="E55:E60" si="29">+C55*D55</f>
        <v>330</v>
      </c>
      <c r="F55" s="394">
        <f t="shared" ref="F55:F75" si="30">G55/30</f>
        <v>116147.21983269999</v>
      </c>
      <c r="G55" s="332">
        <v>3484416.5949809998</v>
      </c>
      <c r="H55" s="394">
        <f t="shared" ref="H55:H75" si="31">G55*D55</f>
        <v>38328582.544790998</v>
      </c>
      <c r="I55" s="395"/>
      <c r="J55" s="395"/>
      <c r="K55" s="394">
        <f t="shared" ref="K55:K75" si="32">F55*D55*C55</f>
        <v>38328582.544790998</v>
      </c>
    </row>
    <row r="56" spans="1:15" ht="24" x14ac:dyDescent="0.25">
      <c r="A56" s="382" t="s">
        <v>202</v>
      </c>
      <c r="B56" s="284" t="s">
        <v>982</v>
      </c>
      <c r="C56" s="30">
        <v>30</v>
      </c>
      <c r="D56" s="35">
        <f>COUNTIFS('NOMINA FEBRERO (2)'!$H$10:$H$200,'PERSONAL FEBRERO (2)'!A56,'NOMINA FEBRERO (2)'!$F$10:$F$200,'PERSONAL FEBRERO (2)'!B56,'NOMINA FEBRERO (2)'!$BA$10:$BA$200,'PERSONAL FEBRERO (2)'!C56)</f>
        <v>3</v>
      </c>
      <c r="E56" s="35">
        <f t="shared" si="29"/>
        <v>90</v>
      </c>
      <c r="F56" s="394">
        <f t="shared" si="30"/>
        <v>116147.21983269999</v>
      </c>
      <c r="G56" s="332">
        <v>3484416.5949809998</v>
      </c>
      <c r="H56" s="394">
        <f t="shared" si="31"/>
        <v>10453249.784942999</v>
      </c>
      <c r="I56" s="395"/>
      <c r="J56" s="395"/>
      <c r="K56" s="394">
        <f t="shared" si="32"/>
        <v>10453249.784942999</v>
      </c>
    </row>
    <row r="57" spans="1:15" ht="24" x14ac:dyDescent="0.25">
      <c r="A57" s="282" t="s">
        <v>203</v>
      </c>
      <c r="B57" s="284" t="s">
        <v>982</v>
      </c>
      <c r="C57" s="30">
        <v>30</v>
      </c>
      <c r="D57" s="35">
        <f>COUNTIFS('NOMINA FEBRERO (2)'!$H$10:$H$200,'PERSONAL FEBRERO (2)'!A57,'NOMINA FEBRERO (2)'!$F$10:$F$200,'PERSONAL FEBRERO (2)'!B57,'NOMINA FEBRERO (2)'!$BA$10:$BA$200,'PERSONAL FEBRERO (2)'!C57)</f>
        <v>2</v>
      </c>
      <c r="E57" s="35">
        <f t="shared" si="29"/>
        <v>60</v>
      </c>
      <c r="F57" s="394">
        <f t="shared" si="30"/>
        <v>116147.21983269999</v>
      </c>
      <c r="G57" s="332">
        <v>3484416.5949809998</v>
      </c>
      <c r="H57" s="394">
        <f t="shared" si="31"/>
        <v>6968833.1899619997</v>
      </c>
      <c r="I57" s="395"/>
      <c r="J57" s="395"/>
      <c r="K57" s="394">
        <f t="shared" si="32"/>
        <v>6968833.1899619997</v>
      </c>
    </row>
    <row r="58" spans="1:15" ht="24" x14ac:dyDescent="0.25">
      <c r="A58" s="282" t="s">
        <v>205</v>
      </c>
      <c r="B58" s="284" t="s">
        <v>982</v>
      </c>
      <c r="C58" s="30">
        <v>28</v>
      </c>
      <c r="D58" s="35">
        <f>COUNTIFS('NOMINA FEBRERO (2)'!$H$10:$H$200,'PERSONAL FEBRERO (2)'!A58,'NOMINA FEBRERO (2)'!$F$10:$F$200,'PERSONAL FEBRERO (2)'!B58,'NOMINA FEBRERO (2)'!$BA$10:$BA$200,'PERSONAL FEBRERO (2)'!C58)</f>
        <v>1</v>
      </c>
      <c r="E58" s="35">
        <f t="shared" si="29"/>
        <v>28</v>
      </c>
      <c r="F58" s="394">
        <f t="shared" si="30"/>
        <v>116147.21983269999</v>
      </c>
      <c r="G58" s="332">
        <v>3484416.5949809998</v>
      </c>
      <c r="H58" s="394">
        <f t="shared" si="31"/>
        <v>3484416.5949809998</v>
      </c>
      <c r="I58" s="395"/>
      <c r="J58" s="395"/>
      <c r="K58" s="394">
        <f t="shared" si="32"/>
        <v>3252122.1553155999</v>
      </c>
    </row>
    <row r="59" spans="1:15" ht="24" x14ac:dyDescent="0.25">
      <c r="A59" s="282" t="s">
        <v>205</v>
      </c>
      <c r="B59" s="284" t="s">
        <v>982</v>
      </c>
      <c r="C59" s="30">
        <v>30</v>
      </c>
      <c r="D59" s="35">
        <f>COUNTIFS('NOMINA FEBRERO (2)'!$H$10:$H$200,'PERSONAL FEBRERO (2)'!A59,'NOMINA FEBRERO (2)'!$F$10:$F$200,'PERSONAL FEBRERO (2)'!B59,'NOMINA FEBRERO (2)'!$BA$10:$BA$200,'PERSONAL FEBRERO (2)'!C59)</f>
        <v>1</v>
      </c>
      <c r="E59" s="35">
        <f t="shared" si="29"/>
        <v>30</v>
      </c>
      <c r="F59" s="394">
        <f t="shared" si="30"/>
        <v>116147.21983269999</v>
      </c>
      <c r="G59" s="332">
        <v>3484416.5949809998</v>
      </c>
      <c r="H59" s="394">
        <f t="shared" si="31"/>
        <v>3484416.5949809998</v>
      </c>
      <c r="I59" s="395"/>
      <c r="J59" s="395"/>
      <c r="K59" s="394">
        <f t="shared" si="32"/>
        <v>3484416.5949809998</v>
      </c>
    </row>
    <row r="60" spans="1:15" ht="24" x14ac:dyDescent="0.25">
      <c r="A60" s="282" t="s">
        <v>206</v>
      </c>
      <c r="B60" s="284" t="s">
        <v>982</v>
      </c>
      <c r="C60" s="30">
        <v>30</v>
      </c>
      <c r="D60" s="35">
        <f>COUNTIFS('NOMINA FEBRERO (2)'!$H$10:$H$200,'PERSONAL FEBRERO (2)'!A60,'NOMINA FEBRERO (2)'!$F$10:$F$200,'PERSONAL FEBRERO (2)'!B60,'NOMINA FEBRERO (2)'!$BA$10:$BA$200,'PERSONAL FEBRERO (2)'!C60)</f>
        <v>2</v>
      </c>
      <c r="E60" s="35">
        <f t="shared" si="29"/>
        <v>60</v>
      </c>
      <c r="F60" s="394">
        <f t="shared" si="30"/>
        <v>116147.21983269999</v>
      </c>
      <c r="G60" s="332">
        <v>3484416.5949809998</v>
      </c>
      <c r="H60" s="394">
        <f t="shared" si="31"/>
        <v>6968833.1899619997</v>
      </c>
      <c r="I60" s="395"/>
      <c r="J60" s="395"/>
      <c r="K60" s="394">
        <f t="shared" si="32"/>
        <v>6968833.1899619997</v>
      </c>
    </row>
    <row r="61" spans="1:15" ht="24" x14ac:dyDescent="0.25">
      <c r="A61" s="282" t="s">
        <v>207</v>
      </c>
      <c r="B61" s="284" t="s">
        <v>982</v>
      </c>
      <c r="C61" s="30">
        <v>30</v>
      </c>
      <c r="D61" s="35">
        <f>COUNTIFS('NOMINA FEBRERO (2)'!$H$10:$H$200,'PERSONAL FEBRERO (2)'!A61,'NOMINA FEBRERO (2)'!$F$10:$F$200,'PERSONAL FEBRERO (2)'!B61,'NOMINA FEBRERO (2)'!$BA$10:$BA$200,'PERSONAL FEBRERO (2)'!C61)</f>
        <v>2</v>
      </c>
      <c r="E61" s="35">
        <f t="shared" ref="E61:E62" si="33">+C61*D61</f>
        <v>60</v>
      </c>
      <c r="F61" s="394">
        <f>G61/30</f>
        <v>116147.21983269999</v>
      </c>
      <c r="G61" s="332">
        <v>3484416.5949809998</v>
      </c>
      <c r="H61" s="394">
        <f t="shared" si="31"/>
        <v>6968833.1899619997</v>
      </c>
      <c r="I61" s="395"/>
      <c r="J61" s="395"/>
      <c r="K61" s="394">
        <f>F61*D61*C61</f>
        <v>6968833.1899619997</v>
      </c>
    </row>
    <row r="62" spans="1:15" ht="24" x14ac:dyDescent="0.25">
      <c r="A62" s="282" t="s">
        <v>208</v>
      </c>
      <c r="B62" s="284" t="s">
        <v>982</v>
      </c>
      <c r="C62" s="30">
        <v>28</v>
      </c>
      <c r="D62" s="35">
        <f>COUNTIFS('NOMINA FEBRERO (2)'!$H$10:$H$200,'PERSONAL FEBRERO (2)'!A62,'NOMINA FEBRERO (2)'!$F$10:$F$200,'PERSONAL FEBRERO (2)'!B62,'NOMINA FEBRERO (2)'!$BA$10:$BA$200,'PERSONAL FEBRERO (2)'!C62)</f>
        <v>1</v>
      </c>
      <c r="E62" s="35">
        <f t="shared" si="33"/>
        <v>28</v>
      </c>
      <c r="F62" s="394">
        <f t="shared" si="30"/>
        <v>116147.21983269999</v>
      </c>
      <c r="G62" s="332">
        <v>3484416.5949809998</v>
      </c>
      <c r="H62" s="394">
        <f t="shared" si="31"/>
        <v>3484416.5949809998</v>
      </c>
      <c r="I62" s="395"/>
      <c r="J62" s="395"/>
      <c r="K62" s="394">
        <f t="shared" si="32"/>
        <v>3252122.1553155999</v>
      </c>
    </row>
    <row r="63" spans="1:15" ht="24" x14ac:dyDescent="0.25">
      <c r="A63" s="282" t="s">
        <v>209</v>
      </c>
      <c r="B63" s="284" t="s">
        <v>982</v>
      </c>
      <c r="C63" s="30">
        <v>30</v>
      </c>
      <c r="D63" s="35">
        <f>COUNTIFS('NOMINA FEBRERO (2)'!$H$10:$H$200,'PERSONAL FEBRERO (2)'!A63,'NOMINA FEBRERO (2)'!$F$10:$F$200,'PERSONAL FEBRERO (2)'!B63,'NOMINA FEBRERO (2)'!$BA$10:$BA$200,'PERSONAL FEBRERO (2)'!C63)</f>
        <v>2</v>
      </c>
      <c r="E63" s="35">
        <f t="shared" ref="E63:E67" si="34">+C63*D63</f>
        <v>60</v>
      </c>
      <c r="F63" s="394">
        <f t="shared" si="30"/>
        <v>116147.21983269999</v>
      </c>
      <c r="G63" s="332">
        <v>3484416.5949809998</v>
      </c>
      <c r="H63" s="394">
        <f t="shared" si="31"/>
        <v>6968833.1899619997</v>
      </c>
      <c r="I63" s="395"/>
      <c r="J63" s="395"/>
      <c r="K63" s="394">
        <f t="shared" si="32"/>
        <v>6968833.1899619997</v>
      </c>
    </row>
    <row r="64" spans="1:15" ht="24" x14ac:dyDescent="0.25">
      <c r="A64" s="282" t="s">
        <v>210</v>
      </c>
      <c r="B64" s="284" t="s">
        <v>982</v>
      </c>
      <c r="C64" s="30">
        <v>28</v>
      </c>
      <c r="D64" s="35">
        <f>COUNTIFS('NOMINA FEBRERO (2)'!$H$10:$H$200,'PERSONAL FEBRERO (2)'!A64,'NOMINA FEBRERO (2)'!$F$10:$F$200,'PERSONAL FEBRERO (2)'!B64,'NOMINA FEBRERO (2)'!$BA$10:$BA$200,'PERSONAL FEBRERO (2)'!C64)</f>
        <v>1</v>
      </c>
      <c r="E64" s="35">
        <f t="shared" si="34"/>
        <v>28</v>
      </c>
      <c r="F64" s="394">
        <f t="shared" si="30"/>
        <v>116147.21983269999</v>
      </c>
      <c r="G64" s="332">
        <v>3484416.5949809998</v>
      </c>
      <c r="H64" s="394">
        <f t="shared" si="31"/>
        <v>3484416.5949809998</v>
      </c>
      <c r="I64" s="395"/>
      <c r="J64" s="395"/>
      <c r="K64" s="394">
        <f t="shared" si="32"/>
        <v>3252122.1553155999</v>
      </c>
    </row>
    <row r="65" spans="1:11" ht="24" x14ac:dyDescent="0.25">
      <c r="A65" s="282" t="s">
        <v>210</v>
      </c>
      <c r="B65" s="284" t="s">
        <v>982</v>
      </c>
      <c r="C65" s="30">
        <v>29</v>
      </c>
      <c r="D65" s="35">
        <f>COUNTIFS('NOMINA FEBRERO (2)'!$H$10:$H$200,'PERSONAL FEBRERO (2)'!A65,'NOMINA FEBRERO (2)'!$F$10:$F$200,'PERSONAL FEBRERO (2)'!B65,'NOMINA FEBRERO (2)'!$BA$10:$BA$200,'PERSONAL FEBRERO (2)'!C65)</f>
        <v>1</v>
      </c>
      <c r="E65" s="35">
        <f t="shared" si="34"/>
        <v>29</v>
      </c>
      <c r="F65" s="394">
        <f t="shared" si="30"/>
        <v>116147.21983269999</v>
      </c>
      <c r="G65" s="332">
        <v>3484416.5949809998</v>
      </c>
      <c r="H65" s="394">
        <f t="shared" si="31"/>
        <v>3484416.5949809998</v>
      </c>
      <c r="I65" s="395"/>
      <c r="J65" s="395"/>
      <c r="K65" s="394">
        <f t="shared" si="32"/>
        <v>3368269.3751482996</v>
      </c>
    </row>
    <row r="66" spans="1:11" ht="24" x14ac:dyDescent="0.25">
      <c r="A66" s="282" t="s">
        <v>211</v>
      </c>
      <c r="B66" s="284" t="s">
        <v>982</v>
      </c>
      <c r="C66" s="30">
        <v>30</v>
      </c>
      <c r="D66" s="35">
        <f>COUNTIFS('NOMINA FEBRERO (2)'!$H$10:$H$200,'PERSONAL FEBRERO (2)'!A66,'NOMINA FEBRERO (2)'!$F$10:$F$200,'PERSONAL FEBRERO (2)'!B66,'NOMINA FEBRERO (2)'!$BA$10:$BA$200,'PERSONAL FEBRERO (2)'!C66)</f>
        <v>2</v>
      </c>
      <c r="E66" s="35">
        <f t="shared" si="34"/>
        <v>60</v>
      </c>
      <c r="F66" s="394">
        <f t="shared" si="30"/>
        <v>116147.21983269999</v>
      </c>
      <c r="G66" s="332">
        <v>3484416.5949809998</v>
      </c>
      <c r="H66" s="394">
        <f t="shared" si="31"/>
        <v>6968833.1899619997</v>
      </c>
      <c r="I66" s="395"/>
      <c r="J66" s="395"/>
      <c r="K66" s="394">
        <f t="shared" si="32"/>
        <v>6968833.1899619997</v>
      </c>
    </row>
    <row r="67" spans="1:11" ht="24" x14ac:dyDescent="0.25">
      <c r="A67" s="282" t="s">
        <v>214</v>
      </c>
      <c r="B67" s="284" t="s">
        <v>982</v>
      </c>
      <c r="C67" s="30">
        <v>30</v>
      </c>
      <c r="D67" s="35">
        <f>COUNTIFS('NOMINA FEBRERO (2)'!$H$10:$H$200,'PERSONAL FEBRERO (2)'!A67,'NOMINA FEBRERO (2)'!$F$10:$F$200,'PERSONAL FEBRERO (2)'!B67,'NOMINA FEBRERO (2)'!$BA$10:$BA$200,'PERSONAL FEBRERO (2)'!C67)</f>
        <v>1</v>
      </c>
      <c r="E67" s="35">
        <f t="shared" si="34"/>
        <v>30</v>
      </c>
      <c r="F67" s="394">
        <f t="shared" si="30"/>
        <v>116147.21983269999</v>
      </c>
      <c r="G67" s="332">
        <v>3484416.5949809998</v>
      </c>
      <c r="H67" s="394">
        <f t="shared" si="31"/>
        <v>3484416.5949809998</v>
      </c>
      <c r="I67" s="395"/>
      <c r="J67" s="395"/>
      <c r="K67" s="394">
        <f t="shared" si="32"/>
        <v>3484416.5949809998</v>
      </c>
    </row>
    <row r="68" spans="1:11" ht="24" x14ac:dyDescent="0.25">
      <c r="A68" s="282" t="s">
        <v>216</v>
      </c>
      <c r="B68" s="284" t="s">
        <v>982</v>
      </c>
      <c r="C68" s="30">
        <v>30</v>
      </c>
      <c r="D68" s="35">
        <f>COUNTIFS('NOMINA FEBRERO (2)'!$H$10:$H$200,'PERSONAL FEBRERO (2)'!A68,'NOMINA FEBRERO (2)'!$F$10:$F$200,'PERSONAL FEBRERO (2)'!B68,'NOMINA FEBRERO (2)'!$BA$10:$BA$200,'PERSONAL FEBRERO (2)'!C68)</f>
        <v>2</v>
      </c>
      <c r="E68" s="35">
        <f t="shared" ref="E68:E71" si="35">+C68*D68</f>
        <v>60</v>
      </c>
      <c r="F68" s="394">
        <f t="shared" si="30"/>
        <v>116147.21983269999</v>
      </c>
      <c r="G68" s="332">
        <v>3484416.5949809998</v>
      </c>
      <c r="H68" s="394">
        <f t="shared" si="31"/>
        <v>6968833.1899619997</v>
      </c>
      <c r="I68" s="395"/>
      <c r="J68" s="395"/>
      <c r="K68" s="394">
        <f t="shared" si="32"/>
        <v>6968833.1899619997</v>
      </c>
    </row>
    <row r="69" spans="1:11" ht="24" x14ac:dyDescent="0.25">
      <c r="A69" s="282" t="s">
        <v>217</v>
      </c>
      <c r="B69" s="284" t="s">
        <v>982</v>
      </c>
      <c r="C69" s="30">
        <v>30</v>
      </c>
      <c r="D69" s="35">
        <f>COUNTIFS('NOMINA FEBRERO (2)'!$H$10:$H$200,'PERSONAL FEBRERO (2)'!A69,'NOMINA FEBRERO (2)'!$F$10:$F$200,'PERSONAL FEBRERO (2)'!B69,'NOMINA FEBRERO (2)'!$BA$10:$BA$200,'PERSONAL FEBRERO (2)'!C69)</f>
        <v>1</v>
      </c>
      <c r="E69" s="35">
        <f t="shared" si="35"/>
        <v>30</v>
      </c>
      <c r="F69" s="394">
        <f t="shared" si="30"/>
        <v>116147.21983269999</v>
      </c>
      <c r="G69" s="332">
        <v>3484416.5949809998</v>
      </c>
      <c r="H69" s="394">
        <f t="shared" si="31"/>
        <v>3484416.5949809998</v>
      </c>
      <c r="I69" s="395"/>
      <c r="J69" s="395"/>
      <c r="K69" s="394">
        <f t="shared" si="32"/>
        <v>3484416.5949809998</v>
      </c>
    </row>
    <row r="70" spans="1:11" ht="24" x14ac:dyDescent="0.25">
      <c r="A70" s="282" t="s">
        <v>218</v>
      </c>
      <c r="B70" s="284" t="s">
        <v>982</v>
      </c>
      <c r="C70" s="30">
        <v>29</v>
      </c>
      <c r="D70" s="35">
        <f>COUNTIFS('NOMINA FEBRERO (2)'!$H$10:$H$200,'PERSONAL FEBRERO (2)'!A70,'NOMINA FEBRERO (2)'!$F$10:$F$200,'PERSONAL FEBRERO (2)'!B70,'NOMINA FEBRERO (2)'!$BA$10:$BA$200,'PERSONAL FEBRERO (2)'!C70)</f>
        <v>1</v>
      </c>
      <c r="E70" s="35">
        <f t="shared" si="35"/>
        <v>29</v>
      </c>
      <c r="F70" s="394">
        <f t="shared" si="30"/>
        <v>116147.21983269999</v>
      </c>
      <c r="G70" s="332">
        <v>3484416.5949809998</v>
      </c>
      <c r="H70" s="394">
        <f t="shared" si="31"/>
        <v>3484416.5949809998</v>
      </c>
      <c r="I70" s="395"/>
      <c r="J70" s="395"/>
      <c r="K70" s="394">
        <f t="shared" si="32"/>
        <v>3368269.3751482996</v>
      </c>
    </row>
    <row r="71" spans="1:11" ht="24" x14ac:dyDescent="0.25">
      <c r="A71" s="282" t="s">
        <v>218</v>
      </c>
      <c r="B71" s="284" t="s">
        <v>982</v>
      </c>
      <c r="C71" s="30">
        <v>30</v>
      </c>
      <c r="D71" s="35">
        <f>COUNTIFS('NOMINA FEBRERO (2)'!$H$10:$H$200,'PERSONAL FEBRERO (2)'!A71,'NOMINA FEBRERO (2)'!$F$10:$F$200,'PERSONAL FEBRERO (2)'!B71,'NOMINA FEBRERO (2)'!$BA$10:$BA$200,'PERSONAL FEBRERO (2)'!C71)</f>
        <v>1</v>
      </c>
      <c r="E71" s="35">
        <f t="shared" si="35"/>
        <v>30</v>
      </c>
      <c r="F71" s="394">
        <f t="shared" si="30"/>
        <v>116147.21983269999</v>
      </c>
      <c r="G71" s="332">
        <v>3484416.5949809998</v>
      </c>
      <c r="H71" s="394">
        <f t="shared" si="31"/>
        <v>3484416.5949809998</v>
      </c>
      <c r="I71" s="395"/>
      <c r="J71" s="395"/>
      <c r="K71" s="394">
        <f t="shared" si="32"/>
        <v>3484416.5949809998</v>
      </c>
    </row>
    <row r="72" spans="1:11" ht="24" x14ac:dyDescent="0.25">
      <c r="A72" s="282" t="s">
        <v>219</v>
      </c>
      <c r="B72" s="284" t="s">
        <v>982</v>
      </c>
      <c r="C72" s="30">
        <v>30</v>
      </c>
      <c r="D72" s="35">
        <f>COUNTIFS('NOMINA FEBRERO (2)'!$H$10:$H$200,'PERSONAL FEBRERO (2)'!A72,'NOMINA FEBRERO (2)'!$F$10:$F$200,'PERSONAL FEBRERO (2)'!B72,'NOMINA FEBRERO (2)'!$BA$10:$BA$200,'PERSONAL FEBRERO (2)'!C72)</f>
        <v>2</v>
      </c>
      <c r="E72" s="35">
        <f t="shared" ref="E72:E75" si="36">+C72*D72</f>
        <v>60</v>
      </c>
      <c r="F72" s="394">
        <f t="shared" si="30"/>
        <v>116147.21983269999</v>
      </c>
      <c r="G72" s="332">
        <v>3484416.5949809998</v>
      </c>
      <c r="H72" s="394">
        <f t="shared" si="31"/>
        <v>6968833.1899619997</v>
      </c>
      <c r="I72" s="395"/>
      <c r="J72" s="395"/>
      <c r="K72" s="394">
        <f t="shared" si="32"/>
        <v>6968833.1899619997</v>
      </c>
    </row>
    <row r="73" spans="1:11" ht="24" x14ac:dyDescent="0.25">
      <c r="A73" s="282" t="s">
        <v>220</v>
      </c>
      <c r="B73" s="284" t="s">
        <v>982</v>
      </c>
      <c r="C73" s="30">
        <v>30</v>
      </c>
      <c r="D73" s="35">
        <f>COUNTIFS('NOMINA FEBRERO (2)'!$H$10:$H$200,'PERSONAL FEBRERO (2)'!A73,'NOMINA FEBRERO (2)'!$F$10:$F$200,'PERSONAL FEBRERO (2)'!B73,'NOMINA FEBRERO (2)'!$BA$10:$BA$200,'PERSONAL FEBRERO (2)'!C73)</f>
        <v>1</v>
      </c>
      <c r="E73" s="35">
        <f t="shared" si="36"/>
        <v>30</v>
      </c>
      <c r="F73" s="394">
        <f t="shared" si="30"/>
        <v>116147.21983269999</v>
      </c>
      <c r="G73" s="332">
        <v>3484416.5949809998</v>
      </c>
      <c r="H73" s="394">
        <f t="shared" si="31"/>
        <v>3484416.5949809998</v>
      </c>
      <c r="I73" s="395"/>
      <c r="J73" s="395"/>
      <c r="K73" s="394">
        <f t="shared" si="32"/>
        <v>3484416.5949809998</v>
      </c>
    </row>
    <row r="74" spans="1:11" ht="24" x14ac:dyDescent="0.25">
      <c r="A74" s="282" t="s">
        <v>223</v>
      </c>
      <c r="B74" s="284" t="s">
        <v>982</v>
      </c>
      <c r="C74" s="35">
        <v>28</v>
      </c>
      <c r="D74" s="35">
        <f>COUNTIFS('NOMINA FEBRERO (2)'!$H$10:$H$200,'PERSONAL FEBRERO (2)'!A74,'NOMINA FEBRERO (2)'!$F$10:$F$200,'PERSONAL FEBRERO (2)'!B74,'NOMINA FEBRERO (2)'!$BA$10:$BA$200,'PERSONAL FEBRERO (2)'!C74)</f>
        <v>1</v>
      </c>
      <c r="E74" s="35">
        <f t="shared" si="36"/>
        <v>28</v>
      </c>
      <c r="F74" s="394">
        <f t="shared" si="30"/>
        <v>116147.21983269999</v>
      </c>
      <c r="G74" s="332">
        <v>3484416.5949809998</v>
      </c>
      <c r="H74" s="394">
        <f t="shared" si="31"/>
        <v>3484416.5949809998</v>
      </c>
      <c r="I74" s="395"/>
      <c r="J74" s="395"/>
      <c r="K74" s="394">
        <f t="shared" si="32"/>
        <v>3252122.1553155999</v>
      </c>
    </row>
    <row r="75" spans="1:11" ht="24" x14ac:dyDescent="0.25">
      <c r="A75" s="382" t="s">
        <v>225</v>
      </c>
      <c r="B75" s="284" t="s">
        <v>982</v>
      </c>
      <c r="C75" s="30">
        <v>30</v>
      </c>
      <c r="D75" s="35">
        <f>COUNTIFS('NOMINA FEBRERO (2)'!$H$10:$H$200,'PERSONAL FEBRERO (2)'!A75,'NOMINA FEBRERO (2)'!$F$10:$F$200,'PERSONAL FEBRERO (2)'!B75,'NOMINA FEBRERO (2)'!$BA$10:$BA$200,'PERSONAL FEBRERO (2)'!C75)</f>
        <v>1</v>
      </c>
      <c r="E75" s="35">
        <f t="shared" si="36"/>
        <v>30</v>
      </c>
      <c r="F75" s="394">
        <f t="shared" si="30"/>
        <v>116147.21983269999</v>
      </c>
      <c r="G75" s="332">
        <v>3484416.5949809998</v>
      </c>
      <c r="H75" s="394">
        <f t="shared" si="31"/>
        <v>3484416.5949809998</v>
      </c>
      <c r="I75" s="395"/>
      <c r="J75" s="395"/>
      <c r="K75" s="394">
        <f t="shared" si="32"/>
        <v>3484416.5949809998</v>
      </c>
    </row>
    <row r="76" spans="1:11" x14ac:dyDescent="0.25">
      <c r="A76" s="482" t="s">
        <v>200</v>
      </c>
      <c r="B76" s="483"/>
      <c r="C76" s="483"/>
      <c r="D76" s="483"/>
      <c r="E76" s="483"/>
      <c r="F76" s="483"/>
      <c r="G76" s="483"/>
      <c r="H76" s="483"/>
      <c r="I76" s="483"/>
      <c r="J76" s="484"/>
      <c r="K76" s="38">
        <f>SUM(K54:K75)</f>
        <v>141467313.75622857</v>
      </c>
    </row>
    <row r="77" spans="1:11" x14ac:dyDescent="0.25">
      <c r="A77" s="485" t="s">
        <v>227</v>
      </c>
      <c r="B77" s="486"/>
      <c r="C77" s="486"/>
      <c r="D77" s="486"/>
      <c r="E77" s="486"/>
      <c r="F77" s="486"/>
      <c r="G77" s="486"/>
      <c r="H77" s="486"/>
      <c r="I77" s="486"/>
      <c r="J77" s="486"/>
      <c r="K77" s="487"/>
    </row>
    <row r="78" spans="1:11" ht="36" x14ac:dyDescent="0.25">
      <c r="A78" s="29" t="s">
        <v>191</v>
      </c>
      <c r="B78" s="29"/>
      <c r="C78" s="29" t="s">
        <v>192</v>
      </c>
      <c r="D78" s="29" t="s">
        <v>199</v>
      </c>
      <c r="E78" s="29"/>
      <c r="F78" s="29" t="s">
        <v>194</v>
      </c>
      <c r="G78" s="29" t="s">
        <v>176</v>
      </c>
      <c r="H78" s="29" t="s">
        <v>193</v>
      </c>
      <c r="I78" s="29" t="s">
        <v>195</v>
      </c>
      <c r="J78" s="29" t="s">
        <v>196</v>
      </c>
      <c r="K78" s="29" t="s">
        <v>197</v>
      </c>
    </row>
    <row r="79" spans="1:11" x14ac:dyDescent="0.25">
      <c r="A79" s="31" t="s">
        <v>201</v>
      </c>
      <c r="B79" s="284" t="s">
        <v>180</v>
      </c>
      <c r="C79" s="35">
        <v>30</v>
      </c>
      <c r="D79" s="35">
        <f>COUNTIFS('NOMINA FEBRERO (2)'!$H$10:$H$200,'PERSONAL FEBRERO (2)'!A79,'NOMINA FEBRERO (2)'!$F$10:$F$200,'PERSONAL FEBRERO (2)'!B79,'NOMINA FEBRERO (2)'!$BA$10:$BA$200,'PERSONAL FEBRERO (2)'!C79)</f>
        <v>1</v>
      </c>
      <c r="E79" s="35">
        <f t="shared" ref="E79:E84" si="37">+C79*D79</f>
        <v>30</v>
      </c>
      <c r="F79" s="36">
        <f t="shared" ref="F79:F84" si="38">G79/30</f>
        <v>116146.88649936666</v>
      </c>
      <c r="G79" s="23">
        <v>3484406.5949809998</v>
      </c>
      <c r="H79" s="36">
        <f>G79*D79</f>
        <v>3484406.5949809998</v>
      </c>
      <c r="I79" s="37"/>
      <c r="J79" s="37"/>
      <c r="K79" s="36">
        <f>F79*D79*C79</f>
        <v>3484406.5949809998</v>
      </c>
    </row>
    <row r="80" spans="1:11" x14ac:dyDescent="0.25">
      <c r="A80" s="31" t="s">
        <v>202</v>
      </c>
      <c r="B80" s="284" t="s">
        <v>180</v>
      </c>
      <c r="C80" s="35">
        <v>29</v>
      </c>
      <c r="D80" s="35">
        <f>COUNTIFS('NOMINA FEBRERO (2)'!$H$10:$H$200,'PERSONAL FEBRERO (2)'!A80,'NOMINA FEBRERO (2)'!$F$10:$F$200,'PERSONAL FEBRERO (2)'!B80,'NOMINA FEBRERO (2)'!$BA$10:$BA$200,'PERSONAL FEBRERO (2)'!C80)</f>
        <v>1</v>
      </c>
      <c r="E80" s="35">
        <f t="shared" si="37"/>
        <v>29</v>
      </c>
      <c r="F80" s="36">
        <f t="shared" ref="F80:F83" si="39">G80/30</f>
        <v>116146.88649936666</v>
      </c>
      <c r="G80" s="23">
        <v>3484406.5949809998</v>
      </c>
      <c r="H80" s="36">
        <f t="shared" ref="H80:H83" si="40">G80*D80</f>
        <v>3484406.5949809998</v>
      </c>
      <c r="I80" s="37"/>
      <c r="J80" s="37"/>
      <c r="K80" s="36">
        <f t="shared" ref="K80:K83" si="41">F80*D80*C80</f>
        <v>3368259.7084816331</v>
      </c>
    </row>
    <row r="81" spans="1:15" x14ac:dyDescent="0.25">
      <c r="A81" s="34" t="s">
        <v>203</v>
      </c>
      <c r="B81" s="284" t="s">
        <v>180</v>
      </c>
      <c r="C81" s="35">
        <v>30</v>
      </c>
      <c r="D81" s="35">
        <f>COUNTIFS('NOMINA FEBRERO (2)'!$H$10:$H$200,'PERSONAL FEBRERO (2)'!A81,'NOMINA FEBRERO (2)'!$F$10:$F$200,'PERSONAL FEBRERO (2)'!B81,'NOMINA FEBRERO (2)'!$BA$10:$BA$200,'PERSONAL FEBRERO (2)'!C81)</f>
        <v>1</v>
      </c>
      <c r="E81" s="35">
        <f t="shared" si="37"/>
        <v>30</v>
      </c>
      <c r="F81" s="36">
        <f t="shared" si="39"/>
        <v>116146.88649936666</v>
      </c>
      <c r="G81" s="23">
        <v>3484406.5949809998</v>
      </c>
      <c r="H81" s="36">
        <f t="shared" si="40"/>
        <v>3484406.5949809998</v>
      </c>
      <c r="I81" s="37"/>
      <c r="J81" s="37"/>
      <c r="K81" s="36">
        <f t="shared" si="41"/>
        <v>3484406.5949809998</v>
      </c>
    </row>
    <row r="82" spans="1:15" x14ac:dyDescent="0.25">
      <c r="A82" s="34" t="s">
        <v>218</v>
      </c>
      <c r="B82" s="284" t="s">
        <v>180</v>
      </c>
      <c r="C82" s="35">
        <v>30</v>
      </c>
      <c r="D82" s="35">
        <f>COUNTIFS('NOMINA FEBRERO (2)'!$H$10:$H$200,'PERSONAL FEBRERO (2)'!A82,'NOMINA FEBRERO (2)'!$F$10:$F$200,'PERSONAL FEBRERO (2)'!B82,'NOMINA FEBRERO (2)'!$BA$10:$BA$200,'PERSONAL FEBRERO (2)'!C82)</f>
        <v>1</v>
      </c>
      <c r="E82" s="35">
        <f t="shared" si="37"/>
        <v>30</v>
      </c>
      <c r="F82" s="36">
        <f t="shared" si="39"/>
        <v>116146.88649936666</v>
      </c>
      <c r="G82" s="23">
        <v>3484406.5949809998</v>
      </c>
      <c r="H82" s="36">
        <f t="shared" si="40"/>
        <v>3484406.5949809998</v>
      </c>
      <c r="I82" s="37"/>
      <c r="J82" s="37"/>
      <c r="K82" s="36">
        <f t="shared" si="41"/>
        <v>3484406.5949809998</v>
      </c>
    </row>
    <row r="83" spans="1:15" x14ac:dyDescent="0.25">
      <c r="A83" s="282" t="s">
        <v>219</v>
      </c>
      <c r="B83" s="284" t="s">
        <v>180</v>
      </c>
      <c r="C83" s="35">
        <v>30</v>
      </c>
      <c r="D83" s="35">
        <f>COUNTIFS('NOMINA FEBRERO (2)'!$H$10:$H$200,'PERSONAL FEBRERO (2)'!A83,'NOMINA FEBRERO (2)'!$F$10:$F$200,'PERSONAL FEBRERO (2)'!B83,'NOMINA FEBRERO (2)'!$BA$10:$BA$200,'PERSONAL FEBRERO (2)'!C83)</f>
        <v>1</v>
      </c>
      <c r="E83" s="35">
        <f t="shared" si="37"/>
        <v>30</v>
      </c>
      <c r="F83" s="36">
        <f t="shared" si="39"/>
        <v>116146.88649936666</v>
      </c>
      <c r="G83" s="23">
        <v>3484406.5949809998</v>
      </c>
      <c r="H83" s="36">
        <f t="shared" si="40"/>
        <v>3484406.5949809998</v>
      </c>
      <c r="I83" s="37"/>
      <c r="J83" s="37"/>
      <c r="K83" s="36">
        <f t="shared" si="41"/>
        <v>3484406.5949809998</v>
      </c>
    </row>
    <row r="84" spans="1:15" x14ac:dyDescent="0.25">
      <c r="A84" s="34" t="s">
        <v>225</v>
      </c>
      <c r="B84" s="284" t="s">
        <v>180</v>
      </c>
      <c r="C84" s="35">
        <v>30</v>
      </c>
      <c r="D84" s="35">
        <f>COUNTIFS('NOMINA FEBRERO (2)'!$H$10:$H$200,'PERSONAL FEBRERO (2)'!A84,'NOMINA FEBRERO (2)'!$F$10:$F$200,'PERSONAL FEBRERO (2)'!B84,'NOMINA FEBRERO (2)'!$BA$10:$BA$200,'PERSONAL FEBRERO (2)'!C84)</f>
        <v>1</v>
      </c>
      <c r="E84" s="35">
        <f t="shared" si="37"/>
        <v>30</v>
      </c>
      <c r="F84" s="36">
        <f t="shared" si="38"/>
        <v>116146.88649936666</v>
      </c>
      <c r="G84" s="23">
        <v>3484406.5949809998</v>
      </c>
      <c r="H84" s="36">
        <f>G84*D84</f>
        <v>3484406.5949809998</v>
      </c>
      <c r="I84" s="37"/>
      <c r="J84" s="37"/>
      <c r="K84" s="36">
        <f>F84*D84*C84</f>
        <v>3484406.5949809998</v>
      </c>
    </row>
    <row r="85" spans="1:15" x14ac:dyDescent="0.25">
      <c r="A85" s="482" t="s">
        <v>200</v>
      </c>
      <c r="B85" s="483"/>
      <c r="C85" s="483"/>
      <c r="D85" s="483"/>
      <c r="E85" s="483"/>
      <c r="F85" s="483"/>
      <c r="G85" s="483"/>
      <c r="H85" s="483"/>
      <c r="I85" s="483"/>
      <c r="J85" s="484"/>
      <c r="K85" s="38">
        <f>SUM(K79:K84)</f>
        <v>20790292.683386631</v>
      </c>
    </row>
    <row r="86" spans="1:15" x14ac:dyDescent="0.25">
      <c r="A86" s="485" t="s">
        <v>385</v>
      </c>
      <c r="B86" s="486"/>
      <c r="C86" s="486"/>
      <c r="D86" s="486"/>
      <c r="E86" s="486"/>
      <c r="F86" s="486"/>
      <c r="G86" s="486"/>
      <c r="H86" s="486"/>
      <c r="I86" s="486"/>
      <c r="J86" s="486"/>
      <c r="K86" s="487"/>
    </row>
    <row r="87" spans="1:15" ht="36" x14ac:dyDescent="0.25">
      <c r="A87" s="29" t="s">
        <v>191</v>
      </c>
      <c r="B87" s="29"/>
      <c r="C87" s="29" t="s">
        <v>192</v>
      </c>
      <c r="D87" s="29" t="s">
        <v>199</v>
      </c>
      <c r="E87" s="29"/>
      <c r="F87" s="29" t="s">
        <v>194</v>
      </c>
      <c r="G87" s="29" t="s">
        <v>176</v>
      </c>
      <c r="H87" s="29" t="s">
        <v>193</v>
      </c>
      <c r="I87" s="29" t="s">
        <v>195</v>
      </c>
      <c r="J87" s="29" t="s">
        <v>196</v>
      </c>
      <c r="K87" s="29" t="s">
        <v>197</v>
      </c>
    </row>
    <row r="88" spans="1:15" ht="23.1" customHeight="1" x14ac:dyDescent="0.25">
      <c r="A88" s="34" t="s">
        <v>201</v>
      </c>
      <c r="B88" s="284" t="s">
        <v>983</v>
      </c>
      <c r="C88" s="35">
        <v>30</v>
      </c>
      <c r="D88" s="381">
        <v>1</v>
      </c>
      <c r="E88" s="381">
        <f t="shared" ref="E88:E92" si="42">+C88*D88</f>
        <v>30</v>
      </c>
      <c r="F88" s="36">
        <f t="shared" ref="F88:F92" si="43">G88/30</f>
        <v>116146.88649936666</v>
      </c>
      <c r="G88" s="23">
        <v>3484406.5949809998</v>
      </c>
      <c r="H88" s="36">
        <v>2830319.71</v>
      </c>
      <c r="I88" s="37"/>
      <c r="J88" s="37"/>
      <c r="K88" s="36">
        <f>F88*D88*C88</f>
        <v>3484406.5949809998</v>
      </c>
    </row>
    <row r="89" spans="1:15" ht="23.1" customHeight="1" x14ac:dyDescent="0.25">
      <c r="A89" s="34" t="s">
        <v>201</v>
      </c>
      <c r="B89" s="284" t="s">
        <v>983</v>
      </c>
      <c r="C89" s="35">
        <v>29</v>
      </c>
      <c r="D89" s="381">
        <v>1</v>
      </c>
      <c r="E89" s="381">
        <f t="shared" ref="E89" si="44">+C89*D89</f>
        <v>29</v>
      </c>
      <c r="F89" s="36">
        <f t="shared" ref="F89" si="45">G89/30</f>
        <v>116146.88649936666</v>
      </c>
      <c r="G89" s="23">
        <v>3484406.5949809998</v>
      </c>
      <c r="H89" s="36">
        <v>2830319.71</v>
      </c>
      <c r="I89" s="37"/>
      <c r="J89" s="37"/>
      <c r="K89" s="36">
        <f>F89*D89*C89</f>
        <v>3368259.7084816331</v>
      </c>
    </row>
    <row r="90" spans="1:15" ht="23.1" customHeight="1" x14ac:dyDescent="0.25">
      <c r="A90" s="34" t="s">
        <v>210</v>
      </c>
      <c r="B90" s="284" t="s">
        <v>983</v>
      </c>
      <c r="C90" s="35">
        <v>30</v>
      </c>
      <c r="D90" s="381">
        <v>1</v>
      </c>
      <c r="E90" s="381">
        <f t="shared" si="42"/>
        <v>30</v>
      </c>
      <c r="F90" s="36">
        <f t="shared" si="43"/>
        <v>116146.88649936666</v>
      </c>
      <c r="G90" s="23">
        <v>3484406.5949809998</v>
      </c>
      <c r="H90" s="36">
        <v>2830319.71</v>
      </c>
      <c r="I90" s="37"/>
      <c r="J90" s="37"/>
      <c r="K90" s="36">
        <f>F90*D90*C90</f>
        <v>3484406.5949809998</v>
      </c>
    </row>
    <row r="91" spans="1:15" ht="23.1" customHeight="1" x14ac:dyDescent="0.25">
      <c r="A91" s="34" t="s">
        <v>211</v>
      </c>
      <c r="B91" s="284" t="s">
        <v>983</v>
      </c>
      <c r="C91" s="35">
        <v>30</v>
      </c>
      <c r="D91" s="381">
        <v>1</v>
      </c>
      <c r="E91" s="381">
        <f t="shared" si="42"/>
        <v>30</v>
      </c>
      <c r="F91" s="36">
        <f t="shared" si="43"/>
        <v>116146.88649936666</v>
      </c>
      <c r="G91" s="23">
        <v>3484406.5949809998</v>
      </c>
      <c r="H91" s="36">
        <v>2830319.71</v>
      </c>
      <c r="I91" s="37"/>
      <c r="J91" s="37"/>
      <c r="K91" s="36">
        <f>F91*D91*C91</f>
        <v>3484406.5949809998</v>
      </c>
    </row>
    <row r="92" spans="1:15" ht="23.1" customHeight="1" x14ac:dyDescent="0.25">
      <c r="A92" s="34" t="s">
        <v>218</v>
      </c>
      <c r="B92" s="284" t="s">
        <v>983</v>
      </c>
      <c r="C92" s="35">
        <v>30</v>
      </c>
      <c r="D92" s="381">
        <v>1</v>
      </c>
      <c r="E92" s="381">
        <f t="shared" si="42"/>
        <v>30</v>
      </c>
      <c r="F92" s="36">
        <f t="shared" si="43"/>
        <v>116146.88649936666</v>
      </c>
      <c r="G92" s="23">
        <v>3484406.5949809998</v>
      </c>
      <c r="H92" s="36">
        <v>2830319.71</v>
      </c>
      <c r="I92" s="37"/>
      <c r="J92" s="37"/>
      <c r="K92" s="36">
        <f>F92*D92*C92</f>
        <v>3484406.5949809998</v>
      </c>
    </row>
    <row r="93" spans="1:15" x14ac:dyDescent="0.25">
      <c r="A93" s="482" t="s">
        <v>200</v>
      </c>
      <c r="B93" s="483"/>
      <c r="C93" s="483"/>
      <c r="D93" s="483"/>
      <c r="E93" s="483"/>
      <c r="F93" s="483"/>
      <c r="G93" s="483"/>
      <c r="H93" s="483"/>
      <c r="I93" s="483"/>
      <c r="J93" s="484"/>
      <c r="K93" s="38">
        <f>SUM(K88:K92)</f>
        <v>17305886.088405631</v>
      </c>
      <c r="N93" s="137"/>
    </row>
    <row r="95" spans="1:15" ht="18.75" x14ac:dyDescent="0.3">
      <c r="J95" s="42" t="s">
        <v>228</v>
      </c>
      <c r="K95" s="43">
        <f>K93+K85+K76+K51</f>
        <v>638111400.42752051</v>
      </c>
      <c r="N95" s="10"/>
      <c r="O95" s="137"/>
    </row>
  </sheetData>
  <autoFilter ref="A5:O93" xr:uid="{00000000-0001-0000-0A00-000000000000}"/>
  <mergeCells count="9">
    <mergeCell ref="A85:J85"/>
    <mergeCell ref="A86:K86"/>
    <mergeCell ref="A93:J93"/>
    <mergeCell ref="C2:K2"/>
    <mergeCell ref="A4:K4"/>
    <mergeCell ref="A51:J51"/>
    <mergeCell ref="A52:K52"/>
    <mergeCell ref="A76:J76"/>
    <mergeCell ref="A77:K77"/>
  </mergeCells>
  <dataValidations disablePrompts="1" count="1">
    <dataValidation type="list" allowBlank="1" showInputMessage="1" showErrorMessage="1" sqref="C2" xr:uid="{00000000-0002-0000-0A00-000000000000}"/>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O100"/>
  <sheetViews>
    <sheetView zoomScale="80" zoomScaleNormal="80" workbookViewId="0">
      <pane ySplit="5" topLeftCell="A40" activePane="bottomLeft" state="frozen"/>
      <selection pane="bottomLeft" activeCell="A46" sqref="A46"/>
    </sheetView>
  </sheetViews>
  <sheetFormatPr baseColWidth="10" defaultRowHeight="15" x14ac:dyDescent="0.25"/>
  <cols>
    <col min="1" max="1" width="62" bestFit="1" customWidth="1"/>
    <col min="2" max="2" width="22.42578125" customWidth="1"/>
    <col min="3" max="4" width="10.7109375" style="30"/>
    <col min="5" max="5" width="0" style="30" hidden="1" customWidth="1"/>
    <col min="6" max="6" width="14.28515625" style="10" customWidth="1"/>
    <col min="7" max="7" width="15.28515625" style="10" bestFit="1" customWidth="1"/>
    <col min="8" max="8" width="18.5703125" style="10" customWidth="1"/>
    <col min="9" max="10" width="26" style="10" hidden="1" customWidth="1"/>
    <col min="11" max="11" width="25.42578125" style="10" customWidth="1"/>
    <col min="12" max="12" width="17.7109375" bestFit="1" customWidth="1"/>
    <col min="14" max="14" width="16.85546875" bestFit="1" customWidth="1"/>
    <col min="15" max="15" width="14.7109375" bestFit="1" customWidth="1"/>
  </cols>
  <sheetData>
    <row r="1" spans="1:14" ht="20.25" customHeight="1" x14ac:dyDescent="0.25"/>
    <row r="2" spans="1:14" ht="20.25" customHeight="1" x14ac:dyDescent="0.25">
      <c r="A2" s="41" t="s">
        <v>168</v>
      </c>
      <c r="B2" s="277"/>
      <c r="C2" s="456" t="s">
        <v>226</v>
      </c>
      <c r="D2" s="456"/>
      <c r="E2" s="456"/>
      <c r="F2" s="456"/>
      <c r="G2" s="456"/>
      <c r="H2" s="456"/>
      <c r="I2" s="456"/>
      <c r="J2" s="456"/>
      <c r="K2" s="456"/>
    </row>
    <row r="3" spans="1:14" ht="20.25" customHeight="1" x14ac:dyDescent="0.25"/>
    <row r="4" spans="1:14" ht="19.5" customHeight="1" x14ac:dyDescent="0.25">
      <c r="A4" s="488" t="s">
        <v>198</v>
      </c>
      <c r="B4" s="489"/>
      <c r="C4" s="489"/>
      <c r="D4" s="489"/>
      <c r="E4" s="489"/>
      <c r="F4" s="489"/>
      <c r="G4" s="489"/>
      <c r="H4" s="489"/>
      <c r="I4" s="489"/>
      <c r="J4" s="489"/>
      <c r="K4" s="490"/>
    </row>
    <row r="5" spans="1:14" ht="24" x14ac:dyDescent="0.25">
      <c r="A5" s="29" t="s">
        <v>191</v>
      </c>
      <c r="B5" s="29"/>
      <c r="C5" s="29" t="s">
        <v>192</v>
      </c>
      <c r="D5" s="29" t="s">
        <v>199</v>
      </c>
      <c r="E5" s="29" t="s">
        <v>1588</v>
      </c>
      <c r="F5" s="29" t="s">
        <v>194</v>
      </c>
      <c r="G5" s="29" t="s">
        <v>176</v>
      </c>
      <c r="H5" s="29" t="s">
        <v>193</v>
      </c>
      <c r="I5" s="29" t="s">
        <v>195</v>
      </c>
      <c r="J5" s="29" t="s">
        <v>196</v>
      </c>
      <c r="K5" s="29" t="s">
        <v>197</v>
      </c>
    </row>
    <row r="6" spans="1:14" ht="24" x14ac:dyDescent="0.3">
      <c r="A6" s="282" t="s">
        <v>201</v>
      </c>
      <c r="B6" s="284" t="s">
        <v>178</v>
      </c>
      <c r="C6" s="379">
        <v>6</v>
      </c>
      <c r="D6" s="35">
        <f>COUNTIFS('NOMINA FEBRERO'!$H$10:$H$207,'PERSONAL FEBRERO'!A6,'NOMINA FEBRERO'!$F$10:$F$207,'PERSONAL FEBRERO'!B6,'NOMINA FEBRERO'!$BA$10:$BA$207,'PERSONAL FEBRERO'!C6)</f>
        <v>2</v>
      </c>
      <c r="E6" s="35">
        <f>+C6*D6</f>
        <v>12</v>
      </c>
      <c r="F6" s="332">
        <f>G6/30</f>
        <v>116146.88649936666</v>
      </c>
      <c r="G6" s="332">
        <v>3484406.5949809998</v>
      </c>
      <c r="H6" s="332">
        <f>G6*D6</f>
        <v>6968813.1899619997</v>
      </c>
      <c r="I6" s="294"/>
      <c r="J6" s="294"/>
      <c r="K6" s="332">
        <f>+C6*D6*F6</f>
        <v>1393762.6379924</v>
      </c>
      <c r="L6" s="137"/>
      <c r="N6" s="137"/>
    </row>
    <row r="7" spans="1:14" ht="24" x14ac:dyDescent="0.3">
      <c r="A7" s="282" t="s">
        <v>201</v>
      </c>
      <c r="B7" s="284" t="s">
        <v>178</v>
      </c>
      <c r="C7" s="379">
        <v>12</v>
      </c>
      <c r="D7" s="35">
        <f>COUNTIFS('NOMINA FEBRERO'!$H$10:$H$207,'PERSONAL FEBRERO'!A7,'NOMINA FEBRERO'!$F$10:$F$207,'PERSONAL FEBRERO'!B7,'NOMINA FEBRERO'!$BA$10:$BA$207,'PERSONAL FEBRERO'!C7)</f>
        <v>1</v>
      </c>
      <c r="E7" s="35">
        <f t="shared" ref="E7:E52" si="0">+C7*D7</f>
        <v>12</v>
      </c>
      <c r="F7" s="332">
        <f t="shared" ref="F7:F14" si="1">G7/30</f>
        <v>116146.88649936666</v>
      </c>
      <c r="G7" s="332">
        <v>3484406.5949809998</v>
      </c>
      <c r="H7" s="332">
        <f t="shared" ref="H7:H14" si="2">G7*D7</f>
        <v>3484406.5949809998</v>
      </c>
      <c r="I7" s="294"/>
      <c r="J7" s="294"/>
      <c r="K7" s="332">
        <f t="shared" ref="K7:K14" si="3">+C7*D7*F7</f>
        <v>1393762.6379924</v>
      </c>
    </row>
    <row r="8" spans="1:14" ht="24" x14ac:dyDescent="0.3">
      <c r="A8" s="282" t="s">
        <v>201</v>
      </c>
      <c r="B8" s="284" t="s">
        <v>178</v>
      </c>
      <c r="C8" s="379">
        <v>19</v>
      </c>
      <c r="D8" s="35">
        <f>COUNTIFS('NOMINA FEBRERO'!$H$10:$H$207,'PERSONAL FEBRERO'!A8,'NOMINA FEBRERO'!$F$10:$F$207,'PERSONAL FEBRERO'!B8,'NOMINA FEBRERO'!$BA$10:$BA$207,'PERSONAL FEBRERO'!C8)</f>
        <v>2</v>
      </c>
      <c r="E8" s="35">
        <f t="shared" si="0"/>
        <v>38</v>
      </c>
      <c r="F8" s="332">
        <f t="shared" si="1"/>
        <v>116146.88649936666</v>
      </c>
      <c r="G8" s="332">
        <v>3484406.5949809998</v>
      </c>
      <c r="H8" s="332">
        <f t="shared" si="2"/>
        <v>6968813.1899619997</v>
      </c>
      <c r="I8" s="294"/>
      <c r="J8" s="294"/>
      <c r="K8" s="332">
        <f t="shared" si="3"/>
        <v>4413581.6869759336</v>
      </c>
    </row>
    <row r="9" spans="1:14" ht="24" x14ac:dyDescent="0.3">
      <c r="A9" s="282" t="s">
        <v>201</v>
      </c>
      <c r="B9" s="284" t="s">
        <v>178</v>
      </c>
      <c r="C9" s="379">
        <v>20</v>
      </c>
      <c r="D9" s="35">
        <f>COUNTIFS('NOMINA FEBRERO'!$H$10:$H$207,'PERSONAL FEBRERO'!A9,'NOMINA FEBRERO'!$F$10:$F$207,'PERSONAL FEBRERO'!B9,'NOMINA FEBRERO'!$BA$10:$BA$207,'PERSONAL FEBRERO'!C9)</f>
        <v>1</v>
      </c>
      <c r="E9" s="35">
        <f t="shared" si="0"/>
        <v>20</v>
      </c>
      <c r="F9" s="332">
        <f t="shared" si="1"/>
        <v>116146.88649936666</v>
      </c>
      <c r="G9" s="332">
        <v>3484406.5949809998</v>
      </c>
      <c r="H9" s="332">
        <f t="shared" si="2"/>
        <v>3484406.5949809998</v>
      </c>
      <c r="I9" s="294"/>
      <c r="J9" s="294"/>
      <c r="K9" s="332">
        <f t="shared" si="3"/>
        <v>2322937.7299873335</v>
      </c>
    </row>
    <row r="10" spans="1:14" ht="24" x14ac:dyDescent="0.25">
      <c r="A10" s="282" t="s">
        <v>201</v>
      </c>
      <c r="B10" s="284" t="s">
        <v>178</v>
      </c>
      <c r="C10" s="30">
        <v>23</v>
      </c>
      <c r="D10" s="35">
        <f>COUNTIFS('NOMINA FEBRERO'!$H$10:$H$207,'PERSONAL FEBRERO'!A10,'NOMINA FEBRERO'!$F$10:$F$207,'PERSONAL FEBRERO'!B10,'NOMINA FEBRERO'!$BA$10:$BA$207,'PERSONAL FEBRERO'!C10)</f>
        <v>1</v>
      </c>
      <c r="E10" s="35">
        <f t="shared" si="0"/>
        <v>23</v>
      </c>
      <c r="F10" s="332">
        <f t="shared" si="1"/>
        <v>116146.88649936666</v>
      </c>
      <c r="G10" s="332">
        <v>3484406.5949809998</v>
      </c>
      <c r="H10" s="332">
        <f t="shared" si="2"/>
        <v>3484406.5949809998</v>
      </c>
      <c r="I10" s="294"/>
      <c r="J10" s="294"/>
      <c r="K10" s="332">
        <f t="shared" si="3"/>
        <v>2671378.3894854332</v>
      </c>
    </row>
    <row r="11" spans="1:14" ht="24" x14ac:dyDescent="0.3">
      <c r="A11" s="282" t="s">
        <v>201</v>
      </c>
      <c r="B11" s="284" t="s">
        <v>178</v>
      </c>
      <c r="C11" s="379">
        <v>27</v>
      </c>
      <c r="D11" s="35">
        <f>COUNTIFS('NOMINA FEBRERO'!$H$10:$H$207,'PERSONAL FEBRERO'!A11,'NOMINA FEBRERO'!$F$10:$F$207,'PERSONAL FEBRERO'!B11,'NOMINA FEBRERO'!$BA$10:$BA$207,'PERSONAL FEBRERO'!C11)</f>
        <v>1</v>
      </c>
      <c r="E11" s="35">
        <f t="shared" si="0"/>
        <v>27</v>
      </c>
      <c r="F11" s="332">
        <f t="shared" si="1"/>
        <v>116146.88649936666</v>
      </c>
      <c r="G11" s="332">
        <v>3484406.5949809998</v>
      </c>
      <c r="H11" s="332">
        <f t="shared" si="2"/>
        <v>3484406.5949809998</v>
      </c>
      <c r="I11" s="294"/>
      <c r="J11" s="294"/>
      <c r="K11" s="332">
        <f t="shared" si="3"/>
        <v>3135965.9354829001</v>
      </c>
    </row>
    <row r="12" spans="1:14" ht="24" x14ac:dyDescent="0.3">
      <c r="A12" s="282" t="s">
        <v>201</v>
      </c>
      <c r="B12" s="284" t="s">
        <v>178</v>
      </c>
      <c r="C12" s="379">
        <v>28</v>
      </c>
      <c r="D12" s="35">
        <f>COUNTIFS('NOMINA FEBRERO'!$H$10:$H$207,'PERSONAL FEBRERO'!A12,'NOMINA FEBRERO'!$F$10:$F$207,'PERSONAL FEBRERO'!B12,'NOMINA FEBRERO'!$BA$10:$BA$207,'PERSONAL FEBRERO'!C12)</f>
        <v>1</v>
      </c>
      <c r="E12" s="35">
        <f t="shared" si="0"/>
        <v>28</v>
      </c>
      <c r="F12" s="332">
        <f t="shared" si="1"/>
        <v>116146.88649936666</v>
      </c>
      <c r="G12" s="332">
        <v>3484406.5949809998</v>
      </c>
      <c r="H12" s="332">
        <f t="shared" si="2"/>
        <v>3484406.5949809998</v>
      </c>
      <c r="I12" s="294"/>
      <c r="J12" s="294"/>
      <c r="K12" s="332">
        <f t="shared" si="3"/>
        <v>3252112.8219822664</v>
      </c>
    </row>
    <row r="13" spans="1:14" ht="24" x14ac:dyDescent="0.3">
      <c r="A13" s="282" t="s">
        <v>201</v>
      </c>
      <c r="B13" s="284" t="s">
        <v>178</v>
      </c>
      <c r="C13" s="379">
        <v>29</v>
      </c>
      <c r="D13" s="35">
        <f>COUNTIFS('NOMINA FEBRERO'!$H$10:$H$207,'PERSONAL FEBRERO'!A13,'NOMINA FEBRERO'!$F$10:$F$207,'PERSONAL FEBRERO'!B13,'NOMINA FEBRERO'!$BA$10:$BA$207,'PERSONAL FEBRERO'!C13)</f>
        <v>2</v>
      </c>
      <c r="E13" s="35">
        <f t="shared" si="0"/>
        <v>58</v>
      </c>
      <c r="F13" s="332">
        <f t="shared" si="1"/>
        <v>116146.88649936666</v>
      </c>
      <c r="G13" s="332">
        <v>3484406.5949809998</v>
      </c>
      <c r="H13" s="332">
        <f t="shared" si="2"/>
        <v>6968813.1899619997</v>
      </c>
      <c r="I13" s="294"/>
      <c r="J13" s="294"/>
      <c r="K13" s="332">
        <f t="shared" si="3"/>
        <v>6736519.4169632662</v>
      </c>
    </row>
    <row r="14" spans="1:14" ht="24" x14ac:dyDescent="0.3">
      <c r="A14" s="282" t="s">
        <v>201</v>
      </c>
      <c r="B14" s="284" t="s">
        <v>178</v>
      </c>
      <c r="C14" s="379">
        <v>30</v>
      </c>
      <c r="D14" s="35">
        <f>COUNTIFS('NOMINA FEBRERO'!$H$10:$H$207,'PERSONAL FEBRERO'!A14,'NOMINA FEBRERO'!$F$10:$F$207,'PERSONAL FEBRERO'!B14,'NOMINA FEBRERO'!$BA$10:$BA$207,'PERSONAL FEBRERO'!C14)</f>
        <v>22</v>
      </c>
      <c r="E14" s="35">
        <f t="shared" si="0"/>
        <v>660</v>
      </c>
      <c r="F14" s="332">
        <f t="shared" si="1"/>
        <v>116146.88649936666</v>
      </c>
      <c r="G14" s="332">
        <v>3484406.5949809998</v>
      </c>
      <c r="H14" s="332">
        <f t="shared" si="2"/>
        <v>76656945.089581996</v>
      </c>
      <c r="I14" s="294"/>
      <c r="J14" s="294"/>
      <c r="K14" s="332">
        <f t="shared" si="3"/>
        <v>76656945.089581996</v>
      </c>
    </row>
    <row r="15" spans="1:14" ht="24" x14ac:dyDescent="0.25">
      <c r="A15" s="282" t="s">
        <v>202</v>
      </c>
      <c r="B15" s="284" t="s">
        <v>178</v>
      </c>
      <c r="C15" s="380">
        <v>8</v>
      </c>
      <c r="D15" s="35">
        <f>COUNTIFS('NOMINA FEBRERO'!$H$10:$H$207,'PERSONAL FEBRERO'!A15,'NOMINA FEBRERO'!$F$10:$F$207,'PERSONAL FEBRERO'!B15,'NOMINA FEBRERO'!$BA$10:$BA$207,'PERSONAL FEBRERO'!C15)</f>
        <v>1</v>
      </c>
      <c r="E15" s="35">
        <f t="shared" si="0"/>
        <v>8</v>
      </c>
      <c r="F15" s="332">
        <f t="shared" ref="F15:F52" si="4">G15/30</f>
        <v>116146.88649936666</v>
      </c>
      <c r="G15" s="332">
        <v>3484406.5949809998</v>
      </c>
      <c r="H15" s="332">
        <f t="shared" ref="H15:H53" si="5">G15*D15</f>
        <v>3484406.5949809998</v>
      </c>
      <c r="I15" s="294"/>
      <c r="J15" s="294"/>
      <c r="K15" s="332">
        <f t="shared" ref="K15:K53" si="6">F15*D15*C15</f>
        <v>929175.09199493332</v>
      </c>
      <c r="L15" s="137"/>
    </row>
    <row r="16" spans="1:14" ht="24" x14ac:dyDescent="0.25">
      <c r="A16" s="282" t="s">
        <v>202</v>
      </c>
      <c r="B16" s="284" t="s">
        <v>178</v>
      </c>
      <c r="C16" s="380">
        <v>25</v>
      </c>
      <c r="D16" s="35">
        <f>COUNTIFS('NOMINA FEBRERO'!$H$10:$H$207,'PERSONAL FEBRERO'!A16,'NOMINA FEBRERO'!$F$10:$F$207,'PERSONAL FEBRERO'!B16,'NOMINA FEBRERO'!$BA$10:$BA$207,'PERSONAL FEBRERO'!C16)</f>
        <v>2</v>
      </c>
      <c r="E16" s="35">
        <f t="shared" si="0"/>
        <v>50</v>
      </c>
      <c r="F16" s="332">
        <f t="shared" si="4"/>
        <v>116146.88649936666</v>
      </c>
      <c r="G16" s="332">
        <v>3484406.5949809998</v>
      </c>
      <c r="H16" s="332">
        <f t="shared" si="5"/>
        <v>6968813.1899619997</v>
      </c>
      <c r="I16" s="294"/>
      <c r="J16" s="294"/>
      <c r="K16" s="332">
        <f t="shared" si="6"/>
        <v>5807344.3249683334</v>
      </c>
    </row>
    <row r="17" spans="1:12" ht="24" x14ac:dyDescent="0.25">
      <c r="A17" s="282" t="s">
        <v>202</v>
      </c>
      <c r="B17" s="284" t="s">
        <v>178</v>
      </c>
      <c r="C17" s="323">
        <v>26</v>
      </c>
      <c r="D17" s="35">
        <f>COUNTIFS('NOMINA FEBRERO'!$H$10:$H$207,'PERSONAL FEBRERO'!A17,'NOMINA FEBRERO'!$F$10:$F$207,'PERSONAL FEBRERO'!B17,'NOMINA FEBRERO'!$BA$10:$BA$207,'PERSONAL FEBRERO'!C17)</f>
        <v>1</v>
      </c>
      <c r="E17" s="35">
        <f t="shared" si="0"/>
        <v>26</v>
      </c>
      <c r="F17" s="332">
        <f t="shared" si="4"/>
        <v>116146.88649936666</v>
      </c>
      <c r="G17" s="332">
        <v>3484406.5949809998</v>
      </c>
      <c r="H17" s="332">
        <f t="shared" si="5"/>
        <v>3484406.5949809998</v>
      </c>
      <c r="I17" s="294"/>
      <c r="J17" s="294"/>
      <c r="K17" s="332">
        <f t="shared" si="6"/>
        <v>3019819.0489835334</v>
      </c>
    </row>
    <row r="18" spans="1:12" ht="24" x14ac:dyDescent="0.25">
      <c r="A18" s="282" t="s">
        <v>202</v>
      </c>
      <c r="B18" s="284" t="s">
        <v>178</v>
      </c>
      <c r="C18" s="323">
        <v>28</v>
      </c>
      <c r="D18" s="35">
        <f>COUNTIFS('NOMINA FEBRERO'!$H$10:$H$207,'PERSONAL FEBRERO'!A18,'NOMINA FEBRERO'!$F$10:$F$207,'PERSONAL FEBRERO'!B18,'NOMINA FEBRERO'!$BA$10:$BA$207,'PERSONAL FEBRERO'!C18)</f>
        <v>1</v>
      </c>
      <c r="E18" s="35">
        <f t="shared" si="0"/>
        <v>28</v>
      </c>
      <c r="F18" s="332">
        <f t="shared" si="4"/>
        <v>116146.88649936666</v>
      </c>
      <c r="G18" s="332">
        <v>3484406.5949809998</v>
      </c>
      <c r="H18" s="332">
        <f t="shared" si="5"/>
        <v>3484406.5949809998</v>
      </c>
      <c r="I18" s="294"/>
      <c r="J18" s="294"/>
      <c r="K18" s="332">
        <f t="shared" si="6"/>
        <v>3252112.8219822664</v>
      </c>
    </row>
    <row r="19" spans="1:12" ht="24" x14ac:dyDescent="0.25">
      <c r="A19" s="282" t="s">
        <v>202</v>
      </c>
      <c r="B19" s="284" t="s">
        <v>178</v>
      </c>
      <c r="C19" s="323">
        <v>30</v>
      </c>
      <c r="D19" s="35">
        <f>COUNTIFS('NOMINA FEBRERO'!$H$10:$H$207,'PERSONAL FEBRERO'!A19,'NOMINA FEBRERO'!$F$10:$F$207,'PERSONAL FEBRERO'!B19,'NOMINA FEBRERO'!$BA$10:$BA$207,'PERSONAL FEBRERO'!C19)</f>
        <v>15</v>
      </c>
      <c r="E19" s="35">
        <f t="shared" si="0"/>
        <v>450</v>
      </c>
      <c r="F19" s="332">
        <f t="shared" si="4"/>
        <v>116146.88649936666</v>
      </c>
      <c r="G19" s="332">
        <v>3484406.5949809998</v>
      </c>
      <c r="H19" s="332">
        <f t="shared" si="5"/>
        <v>52266098.924714997</v>
      </c>
      <c r="I19" s="294"/>
      <c r="J19" s="294"/>
      <c r="K19" s="332">
        <f t="shared" si="6"/>
        <v>52266098.924714997</v>
      </c>
    </row>
    <row r="20" spans="1:12" ht="24" x14ac:dyDescent="0.25">
      <c r="A20" s="282" t="s">
        <v>203</v>
      </c>
      <c r="B20" s="284" t="s">
        <v>178</v>
      </c>
      <c r="C20" s="33">
        <v>30</v>
      </c>
      <c r="D20" s="35">
        <f>COUNTIFS('NOMINA FEBRERO'!$H$10:$H$207,'PERSONAL FEBRERO'!A20,'NOMINA FEBRERO'!$F$10:$F$207,'PERSONAL FEBRERO'!B20,'NOMINA FEBRERO'!$BA$10:$BA$207,'PERSONAL FEBRERO'!C20)</f>
        <v>2</v>
      </c>
      <c r="E20" s="35">
        <f t="shared" si="0"/>
        <v>60</v>
      </c>
      <c r="F20" s="332">
        <f t="shared" si="4"/>
        <v>116146.88649936666</v>
      </c>
      <c r="G20" s="332">
        <v>3484406.5949809998</v>
      </c>
      <c r="H20" s="332">
        <f t="shared" si="5"/>
        <v>6968813.1899619997</v>
      </c>
      <c r="I20" s="294"/>
      <c r="J20" s="294"/>
      <c r="K20" s="332">
        <f t="shared" si="6"/>
        <v>6968813.1899619997</v>
      </c>
      <c r="L20" s="137"/>
    </row>
    <row r="21" spans="1:12" ht="24" x14ac:dyDescent="0.25">
      <c r="A21" s="282" t="s">
        <v>204</v>
      </c>
      <c r="B21" s="284" t="s">
        <v>178</v>
      </c>
      <c r="C21" s="33">
        <v>30</v>
      </c>
      <c r="D21" s="35">
        <f>COUNTIFS('NOMINA FEBRERO'!$H$10:$H$207,'PERSONAL FEBRERO'!A21,'NOMINA FEBRERO'!$F$10:$F$207,'PERSONAL FEBRERO'!B21,'NOMINA FEBRERO'!$BA$10:$BA$207,'PERSONAL FEBRERO'!C21)</f>
        <v>2</v>
      </c>
      <c r="E21" s="35">
        <f t="shared" ref="E21" si="7">+C21*D21</f>
        <v>60</v>
      </c>
      <c r="F21" s="332">
        <f t="shared" si="4"/>
        <v>116146.88649936666</v>
      </c>
      <c r="G21" s="332">
        <v>3484406.5949809998</v>
      </c>
      <c r="H21" s="332">
        <f t="shared" si="5"/>
        <v>6968813.1899619997</v>
      </c>
      <c r="I21" s="294"/>
      <c r="J21" s="294"/>
      <c r="K21" s="332">
        <f t="shared" si="6"/>
        <v>6968813.1899619997</v>
      </c>
      <c r="L21" s="137"/>
    </row>
    <row r="22" spans="1:12" ht="24" x14ac:dyDescent="0.25">
      <c r="A22" s="282" t="s">
        <v>205</v>
      </c>
      <c r="B22" s="284" t="s">
        <v>178</v>
      </c>
      <c r="C22" s="33">
        <v>8</v>
      </c>
      <c r="D22" s="35">
        <f>COUNTIFS('NOMINA FEBRERO'!$H$10:$H$207,'PERSONAL FEBRERO'!A22,'NOMINA FEBRERO'!$F$10:$F$207,'PERSONAL FEBRERO'!B22,'NOMINA FEBRERO'!$BA$10:$BA$207,'PERSONAL FEBRERO'!C22)</f>
        <v>1</v>
      </c>
      <c r="E22" s="35">
        <f t="shared" si="0"/>
        <v>8</v>
      </c>
      <c r="F22" s="332">
        <f t="shared" si="4"/>
        <v>116146.88649936666</v>
      </c>
      <c r="G22" s="332">
        <v>3484406.5949809998</v>
      </c>
      <c r="H22" s="332">
        <f t="shared" si="5"/>
        <v>3484406.5949809998</v>
      </c>
      <c r="I22" s="294"/>
      <c r="J22" s="294"/>
      <c r="K22" s="332">
        <f t="shared" si="6"/>
        <v>929175.09199493332</v>
      </c>
      <c r="L22" s="137"/>
    </row>
    <row r="23" spans="1:12" ht="24" x14ac:dyDescent="0.25">
      <c r="A23" s="282" t="s">
        <v>205</v>
      </c>
      <c r="B23" s="284" t="s">
        <v>178</v>
      </c>
      <c r="C23" s="33">
        <v>25</v>
      </c>
      <c r="D23" s="35">
        <f>COUNTIFS('NOMINA FEBRERO'!$H$10:$H$207,'PERSONAL FEBRERO'!A23,'NOMINA FEBRERO'!$F$10:$F$207,'PERSONAL FEBRERO'!B23,'NOMINA FEBRERO'!$BA$10:$BA$207,'PERSONAL FEBRERO'!C23)</f>
        <v>1</v>
      </c>
      <c r="E23" s="35">
        <f t="shared" si="0"/>
        <v>25</v>
      </c>
      <c r="F23" s="332">
        <f t="shared" si="4"/>
        <v>116146.88649936666</v>
      </c>
      <c r="G23" s="332">
        <v>3484406.5949809998</v>
      </c>
      <c r="H23" s="332">
        <f t="shared" si="5"/>
        <v>3484406.5949809998</v>
      </c>
      <c r="I23" s="294"/>
      <c r="J23" s="294"/>
      <c r="K23" s="332">
        <f t="shared" si="6"/>
        <v>2903672.1624841667</v>
      </c>
    </row>
    <row r="24" spans="1:12" ht="24" x14ac:dyDescent="0.25">
      <c r="A24" s="282" t="s">
        <v>205</v>
      </c>
      <c r="B24" s="284" t="s">
        <v>178</v>
      </c>
      <c r="C24" s="33">
        <v>29</v>
      </c>
      <c r="D24" s="35">
        <f>COUNTIFS('NOMINA FEBRERO'!$H$10:$H$207,'PERSONAL FEBRERO'!A24,'NOMINA FEBRERO'!$F$10:$F$207,'PERSONAL FEBRERO'!B24,'NOMINA FEBRERO'!$BA$10:$BA$207,'PERSONAL FEBRERO'!C24)</f>
        <v>1</v>
      </c>
      <c r="E24" s="35">
        <f t="shared" si="0"/>
        <v>29</v>
      </c>
      <c r="F24" s="332">
        <f t="shared" si="4"/>
        <v>116146.88649936666</v>
      </c>
      <c r="G24" s="332">
        <v>3484406.5949809998</v>
      </c>
      <c r="H24" s="332">
        <f t="shared" si="5"/>
        <v>3484406.5949809998</v>
      </c>
      <c r="I24" s="294"/>
      <c r="J24" s="294"/>
      <c r="K24" s="332">
        <f t="shared" si="6"/>
        <v>3368259.7084816331</v>
      </c>
    </row>
    <row r="25" spans="1:12" ht="24" x14ac:dyDescent="0.25">
      <c r="A25" s="282" t="s">
        <v>206</v>
      </c>
      <c r="B25" s="284" t="s">
        <v>178</v>
      </c>
      <c r="C25" s="33">
        <v>30</v>
      </c>
      <c r="D25" s="35">
        <f>COUNTIFS('NOMINA FEBRERO'!$H$10:$H$207,'PERSONAL FEBRERO'!A25,'NOMINA FEBRERO'!$F$10:$F$207,'PERSONAL FEBRERO'!B25,'NOMINA FEBRERO'!$BA$10:$BA$207,'PERSONAL FEBRERO'!C25)</f>
        <v>6</v>
      </c>
      <c r="E25" s="35">
        <f t="shared" si="0"/>
        <v>180</v>
      </c>
      <c r="F25" s="332">
        <f t="shared" si="4"/>
        <v>116146.88649936666</v>
      </c>
      <c r="G25" s="332">
        <v>3484406.5949809998</v>
      </c>
      <c r="H25" s="332">
        <f t="shared" si="5"/>
        <v>20906439.569885999</v>
      </c>
      <c r="I25" s="294"/>
      <c r="J25" s="294"/>
      <c r="K25" s="332">
        <f t="shared" si="6"/>
        <v>20906439.569885999</v>
      </c>
      <c r="L25" s="137"/>
    </row>
    <row r="26" spans="1:12" ht="24" x14ac:dyDescent="0.25">
      <c r="A26" s="282" t="s">
        <v>207</v>
      </c>
      <c r="B26" s="284" t="s">
        <v>178</v>
      </c>
      <c r="C26" s="33">
        <v>28</v>
      </c>
      <c r="D26" s="35">
        <f>COUNTIFS('NOMINA FEBRERO'!$H$10:$H$207,'PERSONAL FEBRERO'!A26,'NOMINA FEBRERO'!$F$10:$F$207,'PERSONAL FEBRERO'!B26,'NOMINA FEBRERO'!$BA$10:$BA$207,'PERSONAL FEBRERO'!C26)</f>
        <v>1</v>
      </c>
      <c r="E26" s="35">
        <f t="shared" si="0"/>
        <v>28</v>
      </c>
      <c r="F26" s="332">
        <f t="shared" ref="F26" si="8">G26/30</f>
        <v>116146.88649936666</v>
      </c>
      <c r="G26" s="332">
        <v>3484406.5949809998</v>
      </c>
      <c r="H26" s="332">
        <f t="shared" si="5"/>
        <v>3484406.5949809998</v>
      </c>
      <c r="I26" s="294"/>
      <c r="J26" s="294"/>
      <c r="K26" s="332">
        <f t="shared" si="6"/>
        <v>3252112.8219822664</v>
      </c>
      <c r="L26" s="137"/>
    </row>
    <row r="27" spans="1:12" ht="24" x14ac:dyDescent="0.25">
      <c r="A27" s="282" t="s">
        <v>207</v>
      </c>
      <c r="B27" s="284" t="s">
        <v>178</v>
      </c>
      <c r="C27" s="33">
        <v>30</v>
      </c>
      <c r="D27" s="35">
        <f>COUNTIFS('NOMINA FEBRERO'!$H$10:$H$207,'PERSONAL FEBRERO'!A27,'NOMINA FEBRERO'!$F$10:$F$207,'PERSONAL FEBRERO'!B27,'NOMINA FEBRERO'!$BA$10:$BA$207,'PERSONAL FEBRERO'!C27)</f>
        <v>6</v>
      </c>
      <c r="E27" s="35">
        <f t="shared" ref="E27" si="9">+C27*D27</f>
        <v>180</v>
      </c>
      <c r="F27" s="332">
        <f t="shared" si="4"/>
        <v>116146.88649936666</v>
      </c>
      <c r="G27" s="332">
        <v>3484406.5949809998</v>
      </c>
      <c r="H27" s="332">
        <f t="shared" si="5"/>
        <v>20906439.569885999</v>
      </c>
      <c r="I27" s="294"/>
      <c r="J27" s="294"/>
      <c r="K27" s="332">
        <f t="shared" si="6"/>
        <v>20906439.569885999</v>
      </c>
    </row>
    <row r="28" spans="1:12" ht="24" x14ac:dyDescent="0.25">
      <c r="A28" s="282" t="s">
        <v>208</v>
      </c>
      <c r="B28" s="284" t="s">
        <v>178</v>
      </c>
      <c r="C28" s="33">
        <v>30</v>
      </c>
      <c r="D28" s="35">
        <f>COUNTIFS('NOMINA FEBRERO'!$H$10:$H$207,'PERSONAL FEBRERO'!A28,'NOMINA FEBRERO'!$F$10:$F$207,'PERSONAL FEBRERO'!B28,'NOMINA FEBRERO'!$BA$10:$BA$207,'PERSONAL FEBRERO'!C28)</f>
        <v>1</v>
      </c>
      <c r="E28" s="35">
        <f t="shared" ref="E28" si="10">+C28*D28</f>
        <v>30</v>
      </c>
      <c r="F28" s="332">
        <f t="shared" si="4"/>
        <v>116146.88649936666</v>
      </c>
      <c r="G28" s="332">
        <v>3484406.5949809998</v>
      </c>
      <c r="H28" s="332">
        <f t="shared" si="5"/>
        <v>3484406.5949809998</v>
      </c>
      <c r="I28" s="294"/>
      <c r="J28" s="294"/>
      <c r="K28" s="332">
        <f t="shared" si="6"/>
        <v>3484406.5949809998</v>
      </c>
      <c r="L28" s="137"/>
    </row>
    <row r="29" spans="1:12" ht="24" x14ac:dyDescent="0.25">
      <c r="A29" s="282" t="s">
        <v>209</v>
      </c>
      <c r="B29" s="284" t="s">
        <v>178</v>
      </c>
      <c r="C29" s="33">
        <v>30</v>
      </c>
      <c r="D29" s="35">
        <f>COUNTIFS('NOMINA FEBRERO'!$H$10:$H$207,'PERSONAL FEBRERO'!A29,'NOMINA FEBRERO'!$F$10:$F$207,'PERSONAL FEBRERO'!B29,'NOMINA FEBRERO'!$BA$10:$BA$207,'PERSONAL FEBRERO'!C29)</f>
        <v>1</v>
      </c>
      <c r="E29" s="35">
        <f t="shared" si="0"/>
        <v>30</v>
      </c>
      <c r="F29" s="332">
        <f t="shared" si="4"/>
        <v>116146.88649936666</v>
      </c>
      <c r="G29" s="332">
        <v>3484406.5949809998</v>
      </c>
      <c r="H29" s="332">
        <f t="shared" si="5"/>
        <v>3484406.5949809998</v>
      </c>
      <c r="I29" s="294"/>
      <c r="J29" s="294"/>
      <c r="K29" s="332">
        <f t="shared" si="6"/>
        <v>3484406.5949809998</v>
      </c>
      <c r="L29" s="137"/>
    </row>
    <row r="30" spans="1:12" ht="24" x14ac:dyDescent="0.25">
      <c r="A30" s="282" t="s">
        <v>209</v>
      </c>
      <c r="B30" s="284" t="s">
        <v>178</v>
      </c>
      <c r="C30" s="33">
        <v>6</v>
      </c>
      <c r="D30" s="35">
        <f>COUNTIFS('NOMINA FEBRERO'!$H$10:$H$207,'PERSONAL FEBRERO'!A30,'NOMINA FEBRERO'!$F$10:$F$207,'PERSONAL FEBRERO'!B30,'NOMINA FEBRERO'!$BA$10:$BA$207,'PERSONAL FEBRERO'!C30)</f>
        <v>1</v>
      </c>
      <c r="E30" s="35">
        <f t="shared" ref="E30" si="11">+C30*D30</f>
        <v>6</v>
      </c>
      <c r="F30" s="332">
        <f t="shared" ref="F30" si="12">G30/30</f>
        <v>116146.88649936666</v>
      </c>
      <c r="G30" s="332">
        <v>3484406.5949809998</v>
      </c>
      <c r="H30" s="332">
        <f t="shared" si="5"/>
        <v>3484406.5949809998</v>
      </c>
      <c r="I30" s="294"/>
      <c r="J30" s="294"/>
      <c r="K30" s="332">
        <f t="shared" si="6"/>
        <v>696881.31899619999</v>
      </c>
    </row>
    <row r="31" spans="1:12" ht="24" x14ac:dyDescent="0.25">
      <c r="A31" s="282" t="s">
        <v>210</v>
      </c>
      <c r="B31" s="284" t="s">
        <v>178</v>
      </c>
      <c r="C31" s="33">
        <v>30</v>
      </c>
      <c r="D31" s="35">
        <f>COUNTIFS('NOMINA FEBRERO'!$H$10:$H$207,'PERSONAL FEBRERO'!A31,'NOMINA FEBRERO'!$F$10:$F$207,'PERSONAL FEBRERO'!B31,'NOMINA FEBRERO'!$BA$10:$BA$207,'PERSONAL FEBRERO'!C31)</f>
        <v>7</v>
      </c>
      <c r="E31" s="35">
        <f t="shared" si="0"/>
        <v>210</v>
      </c>
      <c r="F31" s="332">
        <f t="shared" si="4"/>
        <v>116146.88649936666</v>
      </c>
      <c r="G31" s="332">
        <v>3484406.5949809998</v>
      </c>
      <c r="H31" s="332">
        <f t="shared" si="5"/>
        <v>24390846.164866999</v>
      </c>
      <c r="I31" s="294"/>
      <c r="J31" s="294"/>
      <c r="K31" s="332">
        <f t="shared" si="6"/>
        <v>24390846.164866999</v>
      </c>
      <c r="L31" s="137"/>
    </row>
    <row r="32" spans="1:12" ht="24" x14ac:dyDescent="0.25">
      <c r="A32" s="282" t="s">
        <v>210</v>
      </c>
      <c r="B32" s="284" t="s">
        <v>178</v>
      </c>
      <c r="C32" s="33">
        <v>28</v>
      </c>
      <c r="D32" s="35">
        <f>COUNTIFS('NOMINA FEBRERO'!$H$10:$H$207,'PERSONAL FEBRERO'!A32,'NOMINA FEBRERO'!$F$10:$F$207,'PERSONAL FEBRERO'!B32,'NOMINA FEBRERO'!$BA$10:$BA$207,'PERSONAL FEBRERO'!C32)</f>
        <v>1</v>
      </c>
      <c r="E32" s="35">
        <f t="shared" si="0"/>
        <v>28</v>
      </c>
      <c r="F32" s="332">
        <f t="shared" si="4"/>
        <v>116146.88649936666</v>
      </c>
      <c r="G32" s="332">
        <v>3484406.5949809998</v>
      </c>
      <c r="H32" s="332">
        <f t="shared" si="5"/>
        <v>3484406.5949809998</v>
      </c>
      <c r="I32" s="294"/>
      <c r="J32" s="294"/>
      <c r="K32" s="332">
        <f t="shared" si="6"/>
        <v>3252112.8219822664</v>
      </c>
    </row>
    <row r="33" spans="1:12" ht="24" x14ac:dyDescent="0.25">
      <c r="A33" s="282" t="s">
        <v>211</v>
      </c>
      <c r="B33" s="284" t="s">
        <v>178</v>
      </c>
      <c r="C33" s="33">
        <v>4</v>
      </c>
      <c r="D33" s="35">
        <f>COUNTIFS('NOMINA FEBRERO'!$H$10:$H$207,'PERSONAL FEBRERO'!A33,'NOMINA FEBRERO'!$F$10:$F$207,'PERSONAL FEBRERO'!B33,'NOMINA FEBRERO'!$BA$10:$BA$207,'PERSONAL FEBRERO'!C33)</f>
        <v>1</v>
      </c>
      <c r="E33" s="35">
        <f t="shared" si="0"/>
        <v>4</v>
      </c>
      <c r="F33" s="332">
        <f t="shared" si="4"/>
        <v>116146.88649936666</v>
      </c>
      <c r="G33" s="332">
        <v>3484406.5949809998</v>
      </c>
      <c r="H33" s="332">
        <f t="shared" si="5"/>
        <v>3484406.5949809998</v>
      </c>
      <c r="I33" s="294"/>
      <c r="J33" s="294"/>
      <c r="K33" s="332">
        <f t="shared" si="6"/>
        <v>464587.54599746666</v>
      </c>
      <c r="L33" s="137"/>
    </row>
    <row r="34" spans="1:12" ht="24" x14ac:dyDescent="0.25">
      <c r="A34" s="282" t="s">
        <v>211</v>
      </c>
      <c r="B34" s="284" t="s">
        <v>178</v>
      </c>
      <c r="C34" s="33">
        <v>18</v>
      </c>
      <c r="D34" s="35">
        <f>COUNTIFS('NOMINA FEBRERO'!$H$10:$H$207,'PERSONAL FEBRERO'!A34,'NOMINA FEBRERO'!$F$10:$F$207,'PERSONAL FEBRERO'!B34,'NOMINA FEBRERO'!$BA$10:$BA$207,'PERSONAL FEBRERO'!C34)</f>
        <v>1</v>
      </c>
      <c r="E34" s="35">
        <f t="shared" si="0"/>
        <v>18</v>
      </c>
      <c r="F34" s="332">
        <f t="shared" si="4"/>
        <v>116146.88649936666</v>
      </c>
      <c r="G34" s="332">
        <v>3484406.5949809998</v>
      </c>
      <c r="H34" s="332">
        <f t="shared" si="5"/>
        <v>3484406.5949809998</v>
      </c>
      <c r="I34" s="294"/>
      <c r="J34" s="294"/>
      <c r="K34" s="332">
        <f t="shared" si="6"/>
        <v>2090643.9569886001</v>
      </c>
    </row>
    <row r="35" spans="1:12" ht="24" x14ac:dyDescent="0.25">
      <c r="A35" s="282" t="s">
        <v>211</v>
      </c>
      <c r="B35" s="284" t="s">
        <v>178</v>
      </c>
      <c r="C35" s="33">
        <v>30</v>
      </c>
      <c r="D35" s="35">
        <f>COUNTIFS('NOMINA FEBRERO'!$H$10:$H$207,'PERSONAL FEBRERO'!A35,'NOMINA FEBRERO'!$F$10:$F$207,'PERSONAL FEBRERO'!B35,'NOMINA FEBRERO'!$BA$10:$BA$207,'PERSONAL FEBRERO'!C35)</f>
        <v>8</v>
      </c>
      <c r="E35" s="35">
        <f t="shared" si="0"/>
        <v>240</v>
      </c>
      <c r="F35" s="332">
        <f t="shared" si="4"/>
        <v>116146.88649936666</v>
      </c>
      <c r="G35" s="332">
        <v>3484406.5949809998</v>
      </c>
      <c r="H35" s="332">
        <f t="shared" si="5"/>
        <v>27875252.759847999</v>
      </c>
      <c r="I35" s="294"/>
      <c r="J35" s="294"/>
      <c r="K35" s="332">
        <f t="shared" si="6"/>
        <v>27875252.759847999</v>
      </c>
    </row>
    <row r="36" spans="1:12" ht="24" x14ac:dyDescent="0.25">
      <c r="A36" s="282" t="s">
        <v>212</v>
      </c>
      <c r="B36" s="284" t="s">
        <v>178</v>
      </c>
      <c r="C36" s="33">
        <v>30</v>
      </c>
      <c r="D36" s="35">
        <f>COUNTIFS('NOMINA FEBRERO'!$H$10:$H$207,'PERSONAL FEBRERO'!A36,'NOMINA FEBRERO'!$F$10:$F$207,'PERSONAL FEBRERO'!B36,'NOMINA FEBRERO'!$BA$10:$BA$207,'PERSONAL FEBRERO'!C36)</f>
        <v>1</v>
      </c>
      <c r="E36" s="35">
        <f t="shared" si="0"/>
        <v>30</v>
      </c>
      <c r="F36" s="332">
        <f t="shared" si="4"/>
        <v>116146.88649936666</v>
      </c>
      <c r="G36" s="332">
        <v>3484406.5949809998</v>
      </c>
      <c r="H36" s="332">
        <f t="shared" si="5"/>
        <v>3484406.5949809998</v>
      </c>
      <c r="I36" s="294"/>
      <c r="J36" s="294"/>
      <c r="K36" s="332">
        <f t="shared" si="6"/>
        <v>3484406.5949809998</v>
      </c>
      <c r="L36" s="137"/>
    </row>
    <row r="37" spans="1:12" ht="24" x14ac:dyDescent="0.25">
      <c r="A37" s="282" t="s">
        <v>213</v>
      </c>
      <c r="B37" s="284" t="s">
        <v>178</v>
      </c>
      <c r="C37" s="33">
        <v>30</v>
      </c>
      <c r="D37" s="35">
        <f>COUNTIFS('NOMINA FEBRERO'!$H$10:$H$207,'PERSONAL FEBRERO'!A37,'NOMINA FEBRERO'!$F$10:$F$207,'PERSONAL FEBRERO'!B37,'NOMINA FEBRERO'!$BA$10:$BA$207,'PERSONAL FEBRERO'!C37)</f>
        <v>2</v>
      </c>
      <c r="E37" s="35">
        <f t="shared" si="0"/>
        <v>60</v>
      </c>
      <c r="F37" s="332">
        <f t="shared" si="4"/>
        <v>116146.88649936666</v>
      </c>
      <c r="G37" s="332">
        <v>3484406.5949809998</v>
      </c>
      <c r="H37" s="332">
        <f t="shared" si="5"/>
        <v>6968813.1899619997</v>
      </c>
      <c r="I37" s="294"/>
      <c r="J37" s="294"/>
      <c r="K37" s="332">
        <f t="shared" si="6"/>
        <v>6968813.1899619997</v>
      </c>
      <c r="L37" s="137"/>
    </row>
    <row r="38" spans="1:12" ht="24" x14ac:dyDescent="0.25">
      <c r="A38" s="282" t="s">
        <v>214</v>
      </c>
      <c r="B38" s="284" t="s">
        <v>178</v>
      </c>
      <c r="C38" s="33">
        <v>30</v>
      </c>
      <c r="D38" s="35">
        <f>COUNTIFS('NOMINA FEBRERO'!$H$10:$H$207,'PERSONAL FEBRERO'!A38,'NOMINA FEBRERO'!$F$10:$F$207,'PERSONAL FEBRERO'!B38,'NOMINA FEBRERO'!$BA$10:$BA$207,'PERSONAL FEBRERO'!C38)</f>
        <v>2</v>
      </c>
      <c r="E38" s="35">
        <f t="shared" si="0"/>
        <v>60</v>
      </c>
      <c r="F38" s="332">
        <f t="shared" si="4"/>
        <v>116146.88649936666</v>
      </c>
      <c r="G38" s="332">
        <v>3484406.5949809998</v>
      </c>
      <c r="H38" s="332">
        <f t="shared" si="5"/>
        <v>6968813.1899619997</v>
      </c>
      <c r="I38" s="294"/>
      <c r="J38" s="294"/>
      <c r="K38" s="332">
        <f t="shared" si="6"/>
        <v>6968813.1899619997</v>
      </c>
      <c r="L38" s="137"/>
    </row>
    <row r="39" spans="1:12" ht="24" x14ac:dyDescent="0.25">
      <c r="A39" s="282" t="s">
        <v>215</v>
      </c>
      <c r="B39" s="284" t="s">
        <v>178</v>
      </c>
      <c r="C39" s="33">
        <v>30</v>
      </c>
      <c r="D39" s="35">
        <f>COUNTIFS('NOMINA FEBRERO'!$H$10:$H$207,'PERSONAL FEBRERO'!A39,'NOMINA FEBRERO'!$F$10:$F$207,'PERSONAL FEBRERO'!B39,'NOMINA FEBRERO'!$BA$10:$BA$207,'PERSONAL FEBRERO'!C39)</f>
        <v>1</v>
      </c>
      <c r="E39" s="35">
        <f t="shared" si="0"/>
        <v>30</v>
      </c>
      <c r="F39" s="332">
        <f t="shared" si="4"/>
        <v>116146.88649936666</v>
      </c>
      <c r="G39" s="332">
        <v>3484406.5949809998</v>
      </c>
      <c r="H39" s="332">
        <f t="shared" si="5"/>
        <v>3484406.5949809998</v>
      </c>
      <c r="I39" s="294"/>
      <c r="J39" s="294"/>
      <c r="K39" s="332">
        <f t="shared" si="6"/>
        <v>3484406.5949809998</v>
      </c>
      <c r="L39" s="137"/>
    </row>
    <row r="40" spans="1:12" ht="24" x14ac:dyDescent="0.25">
      <c r="A40" s="282" t="s">
        <v>215</v>
      </c>
      <c r="B40" s="284" t="s">
        <v>178</v>
      </c>
      <c r="C40" s="33">
        <v>10</v>
      </c>
      <c r="D40" s="35">
        <f>COUNTIFS('NOMINA FEBRERO'!$H$10:$H$207,'PERSONAL FEBRERO'!A40,'NOMINA FEBRERO'!$F$10:$F$207,'PERSONAL FEBRERO'!B40,'NOMINA FEBRERO'!$BA$10:$BA$207,'PERSONAL FEBRERO'!C40)</f>
        <v>1</v>
      </c>
      <c r="E40" s="35">
        <f t="shared" si="0"/>
        <v>10</v>
      </c>
      <c r="F40" s="332">
        <f t="shared" si="4"/>
        <v>116146.88649936666</v>
      </c>
      <c r="G40" s="332">
        <v>3484406.5949809998</v>
      </c>
      <c r="H40" s="332">
        <f t="shared" si="5"/>
        <v>3484406.5949809998</v>
      </c>
      <c r="I40" s="294"/>
      <c r="J40" s="294"/>
      <c r="K40" s="332">
        <f t="shared" si="6"/>
        <v>1161468.8649936668</v>
      </c>
    </row>
    <row r="41" spans="1:12" ht="24" x14ac:dyDescent="0.25">
      <c r="A41" s="282" t="s">
        <v>216</v>
      </c>
      <c r="B41" s="284" t="s">
        <v>178</v>
      </c>
      <c r="C41" s="33">
        <v>30</v>
      </c>
      <c r="D41" s="35">
        <f>COUNTIFS('NOMINA FEBRERO'!$H$10:$H$207,'PERSONAL FEBRERO'!A41,'NOMINA FEBRERO'!$F$10:$F$207,'PERSONAL FEBRERO'!B41,'NOMINA FEBRERO'!$BA$10:$BA$207,'PERSONAL FEBRERO'!C41)</f>
        <v>3</v>
      </c>
      <c r="E41" s="35">
        <f t="shared" si="0"/>
        <v>90</v>
      </c>
      <c r="F41" s="332">
        <f t="shared" si="4"/>
        <v>116146.88649936666</v>
      </c>
      <c r="G41" s="332">
        <v>3484406.5949809998</v>
      </c>
      <c r="H41" s="332">
        <f t="shared" si="5"/>
        <v>10453219.784942999</v>
      </c>
      <c r="I41" s="294"/>
      <c r="J41" s="294"/>
      <c r="K41" s="332">
        <f t="shared" si="6"/>
        <v>10453219.784942999</v>
      </c>
      <c r="L41" s="137"/>
    </row>
    <row r="42" spans="1:12" ht="24" x14ac:dyDescent="0.25">
      <c r="A42" s="282" t="s">
        <v>216</v>
      </c>
      <c r="B42" s="284" t="s">
        <v>178</v>
      </c>
      <c r="C42" s="33">
        <v>29</v>
      </c>
      <c r="D42" s="35">
        <f>COUNTIFS('NOMINA FEBRERO'!$H$10:$H$207,'PERSONAL FEBRERO'!A42,'NOMINA FEBRERO'!$F$10:$F$207,'PERSONAL FEBRERO'!B42,'NOMINA FEBRERO'!$BA$10:$BA$207,'PERSONAL FEBRERO'!C42)</f>
        <v>1</v>
      </c>
      <c r="E42" s="35">
        <f t="shared" si="0"/>
        <v>29</v>
      </c>
      <c r="F42" s="332">
        <f t="shared" si="4"/>
        <v>116146.88649936666</v>
      </c>
      <c r="G42" s="332">
        <v>3484406.5949809998</v>
      </c>
      <c r="H42" s="332">
        <f t="shared" si="5"/>
        <v>3484406.5949809998</v>
      </c>
      <c r="I42" s="294"/>
      <c r="J42" s="294"/>
      <c r="K42" s="332">
        <f t="shared" si="6"/>
        <v>3368259.7084816331</v>
      </c>
    </row>
    <row r="43" spans="1:12" ht="24" x14ac:dyDescent="0.25">
      <c r="A43" s="282" t="s">
        <v>217</v>
      </c>
      <c r="B43" s="284" t="s">
        <v>178</v>
      </c>
      <c r="C43" s="33">
        <v>30</v>
      </c>
      <c r="D43" s="35">
        <f>COUNTIFS('NOMINA FEBRERO'!$H$10:$H$207,'PERSONAL FEBRERO'!A43,'NOMINA FEBRERO'!$F$10:$F$207,'PERSONAL FEBRERO'!B43,'NOMINA FEBRERO'!$BA$10:$BA$207,'PERSONAL FEBRERO'!C43)</f>
        <v>3</v>
      </c>
      <c r="E43" s="35">
        <f t="shared" si="0"/>
        <v>90</v>
      </c>
      <c r="F43" s="332">
        <f t="shared" si="4"/>
        <v>116146.88649936666</v>
      </c>
      <c r="G43" s="332">
        <v>3484406.5949809998</v>
      </c>
      <c r="H43" s="332">
        <f t="shared" si="5"/>
        <v>10453219.784942999</v>
      </c>
      <c r="I43" s="294"/>
      <c r="J43" s="294"/>
      <c r="K43" s="332">
        <f t="shared" si="6"/>
        <v>10453219.784942999</v>
      </c>
      <c r="L43" s="137"/>
    </row>
    <row r="44" spans="1:12" ht="24" x14ac:dyDescent="0.25">
      <c r="A44" s="282" t="s">
        <v>218</v>
      </c>
      <c r="B44" s="284" t="s">
        <v>178</v>
      </c>
      <c r="C44" s="33">
        <v>30</v>
      </c>
      <c r="D44" s="35">
        <f>COUNTIFS('NOMINA FEBRERO'!$H$10:$H$207,'PERSONAL FEBRERO'!A44,'NOMINA FEBRERO'!$F$10:$F$207,'PERSONAL FEBRERO'!B44,'NOMINA FEBRERO'!$BA$10:$BA$207,'PERSONAL FEBRERO'!C44)</f>
        <v>3</v>
      </c>
      <c r="E44" s="35">
        <f t="shared" si="0"/>
        <v>90</v>
      </c>
      <c r="F44" s="332">
        <f t="shared" si="4"/>
        <v>116146.88649936666</v>
      </c>
      <c r="G44" s="332">
        <v>3484406.5949809998</v>
      </c>
      <c r="H44" s="332">
        <f t="shared" si="5"/>
        <v>10453219.784942999</v>
      </c>
      <c r="I44" s="294"/>
      <c r="J44" s="294"/>
      <c r="K44" s="332">
        <f t="shared" si="6"/>
        <v>10453219.784942999</v>
      </c>
      <c r="L44" s="137"/>
    </row>
    <row r="45" spans="1:12" ht="24" x14ac:dyDescent="0.25">
      <c r="A45" s="282" t="s">
        <v>219</v>
      </c>
      <c r="B45" s="284" t="s">
        <v>178</v>
      </c>
      <c r="C45" s="33">
        <v>28</v>
      </c>
      <c r="D45" s="35">
        <f>COUNTIFS('NOMINA FEBRERO'!$H$10:$H$207,'PERSONAL FEBRERO'!A45,'NOMINA FEBRERO'!$F$10:$F$207,'PERSONAL FEBRERO'!B45,'NOMINA FEBRERO'!$BA$10:$BA$207,'PERSONAL FEBRERO'!C45)</f>
        <v>1</v>
      </c>
      <c r="E45" s="35">
        <f t="shared" ref="E45" si="13">+C45*D45</f>
        <v>28</v>
      </c>
      <c r="F45" s="332">
        <f t="shared" ref="F45" si="14">G45/30</f>
        <v>116146.88649936666</v>
      </c>
      <c r="G45" s="332">
        <v>3484406.5949809998</v>
      </c>
      <c r="H45" s="332">
        <f t="shared" si="5"/>
        <v>3484406.5949809998</v>
      </c>
      <c r="I45" s="294"/>
      <c r="J45" s="294"/>
      <c r="K45" s="332">
        <f t="shared" si="6"/>
        <v>3252112.8219822664</v>
      </c>
      <c r="L45" s="137"/>
    </row>
    <row r="46" spans="1:12" ht="24" x14ac:dyDescent="0.25">
      <c r="A46" s="282" t="s">
        <v>219</v>
      </c>
      <c r="B46" s="284" t="s">
        <v>178</v>
      </c>
      <c r="C46" s="33">
        <v>30</v>
      </c>
      <c r="D46" s="397">
        <f>COUNTIFS('NOMINA FEBRERO'!$H$10:$H$207,'PERSONAL FEBRERO'!A46,'NOMINA FEBRERO'!$F$10:$F$207,'PERSONAL FEBRERO'!B46,'NOMINA FEBRERO'!$BA$10:$BA$207,'PERSONAL FEBRERO'!C46)</f>
        <v>21</v>
      </c>
      <c r="E46" s="35">
        <f t="shared" si="0"/>
        <v>630</v>
      </c>
      <c r="F46" s="332">
        <f t="shared" si="4"/>
        <v>116146.88649936666</v>
      </c>
      <c r="G46" s="332">
        <v>3484406.5949809998</v>
      </c>
      <c r="H46" s="332">
        <f t="shared" si="5"/>
        <v>73172538.494600996</v>
      </c>
      <c r="I46" s="294"/>
      <c r="J46" s="294"/>
      <c r="K46" s="332">
        <f t="shared" si="6"/>
        <v>73172538.494600996</v>
      </c>
    </row>
    <row r="47" spans="1:12" ht="24" x14ac:dyDescent="0.25">
      <c r="A47" s="282" t="s">
        <v>220</v>
      </c>
      <c r="B47" s="284" t="s">
        <v>178</v>
      </c>
      <c r="C47" s="33">
        <v>30</v>
      </c>
      <c r="D47" s="35">
        <f>COUNTIFS('NOMINA FEBRERO'!$H$10:$H$207,'PERSONAL FEBRERO'!A47,'NOMINA FEBRERO'!$F$10:$F$207,'PERSONAL FEBRERO'!B47,'NOMINA FEBRERO'!$BA$10:$BA$207,'PERSONAL FEBRERO'!C47)</f>
        <v>2</v>
      </c>
      <c r="E47" s="35">
        <f t="shared" si="0"/>
        <v>60</v>
      </c>
      <c r="F47" s="332">
        <f t="shared" si="4"/>
        <v>116146.88649936666</v>
      </c>
      <c r="G47" s="332">
        <v>3484406.5949809998</v>
      </c>
      <c r="H47" s="332">
        <f t="shared" si="5"/>
        <v>6968813.1899619997</v>
      </c>
      <c r="I47" s="294"/>
      <c r="J47" s="294"/>
      <c r="K47" s="332">
        <f t="shared" si="6"/>
        <v>6968813.1899619997</v>
      </c>
      <c r="L47" s="137"/>
    </row>
    <row r="48" spans="1:12" ht="24" x14ac:dyDescent="0.25">
      <c r="A48" s="282" t="s">
        <v>220</v>
      </c>
      <c r="B48" s="284" t="s">
        <v>178</v>
      </c>
      <c r="C48" s="33">
        <v>28</v>
      </c>
      <c r="D48" s="35">
        <f>COUNTIFS('NOMINA FEBRERO'!$H$10:$H$207,'PERSONAL FEBRERO'!A48,'NOMINA FEBRERO'!$F$10:$F$207,'PERSONAL FEBRERO'!B48,'NOMINA FEBRERO'!$BA$10:$BA$207,'PERSONAL FEBRERO'!C48)</f>
        <v>1</v>
      </c>
      <c r="E48" s="35">
        <f t="shared" ref="E48" si="15">+C48*D48</f>
        <v>28</v>
      </c>
      <c r="F48" s="332">
        <f t="shared" ref="F48" si="16">G48/30</f>
        <v>116146.88649936666</v>
      </c>
      <c r="G48" s="332">
        <v>3484406.5949809998</v>
      </c>
      <c r="H48" s="332">
        <f t="shared" si="5"/>
        <v>3484406.5949809998</v>
      </c>
      <c r="I48" s="294"/>
      <c r="J48" s="294"/>
      <c r="K48" s="332">
        <f t="shared" si="6"/>
        <v>3252112.8219822664</v>
      </c>
    </row>
    <row r="49" spans="1:12" ht="24" x14ac:dyDescent="0.25">
      <c r="A49" s="282" t="s">
        <v>221</v>
      </c>
      <c r="B49" s="284" t="s">
        <v>178</v>
      </c>
      <c r="C49" s="33">
        <v>30</v>
      </c>
      <c r="D49" s="35">
        <f>COUNTIFS('NOMINA FEBRERO'!$H$10:$H$207,'PERSONAL FEBRERO'!A49,'NOMINA FEBRERO'!$F$10:$F$207,'PERSONAL FEBRERO'!B49,'NOMINA FEBRERO'!$BA$10:$BA$207,'PERSONAL FEBRERO'!C49)</f>
        <v>3</v>
      </c>
      <c r="E49" s="35">
        <f t="shared" si="0"/>
        <v>90</v>
      </c>
      <c r="F49" s="332">
        <f t="shared" si="4"/>
        <v>116146.88649936666</v>
      </c>
      <c r="G49" s="332">
        <v>3484406.5949809998</v>
      </c>
      <c r="H49" s="332">
        <f t="shared" si="5"/>
        <v>10453219.784942999</v>
      </c>
      <c r="I49" s="294"/>
      <c r="J49" s="294"/>
      <c r="K49" s="332">
        <f t="shared" si="6"/>
        <v>10453219.784942999</v>
      </c>
      <c r="L49" s="137"/>
    </row>
    <row r="50" spans="1:12" ht="24" x14ac:dyDescent="0.25">
      <c r="A50" s="282" t="s">
        <v>222</v>
      </c>
      <c r="B50" s="284" t="s">
        <v>178</v>
      </c>
      <c r="C50" s="33">
        <v>30</v>
      </c>
      <c r="D50" s="35">
        <f>COUNTIFS('NOMINA FEBRERO'!$H$10:$H$207,'PERSONAL FEBRERO'!A50,'NOMINA FEBRERO'!$F$10:$F$207,'PERSONAL FEBRERO'!B50,'NOMINA FEBRERO'!$BA$10:$BA$207,'PERSONAL FEBRERO'!C50)</f>
        <v>3</v>
      </c>
      <c r="E50" s="35">
        <f t="shared" si="0"/>
        <v>90</v>
      </c>
      <c r="F50" s="332">
        <f t="shared" si="4"/>
        <v>116146.88649936666</v>
      </c>
      <c r="G50" s="332">
        <v>3484406.5949809998</v>
      </c>
      <c r="H50" s="332">
        <f t="shared" si="5"/>
        <v>10453219.784942999</v>
      </c>
      <c r="I50" s="294"/>
      <c r="J50" s="294"/>
      <c r="K50" s="332">
        <f t="shared" si="6"/>
        <v>10453219.784942999</v>
      </c>
      <c r="L50" s="137"/>
    </row>
    <row r="51" spans="1:12" ht="24" x14ac:dyDescent="0.25">
      <c r="A51" s="282" t="s">
        <v>223</v>
      </c>
      <c r="B51" s="284" t="s">
        <v>178</v>
      </c>
      <c r="C51" s="33">
        <v>30</v>
      </c>
      <c r="D51" s="35">
        <f>COUNTIFS('NOMINA FEBRERO'!$H$10:$H$207,'PERSONAL FEBRERO'!A51,'NOMINA FEBRERO'!$F$10:$F$207,'PERSONAL FEBRERO'!B51,'NOMINA FEBRERO'!$BA$10:$BA$207,'PERSONAL FEBRERO'!C51)</f>
        <v>2</v>
      </c>
      <c r="E51" s="35">
        <f t="shared" si="0"/>
        <v>60</v>
      </c>
      <c r="F51" s="332">
        <f t="shared" si="4"/>
        <v>116146.88649936666</v>
      </c>
      <c r="G51" s="332">
        <v>3484406.5949809998</v>
      </c>
      <c r="H51" s="332">
        <f t="shared" si="5"/>
        <v>6968813.1899619997</v>
      </c>
      <c r="I51" s="294"/>
      <c r="J51" s="294"/>
      <c r="K51" s="332">
        <f t="shared" si="6"/>
        <v>6968813.1899619997</v>
      </c>
      <c r="L51" s="137"/>
    </row>
    <row r="52" spans="1:12" ht="24" x14ac:dyDescent="0.25">
      <c r="A52" s="282" t="s">
        <v>224</v>
      </c>
      <c r="B52" s="284" t="s">
        <v>178</v>
      </c>
      <c r="C52" s="33">
        <v>30</v>
      </c>
      <c r="D52" s="35">
        <f>COUNTIFS('NOMINA FEBRERO'!$H$10:$H$207,'PERSONAL FEBRERO'!A52,'NOMINA FEBRERO'!$F$10:$F$207,'PERSONAL FEBRERO'!B52,'NOMINA FEBRERO'!$BA$10:$BA$207,'PERSONAL FEBRERO'!C52)</f>
        <v>1</v>
      </c>
      <c r="E52" s="35">
        <f t="shared" si="0"/>
        <v>30</v>
      </c>
      <c r="F52" s="332">
        <f t="shared" si="4"/>
        <v>116146.88649936666</v>
      </c>
      <c r="G52" s="332">
        <v>3484406.5949809998</v>
      </c>
      <c r="H52" s="332">
        <f t="shared" si="5"/>
        <v>3484406.5949809998</v>
      </c>
      <c r="I52" s="294"/>
      <c r="J52" s="294"/>
      <c r="K52" s="332">
        <f t="shared" si="6"/>
        <v>3484406.5949809998</v>
      </c>
      <c r="L52" s="137"/>
    </row>
    <row r="53" spans="1:12" ht="24" x14ac:dyDescent="0.25">
      <c r="A53" s="282" t="s">
        <v>224</v>
      </c>
      <c r="B53" s="284" t="s">
        <v>178</v>
      </c>
      <c r="C53" s="33">
        <v>21</v>
      </c>
      <c r="D53" s="35">
        <f>COUNTIFS('NOMINA FEBRERO'!$H$10:$H$207,'PERSONAL FEBRERO'!A53,'NOMINA FEBRERO'!$F$10:$F$207,'PERSONAL FEBRERO'!B53,'NOMINA FEBRERO'!$BA$10:$BA$207,'PERSONAL FEBRERO'!C53)</f>
        <v>1</v>
      </c>
      <c r="E53" s="35">
        <f t="shared" ref="E53:E56" si="17">+C53*D53</f>
        <v>21</v>
      </c>
      <c r="F53" s="332">
        <f>G53/30</f>
        <v>116146.88649936666</v>
      </c>
      <c r="G53" s="332">
        <v>3484406.5949809998</v>
      </c>
      <c r="H53" s="332">
        <f t="shared" si="5"/>
        <v>3484406.5949809998</v>
      </c>
      <c r="I53" s="294"/>
      <c r="J53" s="294"/>
      <c r="K53" s="332">
        <f t="shared" si="6"/>
        <v>2439084.6164866998</v>
      </c>
    </row>
    <row r="54" spans="1:12" ht="24" x14ac:dyDescent="0.25">
      <c r="A54" s="382" t="s">
        <v>225</v>
      </c>
      <c r="B54" s="284" t="s">
        <v>178</v>
      </c>
      <c r="C54" s="35">
        <v>26</v>
      </c>
      <c r="D54" s="35">
        <f>COUNTIFS('NOMINA FEBRERO'!$H$10:$H$207,'PERSONAL FEBRERO'!A54,'NOMINA FEBRERO'!$F$10:$F$207,'PERSONAL FEBRERO'!B54,'NOMINA FEBRERO'!$BA$10:$BA$207,'PERSONAL FEBRERO'!C54)</f>
        <v>1</v>
      </c>
      <c r="E54" s="35">
        <f t="shared" si="17"/>
        <v>26</v>
      </c>
      <c r="F54" s="332">
        <f t="shared" ref="F54:F55" si="18">G54/30</f>
        <v>116146.88649936666</v>
      </c>
      <c r="G54" s="332">
        <v>3484406.5949809998</v>
      </c>
      <c r="H54" s="332">
        <f t="shared" ref="H54:H55" si="19">G54*D54</f>
        <v>3484406.5949809998</v>
      </c>
      <c r="I54" s="294"/>
      <c r="J54" s="294"/>
      <c r="K54" s="332">
        <f t="shared" ref="K54:K55" si="20">F54*D54*C54</f>
        <v>3019819.0489835334</v>
      </c>
      <c r="L54" s="137"/>
    </row>
    <row r="55" spans="1:12" ht="24" x14ac:dyDescent="0.25">
      <c r="A55" s="382" t="s">
        <v>225</v>
      </c>
      <c r="B55" s="284" t="s">
        <v>178</v>
      </c>
      <c r="C55" s="35">
        <v>29</v>
      </c>
      <c r="D55" s="35">
        <f>COUNTIFS('NOMINA FEBRERO'!$H$10:$H$207,'PERSONAL FEBRERO'!A55,'NOMINA FEBRERO'!$F$10:$F$207,'PERSONAL FEBRERO'!B55,'NOMINA FEBRERO'!$BA$10:$BA$207,'PERSONAL FEBRERO'!C55)</f>
        <v>1</v>
      </c>
      <c r="E55" s="35">
        <f t="shared" si="17"/>
        <v>29</v>
      </c>
      <c r="F55" s="332">
        <f t="shared" si="18"/>
        <v>116146.88649936666</v>
      </c>
      <c r="G55" s="332">
        <v>3484406.5949809998</v>
      </c>
      <c r="H55" s="332">
        <f t="shared" si="19"/>
        <v>3484406.5949809998</v>
      </c>
      <c r="I55" s="294"/>
      <c r="J55" s="294"/>
      <c r="K55" s="332">
        <f t="shared" si="20"/>
        <v>3368259.7084816331</v>
      </c>
    </row>
    <row r="56" spans="1:12" ht="24" x14ac:dyDescent="0.25">
      <c r="A56" s="382" t="s">
        <v>225</v>
      </c>
      <c r="B56" s="284" t="s">
        <v>178</v>
      </c>
      <c r="C56" s="35">
        <v>30</v>
      </c>
      <c r="D56" s="35">
        <f>COUNTIFS('NOMINA FEBRERO'!$H$10:$H$207,'PERSONAL FEBRERO'!A56,'NOMINA FEBRERO'!$F$10:$F$207,'PERSONAL FEBRERO'!B56,'NOMINA FEBRERO'!$BA$10:$BA$207,'PERSONAL FEBRERO'!C56)</f>
        <v>1</v>
      </c>
      <c r="E56" s="35">
        <f t="shared" si="17"/>
        <v>30</v>
      </c>
      <c r="F56" s="332">
        <f>G56/30</f>
        <v>116146.88649936666</v>
      </c>
      <c r="G56" s="332">
        <v>3484406.5949809998</v>
      </c>
      <c r="H56" s="332">
        <f>G56*D56</f>
        <v>3484406.5949809998</v>
      </c>
      <c r="I56" s="294"/>
      <c r="J56" s="294"/>
      <c r="K56" s="332">
        <f>F56*D56*C56</f>
        <v>3484406.5949809998</v>
      </c>
    </row>
    <row r="57" spans="1:12" x14ac:dyDescent="0.25">
      <c r="A57" s="491" t="s">
        <v>200</v>
      </c>
      <c r="B57" s="491"/>
      <c r="C57" s="491"/>
      <c r="D57" s="491"/>
      <c r="E57" s="491"/>
      <c r="F57" s="491"/>
      <c r="G57" s="491"/>
      <c r="H57" s="491"/>
      <c r="I57" s="491"/>
      <c r="J57" s="491"/>
      <c r="K57" s="38">
        <f>SUM(K6:K56)</f>
        <v>486307013.77284819</v>
      </c>
    </row>
    <row r="58" spans="1:12" x14ac:dyDescent="0.25">
      <c r="A58" s="488" t="s">
        <v>384</v>
      </c>
      <c r="B58" s="489"/>
      <c r="C58" s="489"/>
      <c r="D58" s="489"/>
      <c r="E58" s="489"/>
      <c r="F58" s="489"/>
      <c r="G58" s="489"/>
      <c r="H58" s="489"/>
      <c r="I58" s="489"/>
      <c r="J58" s="489"/>
      <c r="K58" s="490"/>
    </row>
    <row r="59" spans="1:12" ht="24" x14ac:dyDescent="0.25">
      <c r="A59" s="29" t="s">
        <v>191</v>
      </c>
      <c r="B59" s="29"/>
      <c r="C59" s="29" t="s">
        <v>192</v>
      </c>
      <c r="D59" s="29" t="s">
        <v>199</v>
      </c>
      <c r="E59" s="29" t="s">
        <v>1588</v>
      </c>
      <c r="F59" s="29" t="s">
        <v>194</v>
      </c>
      <c r="G59" s="29" t="s">
        <v>176</v>
      </c>
      <c r="H59" s="29" t="s">
        <v>193</v>
      </c>
      <c r="I59" s="29" t="s">
        <v>195</v>
      </c>
      <c r="J59" s="29" t="s">
        <v>196</v>
      </c>
      <c r="K59" s="29" t="s">
        <v>197</v>
      </c>
    </row>
    <row r="60" spans="1:12" ht="24" x14ac:dyDescent="0.25">
      <c r="A60" s="382" t="s">
        <v>201</v>
      </c>
      <c r="B60" s="284" t="s">
        <v>982</v>
      </c>
      <c r="C60" s="35">
        <v>30</v>
      </c>
      <c r="D60" s="35">
        <f>COUNTIFS('NOMINA FEBRERO'!$H$10:$H$207,'PERSONAL FEBRERO'!A60,'NOMINA FEBRERO'!$F$10:$F$207,'PERSONAL FEBRERO'!B60,'NOMINA FEBRERO'!$BA$10:$BA$207,'PERSONAL FEBRERO'!C60)</f>
        <v>4</v>
      </c>
      <c r="E60" s="35">
        <f t="shared" ref="E60" si="21">+C60*D60</f>
        <v>120</v>
      </c>
      <c r="F60" s="394">
        <f t="shared" ref="F60:F79" si="22">G60/30</f>
        <v>116146.88649936666</v>
      </c>
      <c r="G60" s="332">
        <v>3484406.5949809998</v>
      </c>
      <c r="H60" s="394">
        <f t="shared" ref="H60:H73" si="23">G60*D60</f>
        <v>13937626.379923999</v>
      </c>
      <c r="I60" s="395"/>
      <c r="J60" s="395"/>
      <c r="K60" s="394">
        <f t="shared" ref="K60:K73" si="24">F60*D60*C60</f>
        <v>13937626.379923999</v>
      </c>
    </row>
    <row r="61" spans="1:12" ht="24" x14ac:dyDescent="0.25">
      <c r="A61" s="382" t="s">
        <v>202</v>
      </c>
      <c r="B61" s="284" t="s">
        <v>982</v>
      </c>
      <c r="C61" s="35">
        <v>28</v>
      </c>
      <c r="D61" s="35">
        <f>COUNTIFS('NOMINA FEBRERO'!$H$10:$H$207,'PERSONAL FEBRERO'!A61,'NOMINA FEBRERO'!$F$10:$F$207,'PERSONAL FEBRERO'!B61,'NOMINA FEBRERO'!$BA$10:$BA$207,'PERSONAL FEBRERO'!C61)</f>
        <v>1</v>
      </c>
      <c r="E61" s="35">
        <f t="shared" ref="E61:E66" si="25">+C61*D61</f>
        <v>28</v>
      </c>
      <c r="F61" s="394">
        <f t="shared" si="22"/>
        <v>116146.88649936666</v>
      </c>
      <c r="G61" s="332">
        <v>3484406.5949809998</v>
      </c>
      <c r="H61" s="394">
        <f t="shared" si="23"/>
        <v>3484406.5949809998</v>
      </c>
      <c r="I61" s="395"/>
      <c r="J61" s="395"/>
      <c r="K61" s="394">
        <f t="shared" si="24"/>
        <v>3252112.8219822664</v>
      </c>
    </row>
    <row r="62" spans="1:12" ht="24" x14ac:dyDescent="0.25">
      <c r="A62" s="382" t="s">
        <v>202</v>
      </c>
      <c r="B62" s="284" t="s">
        <v>982</v>
      </c>
      <c r="C62" s="35">
        <v>30</v>
      </c>
      <c r="D62" s="35">
        <f>COUNTIFS('NOMINA FEBRERO'!$H$10:$H$207,'PERSONAL FEBRERO'!A62,'NOMINA FEBRERO'!$F$10:$F$207,'PERSONAL FEBRERO'!B62,'NOMINA FEBRERO'!$BA$10:$BA$207,'PERSONAL FEBRERO'!C62)</f>
        <v>7</v>
      </c>
      <c r="E62" s="35">
        <f t="shared" si="25"/>
        <v>210</v>
      </c>
      <c r="F62" s="394">
        <f t="shared" si="22"/>
        <v>116146.88649936666</v>
      </c>
      <c r="G62" s="332">
        <v>3484406.5949809998</v>
      </c>
      <c r="H62" s="394">
        <f t="shared" si="23"/>
        <v>24390846.164866999</v>
      </c>
      <c r="I62" s="395"/>
      <c r="J62" s="395"/>
      <c r="K62" s="394">
        <f t="shared" si="24"/>
        <v>24390846.164866999</v>
      </c>
    </row>
    <row r="63" spans="1:12" ht="24" x14ac:dyDescent="0.25">
      <c r="A63" s="382" t="s">
        <v>203</v>
      </c>
      <c r="B63" s="284" t="s">
        <v>982</v>
      </c>
      <c r="C63" s="35">
        <v>30</v>
      </c>
      <c r="D63" s="35">
        <f>COUNTIFS('NOMINA FEBRERO'!$H$10:$H$207,'PERSONAL FEBRERO'!A63,'NOMINA FEBRERO'!$F$10:$F$207,'PERSONAL FEBRERO'!B63,'NOMINA FEBRERO'!$BA$10:$BA$207,'PERSONAL FEBRERO'!C63)</f>
        <v>2</v>
      </c>
      <c r="E63" s="35">
        <f t="shared" si="25"/>
        <v>60</v>
      </c>
      <c r="F63" s="394">
        <f t="shared" si="22"/>
        <v>116146.88649936666</v>
      </c>
      <c r="G63" s="332">
        <v>3484406.5949809998</v>
      </c>
      <c r="H63" s="394">
        <f t="shared" si="23"/>
        <v>6968813.1899619997</v>
      </c>
      <c r="I63" s="395"/>
      <c r="J63" s="395"/>
      <c r="K63" s="394">
        <f t="shared" si="24"/>
        <v>6968813.1899619997</v>
      </c>
    </row>
    <row r="64" spans="1:12" ht="24" x14ac:dyDescent="0.25">
      <c r="A64" s="382" t="s">
        <v>206</v>
      </c>
      <c r="B64" s="284" t="s">
        <v>982</v>
      </c>
      <c r="C64" s="35">
        <v>30</v>
      </c>
      <c r="D64" s="35">
        <f>COUNTIFS('NOMINA FEBRERO'!$H$10:$H$207,'PERSONAL FEBRERO'!A64,'NOMINA FEBRERO'!$F$10:$F$207,'PERSONAL FEBRERO'!B64,'NOMINA FEBRERO'!$BA$10:$BA$207,'PERSONAL FEBRERO'!C64)</f>
        <v>1</v>
      </c>
      <c r="E64" s="35">
        <f t="shared" si="25"/>
        <v>30</v>
      </c>
      <c r="F64" s="394">
        <f t="shared" si="22"/>
        <v>116146.88649936666</v>
      </c>
      <c r="G64" s="332">
        <v>3484406.5949809998</v>
      </c>
      <c r="H64" s="394">
        <f t="shared" si="23"/>
        <v>3484406.5949809998</v>
      </c>
      <c r="I64" s="395"/>
      <c r="J64" s="395"/>
      <c r="K64" s="394">
        <f t="shared" si="24"/>
        <v>3484406.5949809998</v>
      </c>
    </row>
    <row r="65" spans="1:11" ht="24" x14ac:dyDescent="0.25">
      <c r="A65" s="382" t="s">
        <v>207</v>
      </c>
      <c r="B65" s="284" t="s">
        <v>982</v>
      </c>
      <c r="C65" s="35">
        <v>30</v>
      </c>
      <c r="D65" s="35">
        <f>COUNTIFS('NOMINA FEBRERO'!$H$10:$H$207,'PERSONAL FEBRERO'!A65,'NOMINA FEBRERO'!$F$10:$F$207,'PERSONAL FEBRERO'!B65,'NOMINA FEBRERO'!$BA$10:$BA$207,'PERSONAL FEBRERO'!C65)</f>
        <v>1</v>
      </c>
      <c r="E65" s="35">
        <f t="shared" si="25"/>
        <v>30</v>
      </c>
      <c r="F65" s="394">
        <f t="shared" si="22"/>
        <v>116146.88649936666</v>
      </c>
      <c r="G65" s="332">
        <v>3484406.5949809998</v>
      </c>
      <c r="H65" s="394">
        <f t="shared" si="23"/>
        <v>3484406.5949809998</v>
      </c>
      <c r="I65" s="395"/>
      <c r="J65" s="395"/>
      <c r="K65" s="394">
        <f t="shared" si="24"/>
        <v>3484406.5949809998</v>
      </c>
    </row>
    <row r="66" spans="1:11" ht="24" x14ac:dyDescent="0.25">
      <c r="A66" s="382" t="s">
        <v>209</v>
      </c>
      <c r="B66" s="284" t="s">
        <v>982</v>
      </c>
      <c r="C66" s="35">
        <v>30</v>
      </c>
      <c r="D66" s="35">
        <f>COUNTIFS('NOMINA FEBRERO'!$H$10:$H$207,'PERSONAL FEBRERO'!A66,'NOMINA FEBRERO'!$F$10:$F$207,'PERSONAL FEBRERO'!B66,'NOMINA FEBRERO'!$BA$10:$BA$207,'PERSONAL FEBRERO'!C66)</f>
        <v>1</v>
      </c>
      <c r="E66" s="35">
        <f t="shared" si="25"/>
        <v>30</v>
      </c>
      <c r="F66" s="394">
        <f t="shared" si="22"/>
        <v>116146.88649936666</v>
      </c>
      <c r="G66" s="332">
        <v>3484406.5949809998</v>
      </c>
      <c r="H66" s="394">
        <f t="shared" si="23"/>
        <v>3484406.5949809998</v>
      </c>
      <c r="I66" s="395"/>
      <c r="J66" s="395"/>
      <c r="K66" s="394">
        <f t="shared" si="24"/>
        <v>3484406.5949809998</v>
      </c>
    </row>
    <row r="67" spans="1:11" ht="24" x14ac:dyDescent="0.25">
      <c r="A67" s="382" t="s">
        <v>210</v>
      </c>
      <c r="B67" s="284" t="s">
        <v>982</v>
      </c>
      <c r="C67" s="35">
        <v>28</v>
      </c>
      <c r="D67" s="35">
        <f>COUNTIFS('NOMINA FEBRERO'!$H$10:$H$207,'PERSONAL FEBRERO'!A67,'NOMINA FEBRERO'!$F$10:$F$207,'PERSONAL FEBRERO'!B67,'NOMINA FEBRERO'!$BA$10:$BA$207,'PERSONAL FEBRERO'!C67)</f>
        <v>1</v>
      </c>
      <c r="E67" s="35">
        <f t="shared" ref="E67:E68" si="26">+C67*D67</f>
        <v>28</v>
      </c>
      <c r="F67" s="394">
        <f t="shared" si="22"/>
        <v>116146.88649936666</v>
      </c>
      <c r="G67" s="332">
        <v>3484406.5949809998</v>
      </c>
      <c r="H67" s="394">
        <f t="shared" si="23"/>
        <v>3484406.5949809998</v>
      </c>
      <c r="I67" s="395"/>
      <c r="J67" s="395"/>
      <c r="K67" s="394">
        <f t="shared" si="24"/>
        <v>3252112.8219822664</v>
      </c>
    </row>
    <row r="68" spans="1:11" ht="24" x14ac:dyDescent="0.25">
      <c r="A68" s="382" t="s">
        <v>210</v>
      </c>
      <c r="B68" s="284" t="s">
        <v>982</v>
      </c>
      <c r="C68" s="35">
        <v>29</v>
      </c>
      <c r="D68" s="35">
        <f>COUNTIFS('NOMINA FEBRERO'!$H$10:$H$207,'PERSONAL FEBRERO'!A68,'NOMINA FEBRERO'!$F$10:$F$207,'PERSONAL FEBRERO'!B68,'NOMINA FEBRERO'!$BA$10:$BA$207,'PERSONAL FEBRERO'!C68)</f>
        <v>1</v>
      </c>
      <c r="E68" s="35">
        <f t="shared" si="26"/>
        <v>29</v>
      </c>
      <c r="F68" s="394">
        <f t="shared" si="22"/>
        <v>116146.88649936666</v>
      </c>
      <c r="G68" s="332">
        <v>3484406.5949809998</v>
      </c>
      <c r="H68" s="394">
        <f t="shared" si="23"/>
        <v>3484406.5949809998</v>
      </c>
      <c r="I68" s="395"/>
      <c r="J68" s="395"/>
      <c r="K68" s="394">
        <f t="shared" si="24"/>
        <v>3368259.7084816331</v>
      </c>
    </row>
    <row r="69" spans="1:11" ht="24" x14ac:dyDescent="0.25">
      <c r="A69" s="382" t="s">
        <v>211</v>
      </c>
      <c r="B69" s="284" t="s">
        <v>982</v>
      </c>
      <c r="C69" s="35">
        <v>30</v>
      </c>
      <c r="D69" s="35">
        <f>COUNTIFS('NOMINA FEBRERO'!$H$10:$H$207,'PERSONAL FEBRERO'!A69,'NOMINA FEBRERO'!$F$10:$F$207,'PERSONAL FEBRERO'!B69,'NOMINA FEBRERO'!$BA$10:$BA$207,'PERSONAL FEBRERO'!C69)</f>
        <v>2</v>
      </c>
      <c r="E69" s="35">
        <f t="shared" ref="E69" si="27">+C69*D69</f>
        <v>60</v>
      </c>
      <c r="F69" s="394">
        <f t="shared" si="22"/>
        <v>116146.88649936666</v>
      </c>
      <c r="G69" s="332">
        <v>3484406.5949809998</v>
      </c>
      <c r="H69" s="394">
        <f t="shared" si="23"/>
        <v>6968813.1899619997</v>
      </c>
      <c r="I69" s="395"/>
      <c r="J69" s="395"/>
      <c r="K69" s="394">
        <f t="shared" si="24"/>
        <v>6968813.1899619997</v>
      </c>
    </row>
    <row r="70" spans="1:11" ht="24" x14ac:dyDescent="0.25">
      <c r="A70" s="382" t="s">
        <v>214</v>
      </c>
      <c r="B70" s="284" t="s">
        <v>982</v>
      </c>
      <c r="C70" s="35">
        <v>30</v>
      </c>
      <c r="D70" s="35">
        <f>COUNTIFS('NOMINA FEBRERO'!$H$10:$H$207,'PERSONAL FEBRERO'!A70,'NOMINA FEBRERO'!$F$10:$F$207,'PERSONAL FEBRERO'!B70,'NOMINA FEBRERO'!$BA$10:$BA$207,'PERSONAL FEBRERO'!C70)</f>
        <v>1</v>
      </c>
      <c r="E70" s="35">
        <f t="shared" ref="E70" si="28">+C70*D70</f>
        <v>30</v>
      </c>
      <c r="F70" s="394">
        <f t="shared" si="22"/>
        <v>116146.88649936666</v>
      </c>
      <c r="G70" s="332">
        <v>3484406.5949809998</v>
      </c>
      <c r="H70" s="394">
        <f t="shared" si="23"/>
        <v>3484406.5949809998</v>
      </c>
      <c r="I70" s="395"/>
      <c r="J70" s="395"/>
      <c r="K70" s="394">
        <f t="shared" si="24"/>
        <v>3484406.5949809998</v>
      </c>
    </row>
    <row r="71" spans="1:11" ht="24" x14ac:dyDescent="0.25">
      <c r="A71" s="382" t="s">
        <v>216</v>
      </c>
      <c r="B71" s="284" t="s">
        <v>982</v>
      </c>
      <c r="C71" s="35">
        <v>30</v>
      </c>
      <c r="D71" s="35">
        <f>COUNTIFS('NOMINA FEBRERO'!$H$10:$H$207,'PERSONAL FEBRERO'!A71,'NOMINA FEBRERO'!$F$10:$F$207,'PERSONAL FEBRERO'!B71,'NOMINA FEBRERO'!$BA$10:$BA$207,'PERSONAL FEBRERO'!C71)</f>
        <v>2</v>
      </c>
      <c r="E71" s="35">
        <f t="shared" ref="E71" si="29">+C71*D71</f>
        <v>60</v>
      </c>
      <c r="F71" s="394">
        <f t="shared" si="22"/>
        <v>116146.88649936666</v>
      </c>
      <c r="G71" s="332">
        <v>3484406.5949809998</v>
      </c>
      <c r="H71" s="394">
        <f t="shared" si="23"/>
        <v>6968813.1899619997</v>
      </c>
      <c r="I71" s="395"/>
      <c r="J71" s="395"/>
      <c r="K71" s="394">
        <f t="shared" si="24"/>
        <v>6968813.1899619997</v>
      </c>
    </row>
    <row r="72" spans="1:11" ht="24" x14ac:dyDescent="0.25">
      <c r="A72" s="282" t="s">
        <v>217</v>
      </c>
      <c r="B72" s="284" t="s">
        <v>982</v>
      </c>
      <c r="C72" s="35">
        <v>30</v>
      </c>
      <c r="D72" s="35">
        <f>COUNTIFS('NOMINA FEBRERO'!$H$10:$H$207,'PERSONAL FEBRERO'!A72,'NOMINA FEBRERO'!$F$10:$F$207,'PERSONAL FEBRERO'!B72,'NOMINA FEBRERO'!$BA$10:$BA$207,'PERSONAL FEBRERO'!C72)</f>
        <v>1</v>
      </c>
      <c r="E72" s="35">
        <f t="shared" ref="E72" si="30">+C72*D72</f>
        <v>30</v>
      </c>
      <c r="F72" s="394">
        <f t="shared" ref="F72" si="31">G72/30</f>
        <v>116146.88649936666</v>
      </c>
      <c r="G72" s="332">
        <v>3484406.5949809998</v>
      </c>
      <c r="H72" s="394">
        <f t="shared" si="23"/>
        <v>3484406.5949809998</v>
      </c>
      <c r="I72" s="395"/>
      <c r="J72" s="395"/>
      <c r="K72" s="394">
        <f t="shared" si="24"/>
        <v>3484406.5949809998</v>
      </c>
    </row>
    <row r="73" spans="1:11" ht="24" x14ac:dyDescent="0.25">
      <c r="A73" s="382" t="s">
        <v>218</v>
      </c>
      <c r="B73" s="284" t="s">
        <v>982</v>
      </c>
      <c r="C73" s="35">
        <v>28</v>
      </c>
      <c r="D73" s="35">
        <f>COUNTIFS('NOMINA FEBRERO'!$H$10:$H$207,'PERSONAL FEBRERO'!A73,'NOMINA FEBRERO'!$F$10:$F$207,'PERSONAL FEBRERO'!B73,'NOMINA FEBRERO'!$BA$10:$BA$207,'PERSONAL FEBRERO'!C73)</f>
        <v>1</v>
      </c>
      <c r="E73" s="35">
        <f t="shared" ref="E73:E75" si="32">+C73*D73</f>
        <v>28</v>
      </c>
      <c r="F73" s="394">
        <f t="shared" si="22"/>
        <v>116146.88649936666</v>
      </c>
      <c r="G73" s="332">
        <v>3484406.5949809998</v>
      </c>
      <c r="H73" s="394">
        <f t="shared" si="23"/>
        <v>3484406.5949809998</v>
      </c>
      <c r="I73" s="395"/>
      <c r="J73" s="395"/>
      <c r="K73" s="394">
        <f t="shared" si="24"/>
        <v>3252112.8219822664</v>
      </c>
    </row>
    <row r="74" spans="1:11" ht="24" x14ac:dyDescent="0.25">
      <c r="A74" s="382" t="s">
        <v>218</v>
      </c>
      <c r="B74" s="284" t="s">
        <v>982</v>
      </c>
      <c r="C74" s="35">
        <v>29</v>
      </c>
      <c r="D74" s="35">
        <f>COUNTIFS('NOMINA FEBRERO'!$H$10:$H$207,'PERSONAL FEBRERO'!A74,'NOMINA FEBRERO'!$F$10:$F$207,'PERSONAL FEBRERO'!B74,'NOMINA FEBRERO'!$BA$10:$BA$207,'PERSONAL FEBRERO'!C74)</f>
        <v>1</v>
      </c>
      <c r="E74" s="35">
        <f t="shared" si="32"/>
        <v>29</v>
      </c>
      <c r="F74" s="394">
        <f t="shared" ref="F74:F75" si="33">G74/30</f>
        <v>116146.88649936666</v>
      </c>
      <c r="G74" s="332">
        <v>3484406.5949809998</v>
      </c>
      <c r="H74" s="394">
        <f t="shared" ref="H74:H75" si="34">G74*D74</f>
        <v>3484406.5949809998</v>
      </c>
      <c r="I74" s="395"/>
      <c r="J74" s="395"/>
      <c r="K74" s="394">
        <f t="shared" ref="K74:K75" si="35">F74*D74*C74</f>
        <v>3368259.7084816331</v>
      </c>
    </row>
    <row r="75" spans="1:11" ht="24" x14ac:dyDescent="0.25">
      <c r="A75" s="382" t="s">
        <v>218</v>
      </c>
      <c r="B75" s="284" t="s">
        <v>982</v>
      </c>
      <c r="C75" s="35">
        <v>30</v>
      </c>
      <c r="D75" s="35">
        <f>COUNTIFS('NOMINA FEBRERO'!$H$10:$H$207,'PERSONAL FEBRERO'!A75,'NOMINA FEBRERO'!$F$10:$F$207,'PERSONAL FEBRERO'!B75,'NOMINA FEBRERO'!$BA$10:$BA$207,'PERSONAL FEBRERO'!C75)</f>
        <v>1</v>
      </c>
      <c r="E75" s="35">
        <f t="shared" si="32"/>
        <v>30</v>
      </c>
      <c r="F75" s="394">
        <f t="shared" si="33"/>
        <v>116146.88649936666</v>
      </c>
      <c r="G75" s="332">
        <v>3484406.5949809998</v>
      </c>
      <c r="H75" s="394">
        <f t="shared" si="34"/>
        <v>3484406.5949809998</v>
      </c>
      <c r="I75" s="395"/>
      <c r="J75" s="395"/>
      <c r="K75" s="394">
        <f t="shared" si="35"/>
        <v>3484406.5949809998</v>
      </c>
    </row>
    <row r="76" spans="1:11" ht="24" x14ac:dyDescent="0.25">
      <c r="A76" s="382" t="s">
        <v>219</v>
      </c>
      <c r="B76" s="284" t="s">
        <v>982</v>
      </c>
      <c r="C76" s="35">
        <v>28</v>
      </c>
      <c r="D76" s="35">
        <f>COUNTIFS('NOMINA FEBRERO'!$H$10:$H$207,'PERSONAL FEBRERO'!A76,'NOMINA FEBRERO'!$F$10:$F$207,'PERSONAL FEBRERO'!B76,'NOMINA FEBRERO'!$BA$10:$BA$207,'PERSONAL FEBRERO'!C76)</f>
        <v>1</v>
      </c>
      <c r="E76" s="35">
        <f t="shared" ref="E76:E79" si="36">+C76*D76</f>
        <v>28</v>
      </c>
      <c r="F76" s="394">
        <f t="shared" si="22"/>
        <v>116146.88649936666</v>
      </c>
      <c r="G76" s="332">
        <v>3484406.5949809998</v>
      </c>
      <c r="H76" s="394">
        <f>G76*D76</f>
        <v>3484406.5949809998</v>
      </c>
      <c r="I76" s="395"/>
      <c r="J76" s="395"/>
      <c r="K76" s="394">
        <f>F76*D76*C76</f>
        <v>3252112.8219822664</v>
      </c>
    </row>
    <row r="77" spans="1:11" ht="24" x14ac:dyDescent="0.25">
      <c r="A77" s="382" t="s">
        <v>219</v>
      </c>
      <c r="B77" s="284" t="s">
        <v>982</v>
      </c>
      <c r="C77" s="35">
        <v>30</v>
      </c>
      <c r="D77" s="35">
        <f>COUNTIFS('NOMINA FEBRERO'!$H$10:$H$207,'PERSONAL FEBRERO'!A77,'NOMINA FEBRERO'!$F$10:$F$207,'PERSONAL FEBRERO'!B77,'NOMINA FEBRERO'!$BA$10:$BA$207,'PERSONAL FEBRERO'!C77)</f>
        <v>4</v>
      </c>
      <c r="E77" s="35">
        <f t="shared" si="36"/>
        <v>120</v>
      </c>
      <c r="F77" s="394">
        <f t="shared" ref="F77" si="37">G77/30</f>
        <v>116146.88649936666</v>
      </c>
      <c r="G77" s="332">
        <v>3484406.5949809998</v>
      </c>
      <c r="H77" s="394">
        <f>G77*D77</f>
        <v>13937626.379923999</v>
      </c>
      <c r="I77" s="395"/>
      <c r="J77" s="395"/>
      <c r="K77" s="394">
        <f>F77*D77*C77</f>
        <v>13937626.379923999</v>
      </c>
    </row>
    <row r="78" spans="1:11" ht="24" x14ac:dyDescent="0.25">
      <c r="A78" s="382" t="s">
        <v>220</v>
      </c>
      <c r="B78" s="284" t="s">
        <v>982</v>
      </c>
      <c r="C78" s="35">
        <v>30</v>
      </c>
      <c r="D78" s="35">
        <f>COUNTIFS('NOMINA FEBRERO'!$H$10:$H$207,'PERSONAL FEBRERO'!A78,'NOMINA FEBRERO'!$F$10:$F$207,'PERSONAL FEBRERO'!B78,'NOMINA FEBRERO'!$BA$10:$BA$207,'PERSONAL FEBRERO'!C78)</f>
        <v>1</v>
      </c>
      <c r="E78" s="35">
        <f t="shared" si="36"/>
        <v>30</v>
      </c>
      <c r="F78" s="394">
        <f t="shared" si="22"/>
        <v>116146.88649936666</v>
      </c>
      <c r="G78" s="332">
        <v>3484406.5949809998</v>
      </c>
      <c r="H78" s="394">
        <f>G78*D78</f>
        <v>3484406.5949809998</v>
      </c>
      <c r="I78" s="395"/>
      <c r="J78" s="395"/>
      <c r="K78" s="394">
        <f>F78*D78*C78</f>
        <v>3484406.5949809998</v>
      </c>
    </row>
    <row r="79" spans="1:11" ht="24" x14ac:dyDescent="0.25">
      <c r="A79" s="282" t="s">
        <v>221</v>
      </c>
      <c r="B79" s="284" t="s">
        <v>982</v>
      </c>
      <c r="C79" s="35">
        <v>30</v>
      </c>
      <c r="D79" s="397">
        <f>COUNTIFS('NOMINA FEBRERO'!$H$10:$H$207,'PERSONAL FEBRERO'!A79,'NOMINA FEBRERO'!$F$10:$F$207,'PERSONAL FEBRERO'!B79,'NOMINA FEBRERO'!$BA$10:$BA$207,'PERSONAL FEBRERO'!C79)</f>
        <v>3</v>
      </c>
      <c r="E79" s="35">
        <f t="shared" si="36"/>
        <v>90</v>
      </c>
      <c r="F79" s="394">
        <f t="shared" si="22"/>
        <v>116146.88649936666</v>
      </c>
      <c r="G79" s="332">
        <v>3484406.5949809998</v>
      </c>
      <c r="H79" s="394">
        <f>G79*D79</f>
        <v>10453219.784942999</v>
      </c>
      <c r="I79" s="395"/>
      <c r="J79" s="395"/>
      <c r="K79" s="394">
        <f>F79*D79*C79</f>
        <v>10453219.784942999</v>
      </c>
    </row>
    <row r="80" spans="1:11" ht="24" x14ac:dyDescent="0.25">
      <c r="A80" s="282" t="s">
        <v>223</v>
      </c>
      <c r="B80" s="284" t="s">
        <v>982</v>
      </c>
      <c r="C80" s="35">
        <v>30</v>
      </c>
      <c r="D80" s="35">
        <f>COUNTIFS('NOMINA FEBRERO'!$H$10:$H$207,'PERSONAL FEBRERO'!A80,'NOMINA FEBRERO'!$F$10:$F$207,'PERSONAL FEBRERO'!B80,'NOMINA FEBRERO'!$BA$10:$BA$207,'PERSONAL FEBRERO'!C80)</f>
        <v>2</v>
      </c>
      <c r="E80" s="35">
        <f t="shared" ref="E80" si="38">+C80*D80</f>
        <v>60</v>
      </c>
      <c r="F80" s="394">
        <f t="shared" ref="F80" si="39">G80/30</f>
        <v>116146.88649936666</v>
      </c>
      <c r="G80" s="332">
        <v>3484406.5949809998</v>
      </c>
      <c r="H80" s="394">
        <f>G80*D80</f>
        <v>6968813.1899619997</v>
      </c>
      <c r="I80" s="395"/>
      <c r="J80" s="395"/>
      <c r="K80" s="394">
        <f>F80*D80*C80</f>
        <v>6968813.1899619997</v>
      </c>
    </row>
    <row r="81" spans="1:11" x14ac:dyDescent="0.25">
      <c r="A81" s="282"/>
      <c r="B81" s="284"/>
      <c r="C81" s="35"/>
      <c r="D81" s="35"/>
      <c r="E81" s="35"/>
      <c r="F81" s="394"/>
      <c r="G81" s="332"/>
      <c r="H81" s="394"/>
      <c r="I81" s="396"/>
      <c r="J81" s="396"/>
      <c r="K81" s="394"/>
    </row>
    <row r="82" spans="1:11" x14ac:dyDescent="0.25">
      <c r="A82" s="491" t="s">
        <v>200</v>
      </c>
      <c r="B82" s="491"/>
      <c r="C82" s="491"/>
      <c r="D82" s="491"/>
      <c r="E82" s="491"/>
      <c r="F82" s="491"/>
      <c r="G82" s="491"/>
      <c r="H82" s="491"/>
      <c r="I82" s="491"/>
      <c r="J82" s="491"/>
      <c r="K82" s="38">
        <f>SUM(K60:K80)</f>
        <v>134730388.33926535</v>
      </c>
    </row>
    <row r="83" spans="1:11" x14ac:dyDescent="0.25">
      <c r="A83" s="488" t="s">
        <v>227</v>
      </c>
      <c r="B83" s="489"/>
      <c r="C83" s="489"/>
      <c r="D83" s="489"/>
      <c r="E83" s="489"/>
      <c r="F83" s="489"/>
      <c r="G83" s="489"/>
      <c r="H83" s="489"/>
      <c r="I83" s="489"/>
      <c r="J83" s="489"/>
      <c r="K83" s="490"/>
    </row>
    <row r="84" spans="1:11" ht="36" x14ac:dyDescent="0.25">
      <c r="A84" s="29" t="s">
        <v>191</v>
      </c>
      <c r="B84" s="29"/>
      <c r="C84" s="29" t="s">
        <v>192</v>
      </c>
      <c r="D84" s="29" t="s">
        <v>199</v>
      </c>
      <c r="E84" s="29"/>
      <c r="F84" s="29" t="s">
        <v>194</v>
      </c>
      <c r="G84" s="29" t="s">
        <v>176</v>
      </c>
      <c r="H84" s="29" t="s">
        <v>193</v>
      </c>
      <c r="I84" s="29" t="s">
        <v>195</v>
      </c>
      <c r="J84" s="29" t="s">
        <v>196</v>
      </c>
      <c r="K84" s="29" t="s">
        <v>197</v>
      </c>
    </row>
    <row r="85" spans="1:11" x14ac:dyDescent="0.25">
      <c r="A85" s="31" t="s">
        <v>201</v>
      </c>
      <c r="B85" s="284" t="s">
        <v>180</v>
      </c>
      <c r="C85" s="35">
        <v>30</v>
      </c>
      <c r="D85" s="35">
        <f>COUNTIFS('NOMINA FEBRERO'!$H$10:$H$207,'PERSONAL FEBRERO'!A85,'NOMINA FEBRERO'!$F$10:$F$207,'PERSONAL FEBRERO'!B85,'NOMINA FEBRERO'!$BA$10:$BA$207,'PERSONAL FEBRERO'!C85)</f>
        <v>1</v>
      </c>
      <c r="E85" s="35">
        <f t="shared" ref="E85:E89" si="40">+C85*D85</f>
        <v>30</v>
      </c>
      <c r="F85" s="36">
        <f t="shared" ref="F85:F89" si="41">G85/30</f>
        <v>116146.88649936666</v>
      </c>
      <c r="G85" s="23">
        <v>3484406.5949809998</v>
      </c>
      <c r="H85" s="36">
        <f>G85*D85</f>
        <v>3484406.5949809998</v>
      </c>
      <c r="I85" s="37"/>
      <c r="J85" s="37"/>
      <c r="K85" s="36">
        <f>F85*D85*C85</f>
        <v>3484406.5949809998</v>
      </c>
    </row>
    <row r="86" spans="1:11" x14ac:dyDescent="0.25">
      <c r="A86" s="31" t="s">
        <v>202</v>
      </c>
      <c r="B86" s="284" t="s">
        <v>180</v>
      </c>
      <c r="C86" s="35">
        <v>30</v>
      </c>
      <c r="D86" s="35">
        <f>COUNTIFS('NOMINA FEBRERO'!$H$10:$H$207,'PERSONAL FEBRERO'!A86,'NOMINA FEBRERO'!$F$10:$F$207,'PERSONAL FEBRERO'!B86,'NOMINA FEBRERO'!$BA$10:$BA$207,'PERSONAL FEBRERO'!C86)</f>
        <v>1</v>
      </c>
      <c r="E86" s="35">
        <f t="shared" si="40"/>
        <v>30</v>
      </c>
      <c r="F86" s="36">
        <f t="shared" si="41"/>
        <v>116146.88649936666</v>
      </c>
      <c r="G86" s="23">
        <v>3484406.5949809998</v>
      </c>
      <c r="H86" s="36">
        <f>G86*D86</f>
        <v>3484406.5949809998</v>
      </c>
      <c r="I86" s="37"/>
      <c r="J86" s="37"/>
      <c r="K86" s="36">
        <f>F86*D86*C86</f>
        <v>3484406.5949809998</v>
      </c>
    </row>
    <row r="87" spans="1:11" x14ac:dyDescent="0.25">
      <c r="A87" s="34" t="s">
        <v>203</v>
      </c>
      <c r="B87" s="284" t="s">
        <v>180</v>
      </c>
      <c r="C87" s="35">
        <v>30</v>
      </c>
      <c r="D87" s="35">
        <f>COUNTIFS('NOMINA FEBRERO'!$H$10:$H$207,'PERSONAL FEBRERO'!A87,'NOMINA FEBRERO'!$F$10:$F$207,'PERSONAL FEBRERO'!B87,'NOMINA FEBRERO'!$BA$10:$BA$207,'PERSONAL FEBRERO'!C87)</f>
        <v>1</v>
      </c>
      <c r="E87" s="35">
        <f t="shared" si="40"/>
        <v>30</v>
      </c>
      <c r="F87" s="36">
        <f t="shared" si="41"/>
        <v>116146.88649936666</v>
      </c>
      <c r="G87" s="23">
        <v>3484406.5949809998</v>
      </c>
      <c r="H87" s="36">
        <f>G87*D87</f>
        <v>3484406.5949809998</v>
      </c>
      <c r="I87" s="37"/>
      <c r="J87" s="37"/>
      <c r="K87" s="36">
        <f>F87*D87*C87</f>
        <v>3484406.5949809998</v>
      </c>
    </row>
    <row r="88" spans="1:11" x14ac:dyDescent="0.25">
      <c r="A88" s="34" t="s">
        <v>218</v>
      </c>
      <c r="B88" s="284" t="s">
        <v>180</v>
      </c>
      <c r="C88" s="35">
        <v>30</v>
      </c>
      <c r="D88" s="35">
        <f>COUNTIFS('NOMINA FEBRERO'!$H$10:$H$207,'PERSONAL FEBRERO'!A88,'NOMINA FEBRERO'!$F$10:$F$207,'PERSONAL FEBRERO'!B88,'NOMINA FEBRERO'!$BA$10:$BA$207,'PERSONAL FEBRERO'!C88)</f>
        <v>1</v>
      </c>
      <c r="E88" s="35">
        <f t="shared" si="40"/>
        <v>30</v>
      </c>
      <c r="F88" s="36">
        <f t="shared" si="41"/>
        <v>116146.88649936666</v>
      </c>
      <c r="G88" s="23">
        <v>3484406.5949809998</v>
      </c>
      <c r="H88" s="36">
        <f>G88*D88</f>
        <v>3484406.5949809998</v>
      </c>
      <c r="I88" s="37"/>
      <c r="J88" s="37"/>
      <c r="K88" s="36">
        <f>F88*D88*C88</f>
        <v>3484406.5949809998</v>
      </c>
    </row>
    <row r="89" spans="1:11" x14ac:dyDescent="0.25">
      <c r="A89" s="34" t="s">
        <v>225</v>
      </c>
      <c r="B89" s="284" t="s">
        <v>180</v>
      </c>
      <c r="C89" s="35">
        <v>30</v>
      </c>
      <c r="D89" s="35">
        <f>COUNTIFS('NOMINA FEBRERO'!$H$10:$H$207,'PERSONAL FEBRERO'!A89,'NOMINA FEBRERO'!$F$10:$F$207,'PERSONAL FEBRERO'!B89,'NOMINA FEBRERO'!$BA$10:$BA$207,'PERSONAL FEBRERO'!C89)</f>
        <v>1</v>
      </c>
      <c r="E89" s="35">
        <f t="shared" si="40"/>
        <v>30</v>
      </c>
      <c r="F89" s="36">
        <f t="shared" si="41"/>
        <v>116146.88649936666</v>
      </c>
      <c r="G89" s="23">
        <v>3484406.5949809998</v>
      </c>
      <c r="H89" s="36">
        <f>G89*D89</f>
        <v>3484406.5949809998</v>
      </c>
      <c r="I89" s="37"/>
      <c r="J89" s="37"/>
      <c r="K89" s="36">
        <f>F89*D89*C89</f>
        <v>3484406.5949809998</v>
      </c>
    </row>
    <row r="90" spans="1:11" x14ac:dyDescent="0.25">
      <c r="A90" s="491" t="s">
        <v>200</v>
      </c>
      <c r="B90" s="491"/>
      <c r="C90" s="491"/>
      <c r="D90" s="491"/>
      <c r="E90" s="491"/>
      <c r="F90" s="491"/>
      <c r="G90" s="491"/>
      <c r="H90" s="491"/>
      <c r="I90" s="491"/>
      <c r="J90" s="491"/>
      <c r="K90" s="38">
        <f>SUM(K85:K89)</f>
        <v>17422032.974904999</v>
      </c>
    </row>
    <row r="91" spans="1:11" x14ac:dyDescent="0.25">
      <c r="A91" s="488" t="s">
        <v>385</v>
      </c>
      <c r="B91" s="489"/>
      <c r="C91" s="489"/>
      <c r="D91" s="489"/>
      <c r="E91" s="489"/>
      <c r="F91" s="489"/>
      <c r="G91" s="489"/>
      <c r="H91" s="489"/>
      <c r="I91" s="489"/>
      <c r="J91" s="489"/>
      <c r="K91" s="490"/>
    </row>
    <row r="92" spans="1:11" ht="36" x14ac:dyDescent="0.25">
      <c r="A92" s="29" t="s">
        <v>191</v>
      </c>
      <c r="B92" s="29"/>
      <c r="C92" s="29" t="s">
        <v>192</v>
      </c>
      <c r="D92" s="29" t="s">
        <v>199</v>
      </c>
      <c r="E92" s="29"/>
      <c r="F92" s="29" t="s">
        <v>194</v>
      </c>
      <c r="G92" s="29" t="s">
        <v>176</v>
      </c>
      <c r="H92" s="29" t="s">
        <v>193</v>
      </c>
      <c r="I92" s="29" t="s">
        <v>195</v>
      </c>
      <c r="J92" s="29" t="s">
        <v>196</v>
      </c>
      <c r="K92" s="29" t="s">
        <v>197</v>
      </c>
    </row>
    <row r="93" spans="1:11" ht="24" x14ac:dyDescent="0.25">
      <c r="A93" s="34" t="s">
        <v>201</v>
      </c>
      <c r="B93" s="284" t="s">
        <v>983</v>
      </c>
      <c r="C93" s="35">
        <v>30</v>
      </c>
      <c r="D93" s="381">
        <v>1</v>
      </c>
      <c r="E93" s="381">
        <f t="shared" ref="E93" si="42">+C93*D93</f>
        <v>30</v>
      </c>
      <c r="F93" s="36">
        <f t="shared" ref="F93:F97" si="43">G93/30</f>
        <v>116146.88649936666</v>
      </c>
      <c r="G93" s="23">
        <v>3484406.5949809998</v>
      </c>
      <c r="H93" s="36">
        <v>2830319.71</v>
      </c>
      <c r="I93" s="37"/>
      <c r="J93" s="37"/>
      <c r="K93" s="36">
        <f>F93*D93*C93</f>
        <v>3484406.5949809998</v>
      </c>
    </row>
    <row r="94" spans="1:11" ht="24" x14ac:dyDescent="0.25">
      <c r="A94" s="34" t="s">
        <v>210</v>
      </c>
      <c r="B94" s="284" t="s">
        <v>983</v>
      </c>
      <c r="C94" s="35">
        <v>30</v>
      </c>
      <c r="D94" s="381">
        <v>1</v>
      </c>
      <c r="E94" s="381">
        <f t="shared" ref="E94:E97" si="44">+C94*D94</f>
        <v>30</v>
      </c>
      <c r="F94" s="36">
        <f t="shared" si="43"/>
        <v>116146.88649936666</v>
      </c>
      <c r="G94" s="23">
        <v>3484406.5949809998</v>
      </c>
      <c r="H94" s="36">
        <v>2830319.71</v>
      </c>
      <c r="I94" s="37"/>
      <c r="J94" s="37"/>
      <c r="K94" s="36">
        <f>F94*D94*C94</f>
        <v>3484406.5949809998</v>
      </c>
    </row>
    <row r="95" spans="1:11" ht="24" x14ac:dyDescent="0.25">
      <c r="A95" s="34" t="s">
        <v>211</v>
      </c>
      <c r="B95" s="284" t="s">
        <v>983</v>
      </c>
      <c r="C95" s="35">
        <v>30</v>
      </c>
      <c r="D95" s="381">
        <v>1</v>
      </c>
      <c r="E95" s="381">
        <f t="shared" si="44"/>
        <v>30</v>
      </c>
      <c r="F95" s="36">
        <f t="shared" si="43"/>
        <v>116146.88649936666</v>
      </c>
      <c r="G95" s="23">
        <v>3484406.5949809998</v>
      </c>
      <c r="H95" s="36">
        <v>2830319.71</v>
      </c>
      <c r="I95" s="37"/>
      <c r="J95" s="37"/>
      <c r="K95" s="36">
        <f>F95*D95*C95</f>
        <v>3484406.5949809998</v>
      </c>
    </row>
    <row r="96" spans="1:11" ht="24" x14ac:dyDescent="0.25">
      <c r="A96" s="34" t="s">
        <v>218</v>
      </c>
      <c r="B96" s="284" t="s">
        <v>983</v>
      </c>
      <c r="C96" s="35">
        <v>30</v>
      </c>
      <c r="D96" s="381">
        <v>1</v>
      </c>
      <c r="E96" s="381">
        <f t="shared" si="44"/>
        <v>30</v>
      </c>
      <c r="F96" s="36">
        <f t="shared" si="43"/>
        <v>116146.88649936666</v>
      </c>
      <c r="G96" s="23">
        <v>3484406.5949809998</v>
      </c>
      <c r="H96" s="36">
        <v>2830319.71</v>
      </c>
      <c r="I96" s="37"/>
      <c r="J96" s="37"/>
      <c r="K96" s="36">
        <f>F96*D96*C96</f>
        <v>3484406.5949809998</v>
      </c>
    </row>
    <row r="97" spans="1:15" ht="24" x14ac:dyDescent="0.25">
      <c r="A97" s="34" t="s">
        <v>218</v>
      </c>
      <c r="B97" s="284" t="s">
        <v>983</v>
      </c>
      <c r="C97" s="35">
        <v>30</v>
      </c>
      <c r="D97" s="381">
        <v>1</v>
      </c>
      <c r="E97" s="381">
        <f t="shared" si="44"/>
        <v>30</v>
      </c>
      <c r="F97" s="36">
        <f t="shared" si="43"/>
        <v>116146.88649936666</v>
      </c>
      <c r="G97" s="23">
        <v>3484406.5949809998</v>
      </c>
      <c r="H97" s="36">
        <v>2830319.71</v>
      </c>
      <c r="I97" s="37"/>
      <c r="J97" s="37"/>
      <c r="K97" s="36">
        <f>F97*D97*C97</f>
        <v>3484406.5949809998</v>
      </c>
    </row>
    <row r="98" spans="1:15" x14ac:dyDescent="0.25">
      <c r="A98" s="491" t="s">
        <v>200</v>
      </c>
      <c r="B98" s="491"/>
      <c r="C98" s="491"/>
      <c r="D98" s="491"/>
      <c r="E98" s="491"/>
      <c r="F98" s="491"/>
      <c r="G98" s="491"/>
      <c r="H98" s="491"/>
      <c r="I98" s="491"/>
      <c r="J98" s="491"/>
      <c r="K98" s="38">
        <f>SUM(K93:K97)</f>
        <v>17422032.974904999</v>
      </c>
      <c r="N98" s="137"/>
    </row>
    <row r="100" spans="1:15" ht="18.75" x14ac:dyDescent="0.3">
      <c r="J100" s="42" t="s">
        <v>228</v>
      </c>
      <c r="K100" s="43">
        <f>K98+K90+K82+K57</f>
        <v>655881468.0619235</v>
      </c>
      <c r="N100" s="10"/>
      <c r="O100" s="137"/>
    </row>
  </sheetData>
  <autoFilter ref="A5:O80" xr:uid="{00000000-0009-0000-0000-00000B000000}"/>
  <mergeCells count="9">
    <mergeCell ref="A90:J90"/>
    <mergeCell ref="A91:K91"/>
    <mergeCell ref="A98:J98"/>
    <mergeCell ref="C2:K2"/>
    <mergeCell ref="A4:K4"/>
    <mergeCell ref="A57:J57"/>
    <mergeCell ref="A58:K58"/>
    <mergeCell ref="A82:J82"/>
    <mergeCell ref="A83:K83"/>
  </mergeCells>
  <dataValidations count="1">
    <dataValidation type="list" allowBlank="1" showInputMessage="1" showErrorMessage="1" sqref="C2" xr:uid="{00000000-0002-0000-0B00-000000000000}"/>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100"/>
  <sheetViews>
    <sheetView topLeftCell="B1" zoomScale="80" zoomScaleNormal="80" workbookViewId="0">
      <pane ySplit="5" topLeftCell="A60" activePane="bottomLeft" state="frozen"/>
      <selection pane="bottomLeft" activeCell="I61" sqref="I61"/>
    </sheetView>
  </sheetViews>
  <sheetFormatPr baseColWidth="10" defaultRowHeight="15" x14ac:dyDescent="0.25"/>
  <cols>
    <col min="1" max="1" width="62" bestFit="1" customWidth="1"/>
    <col min="2" max="3" width="10.7109375" style="30"/>
    <col min="4" max="4" width="14.28515625" style="10" customWidth="1"/>
    <col min="5" max="5" width="14.5703125" style="10" bestFit="1" customWidth="1"/>
    <col min="6" max="6" width="18.5703125" style="10" customWidth="1"/>
    <col min="7" max="8" width="26" style="10" customWidth="1"/>
    <col min="9" max="9" width="25.42578125" style="10" customWidth="1"/>
  </cols>
  <sheetData>
    <row r="1" spans="1:9" ht="20.25" customHeight="1" x14ac:dyDescent="0.25"/>
    <row r="2" spans="1:9" ht="20.25" customHeight="1" x14ac:dyDescent="0.25">
      <c r="A2" s="41" t="s">
        <v>168</v>
      </c>
      <c r="B2" s="456" t="s">
        <v>226</v>
      </c>
      <c r="C2" s="456"/>
      <c r="D2" s="456"/>
      <c r="E2" s="456"/>
      <c r="F2" s="456"/>
      <c r="G2" s="456"/>
      <c r="H2" s="456"/>
      <c r="I2" s="456"/>
    </row>
    <row r="3" spans="1:9" ht="20.25" customHeight="1" x14ac:dyDescent="0.25"/>
    <row r="4" spans="1:9" ht="19.5" customHeight="1" x14ac:dyDescent="0.25">
      <c r="A4" s="488" t="s">
        <v>198</v>
      </c>
      <c r="B4" s="489"/>
      <c r="C4" s="489"/>
      <c r="D4" s="489"/>
      <c r="E4" s="489"/>
      <c r="F4" s="489"/>
      <c r="G4" s="489"/>
      <c r="H4" s="489"/>
      <c r="I4" s="490"/>
    </row>
    <row r="5" spans="1:9" ht="24" x14ac:dyDescent="0.25">
      <c r="A5" s="29" t="s">
        <v>191</v>
      </c>
      <c r="B5" s="29" t="s">
        <v>192</v>
      </c>
      <c r="C5" s="29" t="s">
        <v>199</v>
      </c>
      <c r="D5" s="29" t="s">
        <v>194</v>
      </c>
      <c r="E5" s="29" t="s">
        <v>176</v>
      </c>
      <c r="F5" s="29" t="s">
        <v>193</v>
      </c>
      <c r="G5" s="29" t="s">
        <v>195</v>
      </c>
      <c r="H5" s="29" t="s">
        <v>196</v>
      </c>
      <c r="I5" s="29" t="s">
        <v>197</v>
      </c>
    </row>
    <row r="6" spans="1:9" x14ac:dyDescent="0.25">
      <c r="A6" s="376" t="s">
        <v>201</v>
      </c>
      <c r="B6" s="375">
        <v>30</v>
      </c>
      <c r="C6" s="375">
        <v>31</v>
      </c>
      <c r="D6" s="23">
        <f>E6/30</f>
        <v>116146.88649936666</v>
      </c>
      <c r="E6" s="23">
        <v>3484406.5949809998</v>
      </c>
      <c r="F6" s="23">
        <f>E6*C6</f>
        <v>108016604.44441099</v>
      </c>
      <c r="G6" s="32"/>
      <c r="H6" s="32"/>
      <c r="I6" s="23">
        <f>D6*C6*B6</f>
        <v>108016604.44441099</v>
      </c>
    </row>
    <row r="7" spans="1:9" x14ac:dyDescent="0.25">
      <c r="A7" s="376" t="s">
        <v>201</v>
      </c>
      <c r="B7" s="375">
        <v>28</v>
      </c>
      <c r="C7" s="375">
        <v>2</v>
      </c>
      <c r="D7" s="23">
        <f t="shared" ref="D7:D53" si="0">E7/30</f>
        <v>116146.88649936666</v>
      </c>
      <c r="E7" s="23">
        <v>3484406.5949809998</v>
      </c>
      <c r="F7" s="23">
        <f t="shared" ref="F7:F54" si="1">E7*C7</f>
        <v>6968813.1899619997</v>
      </c>
      <c r="G7" s="32"/>
      <c r="H7" s="32"/>
      <c r="I7" s="23">
        <f t="shared" ref="I7:I54" si="2">D7*C7*B7</f>
        <v>6504225.6439645328</v>
      </c>
    </row>
    <row r="8" spans="1:9" x14ac:dyDescent="0.25">
      <c r="A8" s="376" t="s">
        <v>201</v>
      </c>
      <c r="B8" s="375">
        <v>25</v>
      </c>
      <c r="C8" s="375">
        <v>4</v>
      </c>
      <c r="D8" s="23">
        <f t="shared" si="0"/>
        <v>116146.88649936666</v>
      </c>
      <c r="E8" s="23">
        <v>3484406.5949809998</v>
      </c>
      <c r="F8" s="23">
        <f t="shared" si="1"/>
        <v>13937626.379923999</v>
      </c>
      <c r="G8" s="32"/>
      <c r="H8" s="32"/>
      <c r="I8" s="23">
        <f t="shared" si="2"/>
        <v>11614688.649936667</v>
      </c>
    </row>
    <row r="9" spans="1:9" x14ac:dyDescent="0.25">
      <c r="A9" s="376" t="s">
        <v>201</v>
      </c>
      <c r="B9" s="375">
        <v>23</v>
      </c>
      <c r="C9" s="375">
        <v>1</v>
      </c>
      <c r="D9" s="23">
        <f t="shared" si="0"/>
        <v>116146.88649936666</v>
      </c>
      <c r="E9" s="23">
        <v>3484406.5949809998</v>
      </c>
      <c r="F9" s="23">
        <f t="shared" si="1"/>
        <v>3484406.5949809998</v>
      </c>
      <c r="G9" s="32"/>
      <c r="H9" s="32"/>
      <c r="I9" s="23">
        <f t="shared" si="2"/>
        <v>2671378.3894854332</v>
      </c>
    </row>
    <row r="10" spans="1:9" x14ac:dyDescent="0.25">
      <c r="A10" s="31" t="s">
        <v>202</v>
      </c>
      <c r="B10" s="33">
        <v>30</v>
      </c>
      <c r="C10" s="33">
        <v>9</v>
      </c>
      <c r="D10" s="23">
        <f t="shared" si="0"/>
        <v>116146.88649936666</v>
      </c>
      <c r="E10" s="23">
        <v>3484406.5949809998</v>
      </c>
      <c r="F10" s="23">
        <f t="shared" si="1"/>
        <v>31359659.354828998</v>
      </c>
      <c r="G10" s="32"/>
      <c r="H10" s="32"/>
      <c r="I10" s="23">
        <f t="shared" si="2"/>
        <v>31359659.354829002</v>
      </c>
    </row>
    <row r="11" spans="1:9" x14ac:dyDescent="0.25">
      <c r="A11" s="31" t="s">
        <v>202</v>
      </c>
      <c r="B11" s="33">
        <v>29</v>
      </c>
      <c r="C11" s="33">
        <v>1</v>
      </c>
      <c r="D11" s="23">
        <f t="shared" si="0"/>
        <v>116146.88649936666</v>
      </c>
      <c r="E11" s="23">
        <v>3484406.5949809998</v>
      </c>
      <c r="F11" s="23">
        <f t="shared" si="1"/>
        <v>3484406.5949809998</v>
      </c>
      <c r="G11" s="32"/>
      <c r="H11" s="32"/>
      <c r="I11" s="23">
        <f t="shared" si="2"/>
        <v>3368259.7084816331</v>
      </c>
    </row>
    <row r="12" spans="1:9" x14ac:dyDescent="0.25">
      <c r="A12" s="31" t="s">
        <v>202</v>
      </c>
      <c r="B12" s="33">
        <v>25</v>
      </c>
      <c r="C12" s="33">
        <v>1</v>
      </c>
      <c r="D12" s="23">
        <f t="shared" si="0"/>
        <v>116146.88649936666</v>
      </c>
      <c r="E12" s="23">
        <v>3484406.5949809998</v>
      </c>
      <c r="F12" s="23">
        <f t="shared" si="1"/>
        <v>3484406.5949809998</v>
      </c>
      <c r="G12" s="32"/>
      <c r="H12" s="32"/>
      <c r="I12" s="23">
        <f t="shared" si="2"/>
        <v>2903672.1624841667</v>
      </c>
    </row>
    <row r="13" spans="1:9" x14ac:dyDescent="0.25">
      <c r="A13" s="31" t="s">
        <v>202</v>
      </c>
      <c r="B13" s="33">
        <v>17</v>
      </c>
      <c r="C13" s="33">
        <v>2</v>
      </c>
      <c r="D13" s="23">
        <f t="shared" si="0"/>
        <v>116146.88649936666</v>
      </c>
      <c r="E13" s="23">
        <v>3484406.5949809998</v>
      </c>
      <c r="F13" s="23">
        <f t="shared" si="1"/>
        <v>6968813.1899619997</v>
      </c>
      <c r="G13" s="32"/>
      <c r="H13" s="32"/>
      <c r="I13" s="23">
        <f t="shared" si="2"/>
        <v>3948994.1409784667</v>
      </c>
    </row>
    <row r="14" spans="1:9" x14ac:dyDescent="0.25">
      <c r="A14" s="31" t="s">
        <v>202</v>
      </c>
      <c r="B14" s="33">
        <v>7</v>
      </c>
      <c r="C14" s="33">
        <v>1</v>
      </c>
      <c r="D14" s="23">
        <f t="shared" si="0"/>
        <v>116146.88649936666</v>
      </c>
      <c r="E14" s="23">
        <v>3484406.5949809998</v>
      </c>
      <c r="F14" s="23">
        <f t="shared" si="1"/>
        <v>3484406.5949809998</v>
      </c>
      <c r="G14" s="32"/>
      <c r="H14" s="32"/>
      <c r="I14" s="23">
        <f t="shared" si="2"/>
        <v>813028.2054955666</v>
      </c>
    </row>
    <row r="15" spans="1:9" x14ac:dyDescent="0.25">
      <c r="A15" s="376" t="s">
        <v>203</v>
      </c>
      <c r="B15" s="375">
        <v>30</v>
      </c>
      <c r="C15" s="375">
        <v>2</v>
      </c>
      <c r="D15" s="23">
        <f t="shared" si="0"/>
        <v>116146.88649936666</v>
      </c>
      <c r="E15" s="23">
        <v>3484406.5949809998</v>
      </c>
      <c r="F15" s="23">
        <f t="shared" si="1"/>
        <v>6968813.1899619997</v>
      </c>
      <c r="G15" s="32"/>
      <c r="H15" s="32"/>
      <c r="I15" s="23">
        <f t="shared" si="2"/>
        <v>6968813.1899619997</v>
      </c>
    </row>
    <row r="16" spans="1:9" x14ac:dyDescent="0.25">
      <c r="A16" s="31" t="s">
        <v>204</v>
      </c>
      <c r="B16" s="33">
        <v>30</v>
      </c>
      <c r="C16" s="33">
        <v>1</v>
      </c>
      <c r="D16" s="23">
        <f t="shared" si="0"/>
        <v>116146.88649936666</v>
      </c>
      <c r="E16" s="23">
        <v>3484406.5949809998</v>
      </c>
      <c r="F16" s="23">
        <f t="shared" si="1"/>
        <v>3484406.5949809998</v>
      </c>
      <c r="G16" s="32"/>
      <c r="H16" s="32"/>
      <c r="I16" s="23">
        <f t="shared" si="2"/>
        <v>3484406.5949809998</v>
      </c>
    </row>
    <row r="17" spans="1:9" x14ac:dyDescent="0.25">
      <c r="A17" s="376" t="s">
        <v>205</v>
      </c>
      <c r="B17" s="375">
        <v>30</v>
      </c>
      <c r="C17" s="375">
        <v>8</v>
      </c>
      <c r="D17" s="23">
        <f t="shared" si="0"/>
        <v>116146.88649936666</v>
      </c>
      <c r="E17" s="23">
        <v>3484406.5949809998</v>
      </c>
      <c r="F17" s="23">
        <f t="shared" si="1"/>
        <v>27875252.759847999</v>
      </c>
      <c r="G17" s="32"/>
      <c r="H17" s="32"/>
      <c r="I17" s="23">
        <f t="shared" si="2"/>
        <v>27875252.759847999</v>
      </c>
    </row>
    <row r="18" spans="1:9" x14ac:dyDescent="0.25">
      <c r="A18" s="376" t="s">
        <v>205</v>
      </c>
      <c r="B18" s="375">
        <v>28</v>
      </c>
      <c r="C18" s="375">
        <v>1</v>
      </c>
      <c r="D18" s="23">
        <f t="shared" si="0"/>
        <v>116146.88649936666</v>
      </c>
      <c r="E18" s="23">
        <v>3484406.5949809998</v>
      </c>
      <c r="F18" s="23">
        <f t="shared" si="1"/>
        <v>3484406.5949809998</v>
      </c>
      <c r="G18" s="32"/>
      <c r="H18" s="32"/>
      <c r="I18" s="23">
        <f t="shared" si="2"/>
        <v>3252112.8219822664</v>
      </c>
    </row>
    <row r="19" spans="1:9" x14ac:dyDescent="0.25">
      <c r="A19" s="376" t="s">
        <v>205</v>
      </c>
      <c r="B19" s="375">
        <v>26</v>
      </c>
      <c r="C19" s="375">
        <v>1</v>
      </c>
      <c r="D19" s="23">
        <f t="shared" si="0"/>
        <v>116146.88649936666</v>
      </c>
      <c r="E19" s="23">
        <v>3484406.5949809998</v>
      </c>
      <c r="F19" s="23">
        <f t="shared" si="1"/>
        <v>3484406.5949809998</v>
      </c>
      <c r="G19" s="32"/>
      <c r="H19" s="32"/>
      <c r="I19" s="23">
        <f t="shared" si="2"/>
        <v>3019819.0489835334</v>
      </c>
    </row>
    <row r="20" spans="1:9" x14ac:dyDescent="0.25">
      <c r="A20" s="376" t="s">
        <v>205</v>
      </c>
      <c r="B20" s="375">
        <v>25</v>
      </c>
      <c r="C20" s="375">
        <v>1</v>
      </c>
      <c r="D20" s="23">
        <f t="shared" si="0"/>
        <v>116146.88649936666</v>
      </c>
      <c r="E20" s="23">
        <v>3484406.5949809998</v>
      </c>
      <c r="F20" s="23">
        <f t="shared" si="1"/>
        <v>3484406.5949809998</v>
      </c>
      <c r="G20" s="32"/>
      <c r="H20" s="32"/>
      <c r="I20" s="23">
        <f t="shared" si="2"/>
        <v>2903672.1624841667</v>
      </c>
    </row>
    <row r="21" spans="1:9" x14ac:dyDescent="0.25">
      <c r="A21" s="31" t="s">
        <v>206</v>
      </c>
      <c r="B21" s="33">
        <v>30</v>
      </c>
      <c r="C21" s="33">
        <v>7</v>
      </c>
      <c r="D21" s="23">
        <f t="shared" si="0"/>
        <v>116146.88649936666</v>
      </c>
      <c r="E21" s="23">
        <v>3484406.5949809998</v>
      </c>
      <c r="F21" s="23">
        <f t="shared" si="1"/>
        <v>24390846.164866999</v>
      </c>
      <c r="G21" s="32"/>
      <c r="H21" s="32"/>
      <c r="I21" s="23">
        <f t="shared" si="2"/>
        <v>24390846.164866999</v>
      </c>
    </row>
    <row r="22" spans="1:9" x14ac:dyDescent="0.25">
      <c r="A22" s="31" t="s">
        <v>206</v>
      </c>
      <c r="B22" s="33">
        <v>28</v>
      </c>
      <c r="C22" s="33">
        <v>1</v>
      </c>
      <c r="D22" s="23">
        <f t="shared" si="0"/>
        <v>116146.88649936666</v>
      </c>
      <c r="E22" s="23">
        <v>3484406.5949809998</v>
      </c>
      <c r="F22" s="23">
        <f t="shared" si="1"/>
        <v>3484406.5949809998</v>
      </c>
      <c r="G22" s="32"/>
      <c r="H22" s="32"/>
      <c r="I22" s="23">
        <f t="shared" si="2"/>
        <v>3252112.8219822664</v>
      </c>
    </row>
    <row r="23" spans="1:9" x14ac:dyDescent="0.25">
      <c r="A23" s="31" t="s">
        <v>206</v>
      </c>
      <c r="B23" s="33">
        <v>20</v>
      </c>
      <c r="C23" s="33">
        <v>1</v>
      </c>
      <c r="D23" s="23">
        <f t="shared" si="0"/>
        <v>116146.88649936666</v>
      </c>
      <c r="E23" s="23">
        <v>3484406.5949809998</v>
      </c>
      <c r="F23" s="23">
        <f t="shared" si="1"/>
        <v>3484406.5949809998</v>
      </c>
      <c r="G23" s="32"/>
      <c r="H23" s="32"/>
      <c r="I23" s="23">
        <f t="shared" si="2"/>
        <v>2322937.7299873335</v>
      </c>
    </row>
    <row r="24" spans="1:9" x14ac:dyDescent="0.25">
      <c r="A24" s="31" t="s">
        <v>206</v>
      </c>
      <c r="B24" s="33">
        <v>15</v>
      </c>
      <c r="C24" s="33">
        <v>1</v>
      </c>
      <c r="D24" s="23">
        <f t="shared" si="0"/>
        <v>116146.88649936666</v>
      </c>
      <c r="E24" s="23">
        <v>3484406.5949809998</v>
      </c>
      <c r="F24" s="23">
        <f t="shared" si="1"/>
        <v>3484406.5949809998</v>
      </c>
      <c r="G24" s="32"/>
      <c r="H24" s="32"/>
      <c r="I24" s="23">
        <f t="shared" si="2"/>
        <v>1742203.2974904999</v>
      </c>
    </row>
    <row r="25" spans="1:9" x14ac:dyDescent="0.25">
      <c r="A25" s="376" t="s">
        <v>207</v>
      </c>
      <c r="B25" s="375">
        <v>30</v>
      </c>
      <c r="C25" s="375">
        <v>6</v>
      </c>
      <c r="D25" s="23">
        <f t="shared" si="0"/>
        <v>116146.88649936666</v>
      </c>
      <c r="E25" s="23">
        <v>3484406.5949809998</v>
      </c>
      <c r="F25" s="23">
        <f t="shared" si="1"/>
        <v>20906439.569885999</v>
      </c>
      <c r="G25" s="32"/>
      <c r="H25" s="32"/>
      <c r="I25" s="23">
        <f t="shared" si="2"/>
        <v>20906439.569885999</v>
      </c>
    </row>
    <row r="26" spans="1:9" x14ac:dyDescent="0.25">
      <c r="A26" s="31" t="s">
        <v>208</v>
      </c>
      <c r="B26" s="33">
        <v>30</v>
      </c>
      <c r="C26" s="33">
        <v>2</v>
      </c>
      <c r="D26" s="23">
        <f t="shared" si="0"/>
        <v>116146.88649936666</v>
      </c>
      <c r="E26" s="23">
        <v>3484406.5949809998</v>
      </c>
      <c r="F26" s="23">
        <f t="shared" si="1"/>
        <v>6968813.1899619997</v>
      </c>
      <c r="G26" s="32"/>
      <c r="H26" s="32"/>
      <c r="I26" s="23">
        <f t="shared" si="2"/>
        <v>6968813.1899619997</v>
      </c>
    </row>
    <row r="27" spans="1:9" x14ac:dyDescent="0.25">
      <c r="A27" s="376" t="s">
        <v>209</v>
      </c>
      <c r="B27" s="375">
        <v>30</v>
      </c>
      <c r="C27" s="375">
        <v>5</v>
      </c>
      <c r="D27" s="23">
        <f t="shared" si="0"/>
        <v>116146.88649936666</v>
      </c>
      <c r="E27" s="23">
        <v>3484406.5949809998</v>
      </c>
      <c r="F27" s="23">
        <f t="shared" si="1"/>
        <v>17422032.974904999</v>
      </c>
      <c r="G27" s="32"/>
      <c r="H27" s="32"/>
      <c r="I27" s="23">
        <f t="shared" si="2"/>
        <v>17422032.974905003</v>
      </c>
    </row>
    <row r="28" spans="1:9" x14ac:dyDescent="0.25">
      <c r="A28" s="31" t="s">
        <v>210</v>
      </c>
      <c r="B28" s="33">
        <v>30</v>
      </c>
      <c r="C28" s="33">
        <v>7</v>
      </c>
      <c r="D28" s="23">
        <f t="shared" si="0"/>
        <v>116146.88649936666</v>
      </c>
      <c r="E28" s="23">
        <v>3484406.5949809998</v>
      </c>
      <c r="F28" s="23">
        <f t="shared" si="1"/>
        <v>24390846.164866999</v>
      </c>
      <c r="G28" s="32"/>
      <c r="H28" s="32"/>
      <c r="I28" s="23">
        <f t="shared" si="2"/>
        <v>24390846.164866999</v>
      </c>
    </row>
    <row r="29" spans="1:9" x14ac:dyDescent="0.25">
      <c r="A29" s="31" t="s">
        <v>210</v>
      </c>
      <c r="B29" s="33">
        <v>26</v>
      </c>
      <c r="C29" s="33">
        <v>1</v>
      </c>
      <c r="D29" s="23">
        <f t="shared" si="0"/>
        <v>116146.88649936666</v>
      </c>
      <c r="E29" s="23">
        <v>3484406.5949809998</v>
      </c>
      <c r="F29" s="23">
        <f t="shared" si="1"/>
        <v>3484406.5949809998</v>
      </c>
      <c r="G29" s="32"/>
      <c r="H29" s="32"/>
      <c r="I29" s="23">
        <f t="shared" si="2"/>
        <v>3019819.0489835334</v>
      </c>
    </row>
    <row r="30" spans="1:9" x14ac:dyDescent="0.25">
      <c r="A30" s="376" t="s">
        <v>211</v>
      </c>
      <c r="B30" s="375">
        <v>30</v>
      </c>
      <c r="C30" s="375">
        <v>8</v>
      </c>
      <c r="D30" s="23">
        <f t="shared" si="0"/>
        <v>116146.88649936666</v>
      </c>
      <c r="E30" s="23">
        <v>3484406.5949809998</v>
      </c>
      <c r="F30" s="23">
        <f t="shared" si="1"/>
        <v>27875252.759847999</v>
      </c>
      <c r="G30" s="32"/>
      <c r="H30" s="32"/>
      <c r="I30" s="23">
        <f t="shared" si="2"/>
        <v>27875252.759847999</v>
      </c>
    </row>
    <row r="31" spans="1:9" x14ac:dyDescent="0.25">
      <c r="A31" s="376" t="s">
        <v>211</v>
      </c>
      <c r="B31" s="375">
        <v>27</v>
      </c>
      <c r="C31" s="375">
        <v>1</v>
      </c>
      <c r="D31" s="23">
        <f t="shared" si="0"/>
        <v>116146.88649936666</v>
      </c>
      <c r="E31" s="23">
        <v>3484406.5949809998</v>
      </c>
      <c r="F31" s="23">
        <f t="shared" si="1"/>
        <v>3484406.5949809998</v>
      </c>
      <c r="G31" s="32"/>
      <c r="H31" s="32"/>
      <c r="I31" s="23">
        <f t="shared" si="2"/>
        <v>3135965.9354829001</v>
      </c>
    </row>
    <row r="32" spans="1:9" x14ac:dyDescent="0.25">
      <c r="A32" s="376" t="s">
        <v>211</v>
      </c>
      <c r="B32" s="375">
        <v>25</v>
      </c>
      <c r="C32" s="375">
        <v>2</v>
      </c>
      <c r="D32" s="23">
        <f t="shared" si="0"/>
        <v>116146.88649936666</v>
      </c>
      <c r="E32" s="23">
        <v>3484406.5949809998</v>
      </c>
      <c r="F32" s="23">
        <f t="shared" si="1"/>
        <v>6968813.1899619997</v>
      </c>
      <c r="G32" s="32"/>
      <c r="H32" s="32"/>
      <c r="I32" s="23">
        <f t="shared" si="2"/>
        <v>5807344.3249683334</v>
      </c>
    </row>
    <row r="33" spans="1:9" x14ac:dyDescent="0.25">
      <c r="A33" s="31" t="s">
        <v>212</v>
      </c>
      <c r="B33" s="33">
        <v>30</v>
      </c>
      <c r="C33" s="33">
        <v>2</v>
      </c>
      <c r="D33" s="23">
        <f t="shared" si="0"/>
        <v>116146.88649936666</v>
      </c>
      <c r="E33" s="23">
        <v>3484406.5949809998</v>
      </c>
      <c r="F33" s="23">
        <f t="shared" si="1"/>
        <v>6968813.1899619997</v>
      </c>
      <c r="G33" s="32"/>
      <c r="H33" s="32"/>
      <c r="I33" s="23">
        <f t="shared" si="2"/>
        <v>6968813.1899619997</v>
      </c>
    </row>
    <row r="34" spans="1:9" x14ac:dyDescent="0.25">
      <c r="A34" s="31" t="s">
        <v>212</v>
      </c>
      <c r="B34" s="33">
        <v>28</v>
      </c>
      <c r="C34" s="33">
        <v>1</v>
      </c>
      <c r="D34" s="23">
        <f t="shared" si="0"/>
        <v>116146.88649936666</v>
      </c>
      <c r="E34" s="23">
        <v>3484406.5949809998</v>
      </c>
      <c r="F34" s="23">
        <f t="shared" si="1"/>
        <v>3484406.5949809998</v>
      </c>
      <c r="G34" s="32"/>
      <c r="H34" s="32"/>
      <c r="I34" s="23">
        <f t="shared" si="2"/>
        <v>3252112.8219822664</v>
      </c>
    </row>
    <row r="35" spans="1:9" x14ac:dyDescent="0.25">
      <c r="A35" s="376" t="s">
        <v>213</v>
      </c>
      <c r="B35" s="375">
        <v>30</v>
      </c>
      <c r="C35" s="375">
        <v>1</v>
      </c>
      <c r="D35" s="23">
        <f t="shared" si="0"/>
        <v>116146.88649936666</v>
      </c>
      <c r="E35" s="23">
        <v>3484406.5949809998</v>
      </c>
      <c r="F35" s="23">
        <f t="shared" si="1"/>
        <v>3484406.5949809998</v>
      </c>
      <c r="G35" s="32"/>
      <c r="H35" s="32"/>
      <c r="I35" s="23">
        <f t="shared" si="2"/>
        <v>3484406.5949809998</v>
      </c>
    </row>
    <row r="36" spans="1:9" x14ac:dyDescent="0.25">
      <c r="A36" s="376" t="s">
        <v>213</v>
      </c>
      <c r="B36" s="375">
        <v>29</v>
      </c>
      <c r="C36" s="375">
        <v>1</v>
      </c>
      <c r="D36" s="23">
        <f t="shared" si="0"/>
        <v>116146.88649936666</v>
      </c>
      <c r="E36" s="23">
        <v>3484406.5949809998</v>
      </c>
      <c r="F36" s="23">
        <f t="shared" si="1"/>
        <v>3484406.5949809998</v>
      </c>
      <c r="G36" s="32"/>
      <c r="H36" s="32"/>
      <c r="I36" s="23">
        <f t="shared" si="2"/>
        <v>3368259.7084816331</v>
      </c>
    </row>
    <row r="37" spans="1:9" x14ac:dyDescent="0.25">
      <c r="A37" s="31" t="s">
        <v>214</v>
      </c>
      <c r="B37" s="33">
        <v>30</v>
      </c>
      <c r="C37" s="33">
        <v>2</v>
      </c>
      <c r="D37" s="23">
        <f t="shared" si="0"/>
        <v>116146.88649936666</v>
      </c>
      <c r="E37" s="23">
        <v>3484406.5949809998</v>
      </c>
      <c r="F37" s="23">
        <f t="shared" si="1"/>
        <v>6968813.1899619997</v>
      </c>
      <c r="G37" s="32"/>
      <c r="H37" s="32"/>
      <c r="I37" s="23">
        <f t="shared" si="2"/>
        <v>6968813.1899619997</v>
      </c>
    </row>
    <row r="38" spans="1:9" x14ac:dyDescent="0.25">
      <c r="A38" s="31" t="s">
        <v>214</v>
      </c>
      <c r="B38" s="33">
        <v>28</v>
      </c>
      <c r="C38" s="33">
        <v>1</v>
      </c>
      <c r="D38" s="23">
        <f t="shared" si="0"/>
        <v>116146.88649936666</v>
      </c>
      <c r="E38" s="23">
        <v>3484406.5949809998</v>
      </c>
      <c r="F38" s="23">
        <f t="shared" si="1"/>
        <v>3484406.5949809998</v>
      </c>
      <c r="G38" s="32"/>
      <c r="H38" s="32"/>
      <c r="I38" s="23">
        <f t="shared" si="2"/>
        <v>3252112.8219822664</v>
      </c>
    </row>
    <row r="39" spans="1:9" x14ac:dyDescent="0.25">
      <c r="A39" s="31" t="s">
        <v>214</v>
      </c>
      <c r="B39" s="33">
        <v>25</v>
      </c>
      <c r="C39" s="33">
        <v>1</v>
      </c>
      <c r="D39" s="23">
        <f t="shared" si="0"/>
        <v>116146.88649936666</v>
      </c>
      <c r="E39" s="23">
        <v>3484406.5949809998</v>
      </c>
      <c r="F39" s="23">
        <f t="shared" si="1"/>
        <v>3484406.5949809998</v>
      </c>
      <c r="G39" s="32"/>
      <c r="H39" s="32"/>
      <c r="I39" s="23">
        <f t="shared" si="2"/>
        <v>2903672.1624841667</v>
      </c>
    </row>
    <row r="40" spans="1:9" x14ac:dyDescent="0.25">
      <c r="A40" s="376" t="s">
        <v>215</v>
      </c>
      <c r="B40" s="375">
        <v>30</v>
      </c>
      <c r="C40" s="375">
        <v>2</v>
      </c>
      <c r="D40" s="23">
        <f t="shared" si="0"/>
        <v>116146.88649936666</v>
      </c>
      <c r="E40" s="23">
        <v>3484406.5949809998</v>
      </c>
      <c r="F40" s="23">
        <f t="shared" si="1"/>
        <v>6968813.1899619997</v>
      </c>
      <c r="G40" s="32"/>
      <c r="H40" s="32"/>
      <c r="I40" s="23">
        <f t="shared" si="2"/>
        <v>6968813.1899619997</v>
      </c>
    </row>
    <row r="41" spans="1:9" x14ac:dyDescent="0.25">
      <c r="A41" s="376" t="s">
        <v>215</v>
      </c>
      <c r="B41" s="375">
        <v>12</v>
      </c>
      <c r="C41" s="375">
        <v>1</v>
      </c>
      <c r="D41" s="23">
        <f t="shared" si="0"/>
        <v>116146.88649936666</v>
      </c>
      <c r="E41" s="23">
        <v>3484406.5949809998</v>
      </c>
      <c r="F41" s="23">
        <f t="shared" si="1"/>
        <v>3484406.5949809998</v>
      </c>
      <c r="G41" s="32"/>
      <c r="H41" s="32"/>
      <c r="I41" s="23">
        <f t="shared" si="2"/>
        <v>1393762.6379924</v>
      </c>
    </row>
    <row r="42" spans="1:9" x14ac:dyDescent="0.25">
      <c r="A42" s="31" t="s">
        <v>216</v>
      </c>
      <c r="B42" s="33">
        <v>30</v>
      </c>
      <c r="C42" s="33">
        <v>4</v>
      </c>
      <c r="D42" s="23">
        <f t="shared" si="0"/>
        <v>116146.88649936666</v>
      </c>
      <c r="E42" s="23">
        <v>3484406.5949809998</v>
      </c>
      <c r="F42" s="23">
        <f t="shared" si="1"/>
        <v>13937626.379923999</v>
      </c>
      <c r="G42" s="32"/>
      <c r="H42" s="32"/>
      <c r="I42" s="23">
        <f t="shared" si="2"/>
        <v>13937626.379923999</v>
      </c>
    </row>
    <row r="43" spans="1:9" x14ac:dyDescent="0.25">
      <c r="A43" s="31" t="s">
        <v>216</v>
      </c>
      <c r="B43" s="33">
        <v>9</v>
      </c>
      <c r="C43" s="33">
        <v>1</v>
      </c>
      <c r="D43" s="23">
        <f t="shared" si="0"/>
        <v>116146.88649936666</v>
      </c>
      <c r="E43" s="23">
        <v>3484406.5949809998</v>
      </c>
      <c r="F43" s="23">
        <f t="shared" si="1"/>
        <v>3484406.5949809998</v>
      </c>
      <c r="G43" s="32"/>
      <c r="H43" s="32"/>
      <c r="I43" s="23">
        <f t="shared" si="2"/>
        <v>1045321.9784943</v>
      </c>
    </row>
    <row r="44" spans="1:9" x14ac:dyDescent="0.25">
      <c r="A44" s="376" t="s">
        <v>217</v>
      </c>
      <c r="B44" s="375">
        <v>30</v>
      </c>
      <c r="C44" s="375">
        <v>1</v>
      </c>
      <c r="D44" s="23">
        <f t="shared" si="0"/>
        <v>116146.88649936666</v>
      </c>
      <c r="E44" s="23">
        <v>3484406.5949809998</v>
      </c>
      <c r="F44" s="23">
        <f t="shared" si="1"/>
        <v>3484406.5949809998</v>
      </c>
      <c r="G44" s="32"/>
      <c r="H44" s="32"/>
      <c r="I44" s="23">
        <f t="shared" si="2"/>
        <v>3484406.5949809998</v>
      </c>
    </row>
    <row r="45" spans="1:9" x14ac:dyDescent="0.25">
      <c r="A45" s="31" t="s">
        <v>218</v>
      </c>
      <c r="B45" s="33">
        <v>30</v>
      </c>
      <c r="C45" s="33">
        <v>2</v>
      </c>
      <c r="D45" s="23">
        <f t="shared" si="0"/>
        <v>116146.88649936666</v>
      </c>
      <c r="E45" s="23">
        <v>3484406.5949809998</v>
      </c>
      <c r="F45" s="23">
        <f t="shared" si="1"/>
        <v>6968813.1899619997</v>
      </c>
      <c r="G45" s="32"/>
      <c r="H45" s="32"/>
      <c r="I45" s="23">
        <f t="shared" si="2"/>
        <v>6968813.1899619997</v>
      </c>
    </row>
    <row r="46" spans="1:9" x14ac:dyDescent="0.25">
      <c r="A46" s="31" t="s">
        <v>218</v>
      </c>
      <c r="B46" s="33">
        <v>28</v>
      </c>
      <c r="C46" s="33">
        <v>1</v>
      </c>
      <c r="D46" s="23">
        <f t="shared" si="0"/>
        <v>116146.88649936666</v>
      </c>
      <c r="E46" s="23">
        <v>3484406.5949809998</v>
      </c>
      <c r="F46" s="23">
        <f t="shared" si="1"/>
        <v>3484406.5949809998</v>
      </c>
      <c r="G46" s="32"/>
      <c r="H46" s="32"/>
      <c r="I46" s="23">
        <f t="shared" si="2"/>
        <v>3252112.8219822664</v>
      </c>
    </row>
    <row r="47" spans="1:9" x14ac:dyDescent="0.25">
      <c r="A47" s="31" t="s">
        <v>218</v>
      </c>
      <c r="B47" s="33">
        <v>5</v>
      </c>
      <c r="C47" s="33">
        <v>1</v>
      </c>
      <c r="D47" s="23">
        <f t="shared" si="0"/>
        <v>116146.88649936666</v>
      </c>
      <c r="E47" s="23">
        <v>3484406.5949809998</v>
      </c>
      <c r="F47" s="23">
        <f t="shared" si="1"/>
        <v>3484406.5949809998</v>
      </c>
      <c r="G47" s="32"/>
      <c r="H47" s="32"/>
      <c r="I47" s="23">
        <f t="shared" si="2"/>
        <v>580734.43249683338</v>
      </c>
    </row>
    <row r="48" spans="1:9" x14ac:dyDescent="0.25">
      <c r="A48" s="376" t="s">
        <v>219</v>
      </c>
      <c r="B48" s="375">
        <v>30</v>
      </c>
      <c r="C48" s="375">
        <v>3</v>
      </c>
      <c r="D48" s="23">
        <f t="shared" si="0"/>
        <v>116146.88649936666</v>
      </c>
      <c r="E48" s="23">
        <v>3484406.5949809998</v>
      </c>
      <c r="F48" s="23">
        <f t="shared" si="1"/>
        <v>10453219.784942999</v>
      </c>
      <c r="G48" s="32"/>
      <c r="H48" s="32"/>
      <c r="I48" s="23">
        <f t="shared" si="2"/>
        <v>10453219.784942999</v>
      </c>
    </row>
    <row r="49" spans="1:9" x14ac:dyDescent="0.25">
      <c r="A49" s="31" t="s">
        <v>220</v>
      </c>
      <c r="B49" s="33">
        <v>30</v>
      </c>
      <c r="C49" s="33">
        <v>3</v>
      </c>
      <c r="D49" s="23">
        <f t="shared" si="0"/>
        <v>116146.88649936666</v>
      </c>
      <c r="E49" s="23">
        <v>3484406.5949809998</v>
      </c>
      <c r="F49" s="23">
        <f t="shared" si="1"/>
        <v>10453219.784942999</v>
      </c>
      <c r="G49" s="32"/>
      <c r="H49" s="32"/>
      <c r="I49" s="23">
        <f t="shared" si="2"/>
        <v>10453219.784942999</v>
      </c>
    </row>
    <row r="50" spans="1:9" x14ac:dyDescent="0.25">
      <c r="A50" s="376" t="s">
        <v>221</v>
      </c>
      <c r="B50" s="375">
        <v>30</v>
      </c>
      <c r="C50" s="375">
        <v>2</v>
      </c>
      <c r="D50" s="23">
        <f t="shared" si="0"/>
        <v>116146.88649936666</v>
      </c>
      <c r="E50" s="23">
        <v>3484406.5949809998</v>
      </c>
      <c r="F50" s="23">
        <f t="shared" si="1"/>
        <v>6968813.1899619997</v>
      </c>
      <c r="G50" s="32"/>
      <c r="H50" s="32"/>
      <c r="I50" s="23">
        <f t="shared" si="2"/>
        <v>6968813.1899619997</v>
      </c>
    </row>
    <row r="51" spans="1:9" x14ac:dyDescent="0.25">
      <c r="A51" s="31" t="s">
        <v>222</v>
      </c>
      <c r="B51" s="33">
        <v>30</v>
      </c>
      <c r="C51" s="33">
        <v>2</v>
      </c>
      <c r="D51" s="23">
        <f t="shared" si="0"/>
        <v>116146.88649936666</v>
      </c>
      <c r="E51" s="23">
        <v>3484406.5949809998</v>
      </c>
      <c r="F51" s="23">
        <f t="shared" si="1"/>
        <v>6968813.1899619997</v>
      </c>
      <c r="G51" s="32"/>
      <c r="H51" s="32"/>
      <c r="I51" s="23">
        <f t="shared" si="2"/>
        <v>6968813.1899619997</v>
      </c>
    </row>
    <row r="52" spans="1:9" x14ac:dyDescent="0.25">
      <c r="A52" s="376" t="s">
        <v>223</v>
      </c>
      <c r="B52" s="375">
        <v>30</v>
      </c>
      <c r="C52" s="375">
        <v>3</v>
      </c>
      <c r="D52" s="23">
        <f t="shared" si="0"/>
        <v>116146.88649936666</v>
      </c>
      <c r="E52" s="23">
        <v>3484406.5949809998</v>
      </c>
      <c r="F52" s="23">
        <f t="shared" si="1"/>
        <v>10453219.784942999</v>
      </c>
      <c r="G52" s="32"/>
      <c r="H52" s="32"/>
      <c r="I52" s="23">
        <f t="shared" si="2"/>
        <v>10453219.784942999</v>
      </c>
    </row>
    <row r="53" spans="1:9" x14ac:dyDescent="0.25">
      <c r="A53" s="31" t="s">
        <v>224</v>
      </c>
      <c r="B53" s="33">
        <v>30</v>
      </c>
      <c r="C53" s="33">
        <v>2</v>
      </c>
      <c r="D53" s="23">
        <f t="shared" si="0"/>
        <v>116146.88649936666</v>
      </c>
      <c r="E53" s="23">
        <v>3484406.5949809998</v>
      </c>
      <c r="F53" s="23">
        <f t="shared" si="1"/>
        <v>6968813.1899619997</v>
      </c>
      <c r="G53" s="32"/>
      <c r="H53" s="32"/>
      <c r="I53" s="23">
        <f t="shared" si="2"/>
        <v>6968813.1899619997</v>
      </c>
    </row>
    <row r="54" spans="1:9" x14ac:dyDescent="0.25">
      <c r="A54" s="377" t="s">
        <v>225</v>
      </c>
      <c r="B54" s="378">
        <v>30</v>
      </c>
      <c r="C54" s="378">
        <v>1</v>
      </c>
      <c r="D54" s="23">
        <f>E54/30</f>
        <v>116146.88649936666</v>
      </c>
      <c r="E54" s="23">
        <v>3484406.5949809998</v>
      </c>
      <c r="F54" s="23">
        <f t="shared" si="1"/>
        <v>3484406.5949809998</v>
      </c>
      <c r="G54" s="32"/>
      <c r="H54" s="32"/>
      <c r="I54" s="23">
        <f t="shared" si="2"/>
        <v>3484406.5949809998</v>
      </c>
    </row>
    <row r="55" spans="1:9" x14ac:dyDescent="0.25">
      <c r="A55" s="491" t="s">
        <v>200</v>
      </c>
      <c r="B55" s="491"/>
      <c r="C55" s="491"/>
      <c r="D55" s="491"/>
      <c r="E55" s="491"/>
      <c r="F55" s="491"/>
      <c r="G55" s="491"/>
      <c r="H55" s="491"/>
      <c r="I55" s="38">
        <f>SUM(I6:I54)</f>
        <v>483519488.49686342</v>
      </c>
    </row>
    <row r="56" spans="1:9" x14ac:dyDescent="0.25">
      <c r="A56" s="488" t="s">
        <v>384</v>
      </c>
      <c r="B56" s="489"/>
      <c r="C56" s="489"/>
      <c r="D56" s="489"/>
      <c r="E56" s="489"/>
      <c r="F56" s="489"/>
      <c r="G56" s="489"/>
      <c r="H56" s="489"/>
      <c r="I56" s="490"/>
    </row>
    <row r="57" spans="1:9" ht="24" x14ac:dyDescent="0.25">
      <c r="A57" s="29" t="s">
        <v>191</v>
      </c>
      <c r="B57" s="29" t="s">
        <v>192</v>
      </c>
      <c r="C57" s="29" t="s">
        <v>199</v>
      </c>
      <c r="D57" s="29" t="s">
        <v>194</v>
      </c>
      <c r="E57" s="29" t="s">
        <v>176</v>
      </c>
      <c r="F57" s="29" t="s">
        <v>193</v>
      </c>
      <c r="G57" s="29" t="s">
        <v>195</v>
      </c>
      <c r="H57" s="29" t="s">
        <v>196</v>
      </c>
      <c r="I57" s="29" t="s">
        <v>197</v>
      </c>
    </row>
    <row r="58" spans="1:9" x14ac:dyDescent="0.25">
      <c r="A58" s="34" t="s">
        <v>201</v>
      </c>
      <c r="B58" s="35">
        <v>30</v>
      </c>
      <c r="C58" s="35">
        <v>9</v>
      </c>
      <c r="D58" s="36">
        <f t="shared" ref="D58:D80" si="3">E58/30</f>
        <v>116146.88649936666</v>
      </c>
      <c r="E58" s="23">
        <v>3484406.5949809998</v>
      </c>
      <c r="F58" s="36">
        <f t="shared" ref="F58:F80" si="4">E58*C58</f>
        <v>31359659.354828998</v>
      </c>
      <c r="G58" s="37"/>
      <c r="H58" s="37"/>
      <c r="I58" s="36">
        <f t="shared" ref="I58:I80" si="5">D58*C58*B58</f>
        <v>31359659.354829002</v>
      </c>
    </row>
    <row r="59" spans="1:9" x14ac:dyDescent="0.25">
      <c r="A59" s="34" t="s">
        <v>201</v>
      </c>
      <c r="B59" s="35">
        <v>29</v>
      </c>
      <c r="C59" s="35">
        <v>1</v>
      </c>
      <c r="D59" s="36">
        <f t="shared" si="3"/>
        <v>116146.88649936666</v>
      </c>
      <c r="E59" s="23">
        <v>3484406.5949809998</v>
      </c>
      <c r="F59" s="36">
        <f t="shared" si="4"/>
        <v>3484406.5949809998</v>
      </c>
      <c r="G59" s="37"/>
      <c r="H59" s="37"/>
      <c r="I59" s="36">
        <f t="shared" si="5"/>
        <v>3368259.7084816331</v>
      </c>
    </row>
    <row r="60" spans="1:9" x14ac:dyDescent="0.25">
      <c r="A60" s="34" t="s">
        <v>201</v>
      </c>
      <c r="B60" s="35">
        <v>28</v>
      </c>
      <c r="C60" s="35">
        <v>1</v>
      </c>
      <c r="D60" s="36">
        <f t="shared" si="3"/>
        <v>116146.88649936666</v>
      </c>
      <c r="E60" s="23">
        <v>3484406.5949809998</v>
      </c>
      <c r="F60" s="36">
        <f t="shared" si="4"/>
        <v>3484406.5949809998</v>
      </c>
      <c r="G60" s="37"/>
      <c r="H60" s="37"/>
      <c r="I60" s="36">
        <f>D60*C60*B60</f>
        <v>3252112.8219822664</v>
      </c>
    </row>
    <row r="61" spans="1:9" x14ac:dyDescent="0.25">
      <c r="A61" s="34" t="s">
        <v>202</v>
      </c>
      <c r="B61" s="35">
        <v>30</v>
      </c>
      <c r="C61" s="35">
        <v>3</v>
      </c>
      <c r="D61" s="36">
        <f t="shared" si="3"/>
        <v>116146.88649936666</v>
      </c>
      <c r="E61" s="23">
        <v>3484406.5949809998</v>
      </c>
      <c r="F61" s="36">
        <f t="shared" si="4"/>
        <v>10453219.784942999</v>
      </c>
      <c r="G61" s="37"/>
      <c r="H61" s="37"/>
      <c r="I61" s="36">
        <f t="shared" si="5"/>
        <v>10453219.784942999</v>
      </c>
    </row>
    <row r="62" spans="1:9" x14ac:dyDescent="0.25">
      <c r="A62" s="34" t="s">
        <v>202</v>
      </c>
      <c r="B62" s="35">
        <v>25</v>
      </c>
      <c r="C62" s="35">
        <v>1</v>
      </c>
      <c r="D62" s="36">
        <f t="shared" si="3"/>
        <v>116146.88649936666</v>
      </c>
      <c r="E62" s="23">
        <v>3484406.5949809998</v>
      </c>
      <c r="F62" s="36">
        <f t="shared" si="4"/>
        <v>3484406.5949809998</v>
      </c>
      <c r="G62" s="37"/>
      <c r="H62" s="37"/>
      <c r="I62" s="36">
        <f t="shared" si="5"/>
        <v>2903672.1624841667</v>
      </c>
    </row>
    <row r="63" spans="1:9" x14ac:dyDescent="0.25">
      <c r="A63" s="34" t="s">
        <v>203</v>
      </c>
      <c r="B63" s="35">
        <v>28</v>
      </c>
      <c r="C63" s="35">
        <v>1</v>
      </c>
      <c r="D63" s="36">
        <f t="shared" si="3"/>
        <v>116146.88649936666</v>
      </c>
      <c r="E63" s="23">
        <v>3484406.5949809998</v>
      </c>
      <c r="F63" s="36">
        <f t="shared" si="4"/>
        <v>3484406.5949809998</v>
      </c>
      <c r="G63" s="37"/>
      <c r="H63" s="37"/>
      <c r="I63" s="36">
        <f t="shared" si="5"/>
        <v>3252112.8219822664</v>
      </c>
    </row>
    <row r="64" spans="1:9" x14ac:dyDescent="0.25">
      <c r="A64" s="34" t="s">
        <v>203</v>
      </c>
      <c r="B64" s="35">
        <v>25</v>
      </c>
      <c r="C64" s="35">
        <v>1</v>
      </c>
      <c r="D64" s="36">
        <f t="shared" si="3"/>
        <v>116146.88649936666</v>
      </c>
      <c r="E64" s="23">
        <v>3484406.5949809998</v>
      </c>
      <c r="F64" s="36">
        <f t="shared" si="4"/>
        <v>3484406.5949809998</v>
      </c>
      <c r="G64" s="37"/>
      <c r="H64" s="37"/>
      <c r="I64" s="36">
        <f t="shared" si="5"/>
        <v>2903672.1624841667</v>
      </c>
    </row>
    <row r="65" spans="1:9" x14ac:dyDescent="0.25">
      <c r="A65" s="34" t="s">
        <v>205</v>
      </c>
      <c r="B65" s="35">
        <v>30</v>
      </c>
      <c r="C65" s="35">
        <v>2</v>
      </c>
      <c r="D65" s="36">
        <f t="shared" si="3"/>
        <v>116146.88649936666</v>
      </c>
      <c r="E65" s="23">
        <v>3484406.5949809998</v>
      </c>
      <c r="F65" s="36">
        <f t="shared" si="4"/>
        <v>6968813.1899619997</v>
      </c>
      <c r="G65" s="37"/>
      <c r="H65" s="37"/>
      <c r="I65" s="36">
        <f t="shared" si="5"/>
        <v>6968813.1899619997</v>
      </c>
    </row>
    <row r="66" spans="1:9" x14ac:dyDescent="0.25">
      <c r="A66" s="34" t="s">
        <v>206</v>
      </c>
      <c r="B66" s="35">
        <v>30</v>
      </c>
      <c r="C66" s="35">
        <v>3</v>
      </c>
      <c r="D66" s="36">
        <f t="shared" si="3"/>
        <v>116146.88649936666</v>
      </c>
      <c r="E66" s="23">
        <v>3484406.5949809998</v>
      </c>
      <c r="F66" s="36">
        <f t="shared" si="4"/>
        <v>10453219.784942999</v>
      </c>
      <c r="G66" s="37"/>
      <c r="H66" s="37"/>
      <c r="I66" s="36">
        <f t="shared" si="5"/>
        <v>10453219.784942999</v>
      </c>
    </row>
    <row r="67" spans="1:9" x14ac:dyDescent="0.25">
      <c r="A67" s="34" t="s">
        <v>207</v>
      </c>
      <c r="B67" s="35">
        <v>30</v>
      </c>
      <c r="C67" s="35">
        <v>1</v>
      </c>
      <c r="D67" s="36">
        <f t="shared" si="3"/>
        <v>116146.88649936666</v>
      </c>
      <c r="E67" s="23">
        <v>3484406.5949809998</v>
      </c>
      <c r="F67" s="36">
        <f t="shared" si="4"/>
        <v>3484406.5949809998</v>
      </c>
      <c r="G67" s="37"/>
      <c r="H67" s="37"/>
      <c r="I67" s="36">
        <f t="shared" si="5"/>
        <v>3484406.5949809998</v>
      </c>
    </row>
    <row r="68" spans="1:9" x14ac:dyDescent="0.25">
      <c r="A68" s="34" t="s">
        <v>208</v>
      </c>
      <c r="B68" s="35">
        <v>30</v>
      </c>
      <c r="C68" s="35">
        <v>1</v>
      </c>
      <c r="D68" s="36">
        <f t="shared" si="3"/>
        <v>116146.88649936666</v>
      </c>
      <c r="E68" s="23">
        <v>3484406.5949809998</v>
      </c>
      <c r="F68" s="36">
        <f t="shared" si="4"/>
        <v>3484406.5949809998</v>
      </c>
      <c r="G68" s="37"/>
      <c r="H68" s="37"/>
      <c r="I68" s="36">
        <f t="shared" si="5"/>
        <v>3484406.5949809998</v>
      </c>
    </row>
    <row r="69" spans="1:9" x14ac:dyDescent="0.25">
      <c r="A69" s="34" t="s">
        <v>209</v>
      </c>
      <c r="B69" s="35">
        <v>30</v>
      </c>
      <c r="C69" s="35">
        <v>2</v>
      </c>
      <c r="D69" s="36">
        <f t="shared" si="3"/>
        <v>116146.88649936666</v>
      </c>
      <c r="E69" s="23">
        <v>3484406.5949809998</v>
      </c>
      <c r="F69" s="36">
        <f t="shared" si="4"/>
        <v>6968813.1899619997</v>
      </c>
      <c r="G69" s="37"/>
      <c r="H69" s="37"/>
      <c r="I69" s="36">
        <f t="shared" si="5"/>
        <v>6968813.1899619997</v>
      </c>
    </row>
    <row r="70" spans="1:9" x14ac:dyDescent="0.25">
      <c r="A70" s="34" t="s">
        <v>210</v>
      </c>
      <c r="B70" s="35">
        <v>30</v>
      </c>
      <c r="C70" s="35">
        <v>1</v>
      </c>
      <c r="D70" s="36">
        <f t="shared" si="3"/>
        <v>116146.88649936666</v>
      </c>
      <c r="E70" s="23">
        <v>3484406.5949809998</v>
      </c>
      <c r="F70" s="36">
        <f t="shared" si="4"/>
        <v>3484406.5949809998</v>
      </c>
      <c r="G70" s="37"/>
      <c r="H70" s="37"/>
      <c r="I70" s="36">
        <f t="shared" si="5"/>
        <v>3484406.5949809998</v>
      </c>
    </row>
    <row r="71" spans="1:9" x14ac:dyDescent="0.25">
      <c r="A71" s="34" t="s">
        <v>210</v>
      </c>
      <c r="B71" s="35">
        <v>28</v>
      </c>
      <c r="C71" s="35">
        <v>1</v>
      </c>
      <c r="D71" s="36">
        <f t="shared" si="3"/>
        <v>116146.88649936666</v>
      </c>
      <c r="E71" s="23">
        <v>3484406.5949809998</v>
      </c>
      <c r="F71" s="36">
        <f t="shared" si="4"/>
        <v>3484406.5949809998</v>
      </c>
      <c r="G71" s="37"/>
      <c r="H71" s="37"/>
      <c r="I71" s="36">
        <f t="shared" si="5"/>
        <v>3252112.8219822664</v>
      </c>
    </row>
    <row r="72" spans="1:9" x14ac:dyDescent="0.25">
      <c r="A72" s="34" t="s">
        <v>211</v>
      </c>
      <c r="B72" s="35">
        <v>30</v>
      </c>
      <c r="C72" s="35">
        <v>2</v>
      </c>
      <c r="D72" s="36">
        <f t="shared" si="3"/>
        <v>116146.88649936666</v>
      </c>
      <c r="E72" s="23">
        <v>3484406.5949809998</v>
      </c>
      <c r="F72" s="36">
        <f t="shared" si="4"/>
        <v>6968813.1899619997</v>
      </c>
      <c r="G72" s="37"/>
      <c r="H72" s="37"/>
      <c r="I72" s="36">
        <f t="shared" si="5"/>
        <v>6968813.1899619997</v>
      </c>
    </row>
    <row r="73" spans="1:9" x14ac:dyDescent="0.25">
      <c r="A73" s="34" t="s">
        <v>211</v>
      </c>
      <c r="B73" s="35">
        <v>28</v>
      </c>
      <c r="C73" s="35">
        <v>1</v>
      </c>
      <c r="D73" s="36">
        <f t="shared" si="3"/>
        <v>116146.88649936666</v>
      </c>
      <c r="E73" s="23">
        <v>3484406.5949809998</v>
      </c>
      <c r="F73" s="36">
        <f t="shared" si="4"/>
        <v>3484406.5949809998</v>
      </c>
      <c r="G73" s="37"/>
      <c r="H73" s="37"/>
      <c r="I73" s="36">
        <f t="shared" si="5"/>
        <v>3252112.8219822664</v>
      </c>
    </row>
    <row r="74" spans="1:9" x14ac:dyDescent="0.25">
      <c r="A74" s="34" t="s">
        <v>214</v>
      </c>
      <c r="B74" s="35">
        <v>28</v>
      </c>
      <c r="C74" s="35">
        <v>1</v>
      </c>
      <c r="D74" s="36">
        <f t="shared" si="3"/>
        <v>116146.88649936666</v>
      </c>
      <c r="E74" s="23">
        <v>3484406.5949809998</v>
      </c>
      <c r="F74" s="36">
        <f t="shared" si="4"/>
        <v>3484406.5949809998</v>
      </c>
      <c r="G74" s="37"/>
      <c r="H74" s="37"/>
      <c r="I74" s="36">
        <f t="shared" si="5"/>
        <v>3252112.8219822664</v>
      </c>
    </row>
    <row r="75" spans="1:9" x14ac:dyDescent="0.25">
      <c r="A75" s="34" t="s">
        <v>215</v>
      </c>
      <c r="B75" s="35">
        <v>30</v>
      </c>
      <c r="C75" s="35">
        <v>1</v>
      </c>
      <c r="D75" s="36">
        <f t="shared" si="3"/>
        <v>116146.88649936666</v>
      </c>
      <c r="E75" s="23">
        <v>3484406.5949809998</v>
      </c>
      <c r="F75" s="36">
        <f t="shared" si="4"/>
        <v>3484406.5949809998</v>
      </c>
      <c r="G75" s="37"/>
      <c r="H75" s="37"/>
      <c r="I75" s="36">
        <f t="shared" si="5"/>
        <v>3484406.5949809998</v>
      </c>
    </row>
    <row r="76" spans="1:9" x14ac:dyDescent="0.25">
      <c r="A76" s="34" t="s">
        <v>216</v>
      </c>
      <c r="B76" s="35">
        <v>30</v>
      </c>
      <c r="C76" s="35">
        <v>2</v>
      </c>
      <c r="D76" s="36">
        <f t="shared" si="3"/>
        <v>116146.88649936666</v>
      </c>
      <c r="E76" s="23">
        <v>3484406.5949809998</v>
      </c>
      <c r="F76" s="36">
        <f t="shared" si="4"/>
        <v>6968813.1899619997</v>
      </c>
      <c r="G76" s="37"/>
      <c r="H76" s="37"/>
      <c r="I76" s="36">
        <f t="shared" si="5"/>
        <v>6968813.1899619997</v>
      </c>
    </row>
    <row r="77" spans="1:9" x14ac:dyDescent="0.25">
      <c r="A77" s="34" t="s">
        <v>218</v>
      </c>
      <c r="B77" s="35">
        <v>30</v>
      </c>
      <c r="C77" s="35">
        <v>2</v>
      </c>
      <c r="D77" s="36">
        <f t="shared" si="3"/>
        <v>116146.88649936666</v>
      </c>
      <c r="E77" s="23">
        <v>3484406.5949809998</v>
      </c>
      <c r="F77" s="36">
        <f t="shared" si="4"/>
        <v>6968813.1899619997</v>
      </c>
      <c r="G77" s="37"/>
      <c r="H77" s="37"/>
      <c r="I77" s="36">
        <f t="shared" si="5"/>
        <v>6968813.1899619997</v>
      </c>
    </row>
    <row r="78" spans="1:9" x14ac:dyDescent="0.25">
      <c r="A78" s="34" t="s">
        <v>219</v>
      </c>
      <c r="B78" s="35">
        <v>30</v>
      </c>
      <c r="C78" s="35">
        <v>2</v>
      </c>
      <c r="D78" s="36">
        <f t="shared" si="3"/>
        <v>116146.88649936666</v>
      </c>
      <c r="E78" s="23">
        <v>3484406.5949809998</v>
      </c>
      <c r="F78" s="36">
        <f t="shared" si="4"/>
        <v>6968813.1899619997</v>
      </c>
      <c r="G78" s="37"/>
      <c r="H78" s="37"/>
      <c r="I78" s="36">
        <f t="shared" si="5"/>
        <v>6968813.1899619997</v>
      </c>
    </row>
    <row r="79" spans="1:9" x14ac:dyDescent="0.25">
      <c r="A79" s="34" t="s">
        <v>220</v>
      </c>
      <c r="B79" s="35">
        <v>30</v>
      </c>
      <c r="C79" s="35">
        <v>1</v>
      </c>
      <c r="D79" s="36">
        <f t="shared" si="3"/>
        <v>116146.88649936666</v>
      </c>
      <c r="E79" s="23">
        <v>3484406.5949809998</v>
      </c>
      <c r="F79" s="36">
        <f t="shared" si="4"/>
        <v>3484406.5949809998</v>
      </c>
      <c r="G79" s="37"/>
      <c r="H79" s="37"/>
      <c r="I79" s="36">
        <f t="shared" si="5"/>
        <v>3484406.5949809998</v>
      </c>
    </row>
    <row r="80" spans="1:9" x14ac:dyDescent="0.25">
      <c r="A80" s="34" t="s">
        <v>223</v>
      </c>
      <c r="B80" s="35">
        <v>30</v>
      </c>
      <c r="C80" s="35">
        <v>1</v>
      </c>
      <c r="D80" s="36">
        <f t="shared" si="3"/>
        <v>116146.88649936666</v>
      </c>
      <c r="E80" s="23">
        <v>3484406.5949809998</v>
      </c>
      <c r="F80" s="36">
        <f t="shared" si="4"/>
        <v>3484406.5949809998</v>
      </c>
      <c r="G80" s="37"/>
      <c r="H80" s="37"/>
      <c r="I80" s="36">
        <f t="shared" si="5"/>
        <v>3484406.5949809998</v>
      </c>
    </row>
    <row r="81" spans="1:9" x14ac:dyDescent="0.25">
      <c r="A81" s="491" t="s">
        <v>200</v>
      </c>
      <c r="B81" s="491"/>
      <c r="C81" s="491"/>
      <c r="D81" s="491"/>
      <c r="E81" s="491"/>
      <c r="F81" s="491"/>
      <c r="G81" s="491"/>
      <c r="H81" s="491"/>
      <c r="I81" s="38">
        <f>SUM(I58:I80)</f>
        <v>140421585.77773428</v>
      </c>
    </row>
    <row r="82" spans="1:9" x14ac:dyDescent="0.25">
      <c r="A82" s="488" t="s">
        <v>227</v>
      </c>
      <c r="B82" s="489"/>
      <c r="C82" s="489"/>
      <c r="D82" s="489"/>
      <c r="E82" s="489"/>
      <c r="F82" s="489"/>
      <c r="G82" s="489"/>
      <c r="H82" s="489"/>
      <c r="I82" s="490"/>
    </row>
    <row r="83" spans="1:9" ht="24" x14ac:dyDescent="0.25">
      <c r="A83" s="29" t="s">
        <v>191</v>
      </c>
      <c r="B83" s="29" t="s">
        <v>192</v>
      </c>
      <c r="C83" s="29" t="s">
        <v>199</v>
      </c>
      <c r="D83" s="29" t="s">
        <v>194</v>
      </c>
      <c r="E83" s="29" t="s">
        <v>176</v>
      </c>
      <c r="F83" s="29" t="s">
        <v>193</v>
      </c>
      <c r="G83" s="29" t="s">
        <v>195</v>
      </c>
      <c r="H83" s="29" t="s">
        <v>196</v>
      </c>
      <c r="I83" s="29" t="s">
        <v>197</v>
      </c>
    </row>
    <row r="84" spans="1:9" x14ac:dyDescent="0.25">
      <c r="A84" s="31" t="s">
        <v>201</v>
      </c>
      <c r="B84" s="35">
        <v>30</v>
      </c>
      <c r="C84" s="35">
        <v>1</v>
      </c>
      <c r="D84" s="36">
        <f t="shared" ref="D84:D89" si="6">E84/30</f>
        <v>116146.88649936666</v>
      </c>
      <c r="E84" s="23">
        <v>3484406.5949809998</v>
      </c>
      <c r="F84" s="36">
        <f>E84*C84</f>
        <v>3484406.5949809998</v>
      </c>
      <c r="G84" s="37"/>
      <c r="H84" s="37"/>
      <c r="I84" s="36">
        <f t="shared" ref="I84:I89" si="7">D84*C84*B84</f>
        <v>3484406.5949809998</v>
      </c>
    </row>
    <row r="85" spans="1:9" x14ac:dyDescent="0.25">
      <c r="A85" s="31" t="s">
        <v>202</v>
      </c>
      <c r="B85" s="35">
        <v>17</v>
      </c>
      <c r="C85" s="35">
        <v>1</v>
      </c>
      <c r="D85" s="36">
        <f t="shared" si="6"/>
        <v>116146.88649936666</v>
      </c>
      <c r="E85" s="23">
        <v>3484406.5949809998</v>
      </c>
      <c r="F85" s="36">
        <f>E85*C85</f>
        <v>3484406.5949809998</v>
      </c>
      <c r="G85" s="37"/>
      <c r="H85" s="37"/>
      <c r="I85" s="36">
        <f t="shared" si="7"/>
        <v>1974497.0704892334</v>
      </c>
    </row>
    <row r="86" spans="1:9" x14ac:dyDescent="0.25">
      <c r="A86" s="34" t="s">
        <v>203</v>
      </c>
      <c r="B86" s="35">
        <v>28</v>
      </c>
      <c r="C86" s="35">
        <v>1</v>
      </c>
      <c r="D86" s="36">
        <f t="shared" si="6"/>
        <v>116146.88649936666</v>
      </c>
      <c r="E86" s="23">
        <v>3484406.5949809998</v>
      </c>
      <c r="F86" s="36">
        <f>E86*C86</f>
        <v>3484406.5949809998</v>
      </c>
      <c r="G86" s="37"/>
      <c r="H86" s="37"/>
      <c r="I86" s="36">
        <f t="shared" si="7"/>
        <v>3252112.8219822664</v>
      </c>
    </row>
    <row r="87" spans="1:9" x14ac:dyDescent="0.25">
      <c r="A87" s="34" t="s">
        <v>218</v>
      </c>
      <c r="B87" s="35">
        <v>30</v>
      </c>
      <c r="C87" s="35">
        <v>1</v>
      </c>
      <c r="D87" s="36">
        <f t="shared" si="6"/>
        <v>116146.88649936666</v>
      </c>
      <c r="E87" s="23">
        <v>3484406.5949809998</v>
      </c>
      <c r="F87" s="36">
        <f>E87*C87</f>
        <v>3484406.5949809998</v>
      </c>
      <c r="G87" s="37"/>
      <c r="H87" s="37"/>
      <c r="I87" s="36">
        <f t="shared" si="7"/>
        <v>3484406.5949809998</v>
      </c>
    </row>
    <row r="88" spans="1:9" x14ac:dyDescent="0.25">
      <c r="A88" s="34" t="s">
        <v>219</v>
      </c>
      <c r="B88" s="35">
        <v>30</v>
      </c>
      <c r="C88" s="35">
        <v>1</v>
      </c>
      <c r="D88" s="36">
        <f t="shared" si="6"/>
        <v>116146.88649936666</v>
      </c>
      <c r="E88" s="23">
        <v>3484406.5949809998</v>
      </c>
      <c r="F88" s="36">
        <f>E88*C88</f>
        <v>3484406.5949809998</v>
      </c>
      <c r="G88" s="37"/>
      <c r="H88" s="37"/>
      <c r="I88" s="36">
        <f t="shared" si="7"/>
        <v>3484406.5949809998</v>
      </c>
    </row>
    <row r="89" spans="1:9" x14ac:dyDescent="0.25">
      <c r="A89" s="34" t="s">
        <v>225</v>
      </c>
      <c r="B89" s="35">
        <v>30</v>
      </c>
      <c r="C89" s="35">
        <v>1</v>
      </c>
      <c r="D89" s="36">
        <f t="shared" si="6"/>
        <v>116146.88649936666</v>
      </c>
      <c r="E89" s="23">
        <v>3484406.5949809998</v>
      </c>
      <c r="F89" s="36">
        <f t="shared" ref="F89" si="8">E89*C89</f>
        <v>3484406.5949809998</v>
      </c>
      <c r="G89" s="37"/>
      <c r="H89" s="37"/>
      <c r="I89" s="36">
        <f t="shared" si="7"/>
        <v>3484406.5949809998</v>
      </c>
    </row>
    <row r="90" spans="1:9" x14ac:dyDescent="0.25">
      <c r="A90" s="491" t="s">
        <v>200</v>
      </c>
      <c r="B90" s="491"/>
      <c r="C90" s="491"/>
      <c r="D90" s="491"/>
      <c r="E90" s="491"/>
      <c r="F90" s="491"/>
      <c r="G90" s="491"/>
      <c r="H90" s="491"/>
      <c r="I90" s="38">
        <f>SUM(I84:I89)</f>
        <v>19164236.272395499</v>
      </c>
    </row>
    <row r="91" spans="1:9" x14ac:dyDescent="0.25">
      <c r="A91" s="488" t="s">
        <v>385</v>
      </c>
      <c r="B91" s="489"/>
      <c r="C91" s="489"/>
      <c r="D91" s="489"/>
      <c r="E91" s="489"/>
      <c r="F91" s="489"/>
      <c r="G91" s="489"/>
      <c r="H91" s="489"/>
      <c r="I91" s="490"/>
    </row>
    <row r="92" spans="1:9" ht="24" x14ac:dyDescent="0.25">
      <c r="A92" s="29" t="s">
        <v>191</v>
      </c>
      <c r="B92" s="29" t="s">
        <v>192</v>
      </c>
      <c r="C92" s="29" t="s">
        <v>199</v>
      </c>
      <c r="D92" s="29" t="s">
        <v>194</v>
      </c>
      <c r="E92" s="29" t="s">
        <v>176</v>
      </c>
      <c r="F92" s="29" t="s">
        <v>193</v>
      </c>
      <c r="G92" s="29" t="s">
        <v>195</v>
      </c>
      <c r="H92" s="29" t="s">
        <v>196</v>
      </c>
      <c r="I92" s="29" t="s">
        <v>197</v>
      </c>
    </row>
    <row r="93" spans="1:9" x14ac:dyDescent="0.25">
      <c r="A93" s="34" t="s">
        <v>201</v>
      </c>
      <c r="B93" s="35">
        <v>30</v>
      </c>
      <c r="C93" s="35">
        <v>2</v>
      </c>
      <c r="D93" s="36">
        <f t="shared" ref="D93:D97" si="9">E93/30</f>
        <v>116146.88649936666</v>
      </c>
      <c r="E93" s="23">
        <v>3484406.5949809998</v>
      </c>
      <c r="F93" s="36">
        <v>2830319.71</v>
      </c>
      <c r="G93" s="37"/>
      <c r="H93" s="37"/>
      <c r="I93" s="36">
        <f t="shared" ref="I93:I97" si="10">D93*C93*B93</f>
        <v>6968813.1899619997</v>
      </c>
    </row>
    <row r="94" spans="1:9" x14ac:dyDescent="0.25">
      <c r="A94" s="34" t="s">
        <v>210</v>
      </c>
      <c r="B94" s="35">
        <v>30</v>
      </c>
      <c r="C94" s="35">
        <v>1</v>
      </c>
      <c r="D94" s="36">
        <f t="shared" si="9"/>
        <v>116146.88649936666</v>
      </c>
      <c r="E94" s="23">
        <v>3484406.5949809998</v>
      </c>
      <c r="F94" s="36">
        <v>2830319.71</v>
      </c>
      <c r="G94" s="37"/>
      <c r="H94" s="37"/>
      <c r="I94" s="36">
        <f t="shared" si="10"/>
        <v>3484406.5949809998</v>
      </c>
    </row>
    <row r="95" spans="1:9" x14ac:dyDescent="0.25">
      <c r="A95" s="34" t="s">
        <v>211</v>
      </c>
      <c r="B95" s="35">
        <v>30</v>
      </c>
      <c r="C95" s="35">
        <v>1</v>
      </c>
      <c r="D95" s="36">
        <f t="shared" si="9"/>
        <v>116146.88649936666</v>
      </c>
      <c r="E95" s="23">
        <v>3484406.5949809998</v>
      </c>
      <c r="F95" s="36">
        <v>2830319.71</v>
      </c>
      <c r="G95" s="37"/>
      <c r="H95" s="37"/>
      <c r="I95" s="36">
        <f t="shared" si="10"/>
        <v>3484406.5949809998</v>
      </c>
    </row>
    <row r="96" spans="1:9" x14ac:dyDescent="0.25">
      <c r="A96" s="34" t="s">
        <v>218</v>
      </c>
      <c r="B96" s="35">
        <v>17</v>
      </c>
      <c r="C96" s="35">
        <v>1</v>
      </c>
      <c r="D96" s="36">
        <f t="shared" si="9"/>
        <v>116146.88649936666</v>
      </c>
      <c r="E96" s="23">
        <v>3484406.5949809998</v>
      </c>
      <c r="F96" s="36">
        <v>2830319.71</v>
      </c>
      <c r="G96" s="37"/>
      <c r="H96" s="37"/>
      <c r="I96" s="36">
        <f t="shared" si="10"/>
        <v>1974497.0704892334</v>
      </c>
    </row>
    <row r="97" spans="1:9" x14ac:dyDescent="0.25">
      <c r="A97" s="34" t="s">
        <v>218</v>
      </c>
      <c r="B97" s="35">
        <v>9</v>
      </c>
      <c r="C97" s="35">
        <v>1</v>
      </c>
      <c r="D97" s="36">
        <f t="shared" si="9"/>
        <v>116146.88649936666</v>
      </c>
      <c r="E97" s="23">
        <v>3484406.5949809998</v>
      </c>
      <c r="F97" s="36">
        <v>2830319.71</v>
      </c>
      <c r="G97" s="37"/>
      <c r="H97" s="37"/>
      <c r="I97" s="36">
        <f t="shared" si="10"/>
        <v>1045321.9784943</v>
      </c>
    </row>
    <row r="98" spans="1:9" x14ac:dyDescent="0.25">
      <c r="A98" s="491" t="s">
        <v>200</v>
      </c>
      <c r="B98" s="491"/>
      <c r="C98" s="491"/>
      <c r="D98" s="491"/>
      <c r="E98" s="491"/>
      <c r="F98" s="491"/>
      <c r="G98" s="491"/>
      <c r="H98" s="491"/>
      <c r="I98" s="38">
        <f>SUM(I93:I97)</f>
        <v>16957445.428907532</v>
      </c>
    </row>
    <row r="100" spans="1:9" ht="18.75" x14ac:dyDescent="0.3">
      <c r="H100" s="42" t="s">
        <v>228</v>
      </c>
      <c r="I100" s="43">
        <f>I98+I90+I81+I55</f>
        <v>660062755.97590077</v>
      </c>
    </row>
  </sheetData>
  <mergeCells count="9">
    <mergeCell ref="B2:I2"/>
    <mergeCell ref="A4:I4"/>
    <mergeCell ref="A55:H55"/>
    <mergeCell ref="A98:H98"/>
    <mergeCell ref="A56:I56"/>
    <mergeCell ref="A81:H81"/>
    <mergeCell ref="A82:I82"/>
    <mergeCell ref="A90:H90"/>
    <mergeCell ref="A91:I91"/>
  </mergeCells>
  <dataValidations disablePrompts="1" count="1">
    <dataValidation type="list" allowBlank="1" showInputMessage="1" showErrorMessage="1" sqref="B2" xr:uid="{00000000-0002-0000-0C00-000000000000}"/>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CO119"/>
  <sheetViews>
    <sheetView topLeftCell="B70" zoomScale="80" zoomScaleNormal="80" workbookViewId="0">
      <selection activeCell="B91" sqref="B91"/>
    </sheetView>
  </sheetViews>
  <sheetFormatPr baseColWidth="10" defaultColWidth="10.7109375" defaultRowHeight="13.5" x14ac:dyDescent="0.25"/>
  <cols>
    <col min="1" max="1" width="5.140625" style="204" hidden="1" customWidth="1"/>
    <col min="2" max="2" width="8" style="204" bestFit="1" customWidth="1"/>
    <col min="3" max="3" width="65.42578125" style="204" customWidth="1"/>
    <col min="4" max="4" width="9.28515625" style="204" customWidth="1"/>
    <col min="5" max="5" width="14.28515625" style="204" customWidth="1"/>
    <col min="6" max="6" width="11.140625" style="204" customWidth="1"/>
    <col min="7" max="8" width="12.42578125" style="204" customWidth="1"/>
    <col min="9" max="9" width="17.28515625" style="204" customWidth="1"/>
    <col min="10" max="11" width="13.42578125" style="204" customWidth="1"/>
    <col min="12" max="12" width="15.42578125" style="204" customWidth="1"/>
    <col min="13" max="15" width="16.7109375" style="204" customWidth="1"/>
    <col min="16" max="18" width="16" style="204" customWidth="1"/>
    <col min="19" max="21" width="16.85546875" style="204" customWidth="1"/>
    <col min="22" max="24" width="19.85546875" style="204" customWidth="1"/>
    <col min="25" max="27" width="16.7109375" style="204" customWidth="1"/>
    <col min="28" max="30" width="14.5703125" style="204" customWidth="1"/>
    <col min="31" max="33" width="21.28515625" style="204" customWidth="1"/>
    <col min="34" max="36" width="22.28515625" style="204" customWidth="1"/>
    <col min="37" max="39" width="24.140625" style="204" customWidth="1"/>
    <col min="40" max="40" width="21" style="204" customWidth="1"/>
    <col min="41" max="41" width="14.5703125" style="204" customWidth="1"/>
    <col min="42" max="42" width="14.7109375" style="204" customWidth="1"/>
    <col min="43" max="45" width="14.5703125" style="204" customWidth="1"/>
    <col min="46" max="48" width="23.7109375" style="204" customWidth="1"/>
    <col min="49" max="51" width="23.28515625" style="204" customWidth="1"/>
    <col min="52" max="54" width="13.42578125" style="204" customWidth="1"/>
    <col min="55" max="57" width="23" style="204" customWidth="1"/>
    <col min="58" max="60" width="16.85546875" style="204" customWidth="1"/>
    <col min="61" max="63" width="22.140625" style="204" customWidth="1"/>
    <col min="64" max="66" width="14" style="204" customWidth="1"/>
    <col min="67" max="69" width="21.28515625" style="204" customWidth="1"/>
    <col min="70" max="72" width="16.7109375" style="204" customWidth="1"/>
    <col min="73" max="75" width="18.140625" style="204" customWidth="1"/>
    <col min="76" max="78" width="13.42578125" style="204" customWidth="1"/>
    <col min="79" max="81" width="17.140625" style="204" customWidth="1"/>
    <col min="82" max="82" width="11.140625" style="204" customWidth="1"/>
    <col min="83" max="84" width="10" style="204" customWidth="1"/>
    <col min="85" max="85" width="14.5703125" style="204" customWidth="1"/>
    <col min="86" max="86" width="14.7109375" style="204" customWidth="1"/>
    <col min="87" max="87" width="10" style="204" customWidth="1"/>
    <col min="88" max="88" width="17" style="204" customWidth="1"/>
    <col min="89" max="89" width="17.42578125" style="204" customWidth="1"/>
    <col min="90" max="90" width="19.28515625" style="204" customWidth="1"/>
    <col min="91" max="92" width="15.28515625" style="204" bestFit="1" customWidth="1"/>
    <col min="93" max="93" width="16.7109375" style="204" bestFit="1" customWidth="1"/>
    <col min="94" max="16384" width="10.7109375" style="204"/>
  </cols>
  <sheetData>
    <row r="2" spans="1:93" x14ac:dyDescent="0.25">
      <c r="A2" s="204">
        <v>1</v>
      </c>
      <c r="B2" s="204">
        <v>2</v>
      </c>
      <c r="C2" s="204">
        <v>4</v>
      </c>
      <c r="D2" s="204">
        <v>5</v>
      </c>
      <c r="E2" s="204">
        <v>6</v>
      </c>
      <c r="F2" s="204">
        <v>7</v>
      </c>
      <c r="G2" s="204">
        <v>8</v>
      </c>
      <c r="H2" s="204">
        <v>9</v>
      </c>
      <c r="I2" s="204">
        <v>10</v>
      </c>
      <c r="J2" s="204">
        <v>11</v>
      </c>
      <c r="K2" s="204">
        <v>12</v>
      </c>
      <c r="L2" s="204">
        <v>13</v>
      </c>
      <c r="M2" s="204">
        <v>14</v>
      </c>
      <c r="N2" s="204">
        <v>15</v>
      </c>
      <c r="O2" s="204">
        <v>16</v>
      </c>
      <c r="P2" s="204">
        <v>17</v>
      </c>
      <c r="Q2" s="204">
        <v>18</v>
      </c>
      <c r="R2" s="204">
        <v>19</v>
      </c>
      <c r="S2" s="204">
        <v>20</v>
      </c>
      <c r="T2" s="204">
        <v>21</v>
      </c>
      <c r="U2" s="204">
        <v>22</v>
      </c>
      <c r="V2" s="204">
        <v>23</v>
      </c>
      <c r="W2" s="204">
        <v>24</v>
      </c>
      <c r="X2" s="204">
        <v>25</v>
      </c>
      <c r="Y2" s="204">
        <v>26</v>
      </c>
      <c r="Z2" s="204">
        <v>27</v>
      </c>
      <c r="AA2" s="204">
        <v>28</v>
      </c>
      <c r="AB2" s="204">
        <v>29</v>
      </c>
      <c r="AC2" s="204">
        <v>30</v>
      </c>
      <c r="AD2" s="204">
        <v>31</v>
      </c>
      <c r="AE2" s="204">
        <v>32</v>
      </c>
      <c r="AF2" s="204">
        <v>33</v>
      </c>
      <c r="AG2" s="204">
        <v>34</v>
      </c>
      <c r="AH2" s="204">
        <v>35</v>
      </c>
      <c r="AI2" s="204">
        <v>36</v>
      </c>
      <c r="AJ2" s="204">
        <v>37</v>
      </c>
      <c r="AK2" s="204">
        <v>38</v>
      </c>
      <c r="AL2" s="204">
        <v>39</v>
      </c>
      <c r="AM2" s="204">
        <v>40</v>
      </c>
      <c r="AN2" s="204">
        <v>41</v>
      </c>
      <c r="AO2" s="204">
        <v>42</v>
      </c>
      <c r="AP2" s="204">
        <v>43</v>
      </c>
      <c r="AQ2" s="204">
        <v>44</v>
      </c>
      <c r="AR2" s="204">
        <v>45</v>
      </c>
      <c r="AS2" s="204">
        <v>46</v>
      </c>
      <c r="AT2" s="204">
        <v>47</v>
      </c>
      <c r="AU2" s="204">
        <v>48</v>
      </c>
      <c r="AV2" s="204">
        <v>49</v>
      </c>
      <c r="AW2" s="204">
        <v>50</v>
      </c>
      <c r="AX2" s="204">
        <v>51</v>
      </c>
      <c r="AY2" s="204">
        <v>52</v>
      </c>
      <c r="AZ2" s="204">
        <v>53</v>
      </c>
      <c r="BA2" s="204">
        <v>54</v>
      </c>
      <c r="BB2" s="204">
        <v>55</v>
      </c>
      <c r="BC2" s="204">
        <v>56</v>
      </c>
      <c r="BD2" s="204">
        <v>57</v>
      </c>
      <c r="BE2" s="204">
        <v>58</v>
      </c>
      <c r="BF2" s="204">
        <v>59</v>
      </c>
      <c r="BG2" s="204">
        <v>60</v>
      </c>
      <c r="BH2" s="204">
        <v>61</v>
      </c>
      <c r="BI2" s="204">
        <v>62</v>
      </c>
      <c r="BJ2" s="204">
        <v>63</v>
      </c>
      <c r="BK2" s="204">
        <v>64</v>
      </c>
      <c r="BL2" s="204">
        <v>65</v>
      </c>
      <c r="BM2" s="204">
        <v>66</v>
      </c>
      <c r="BN2" s="204">
        <v>67</v>
      </c>
      <c r="BO2" s="204">
        <v>68</v>
      </c>
      <c r="BP2" s="204">
        <v>69</v>
      </c>
      <c r="BQ2" s="204">
        <v>70</v>
      </c>
      <c r="BR2" s="204">
        <v>71</v>
      </c>
      <c r="BS2" s="204">
        <v>72</v>
      </c>
      <c r="BT2" s="204">
        <v>73</v>
      </c>
      <c r="BU2" s="204">
        <v>74</v>
      </c>
      <c r="BV2" s="204">
        <v>75</v>
      </c>
      <c r="BW2" s="204">
        <v>76</v>
      </c>
      <c r="BX2" s="204">
        <v>77</v>
      </c>
      <c r="BY2" s="204">
        <v>78</v>
      </c>
      <c r="BZ2" s="204">
        <v>79</v>
      </c>
      <c r="CA2" s="204">
        <v>80</v>
      </c>
      <c r="CB2" s="204">
        <v>81</v>
      </c>
      <c r="CC2" s="204">
        <v>82</v>
      </c>
      <c r="CD2" s="204">
        <v>83</v>
      </c>
      <c r="CE2" s="204">
        <v>84</v>
      </c>
      <c r="CF2" s="204">
        <v>85</v>
      </c>
      <c r="CG2" s="204">
        <v>86</v>
      </c>
      <c r="CH2" s="204">
        <v>87</v>
      </c>
      <c r="CI2" s="204">
        <v>88</v>
      </c>
      <c r="CJ2" s="204">
        <v>89</v>
      </c>
      <c r="CK2" s="204">
        <v>90</v>
      </c>
      <c r="CL2" s="204">
        <v>91</v>
      </c>
    </row>
    <row r="3" spans="1:93" x14ac:dyDescent="0.25">
      <c r="CK3" s="204">
        <f>+CI91-CD91</f>
        <v>-74</v>
      </c>
    </row>
    <row r="4" spans="1:93" ht="19.5" customHeight="1" x14ac:dyDescent="0.25">
      <c r="G4" s="466" t="s">
        <v>1371</v>
      </c>
      <c r="H4" s="467"/>
      <c r="I4" s="468"/>
      <c r="J4" s="466" t="s">
        <v>1421</v>
      </c>
      <c r="K4" s="467"/>
      <c r="L4" s="468"/>
      <c r="M4" s="466" t="s">
        <v>1373</v>
      </c>
      <c r="N4" s="467"/>
      <c r="O4" s="468"/>
      <c r="P4" s="466" t="s">
        <v>1374</v>
      </c>
      <c r="Q4" s="467"/>
      <c r="R4" s="468"/>
      <c r="S4" s="466" t="s">
        <v>1375</v>
      </c>
      <c r="T4" s="467"/>
      <c r="U4" s="468"/>
      <c r="V4" s="466" t="s">
        <v>1376</v>
      </c>
      <c r="W4" s="467"/>
      <c r="X4" s="468"/>
      <c r="Y4" s="466" t="s">
        <v>1377</v>
      </c>
      <c r="Z4" s="467"/>
      <c r="AA4" s="468"/>
      <c r="AB4" s="466" t="s">
        <v>1378</v>
      </c>
      <c r="AC4" s="467"/>
      <c r="AD4" s="468"/>
      <c r="AE4" s="466" t="s">
        <v>1379</v>
      </c>
      <c r="AF4" s="467"/>
      <c r="AG4" s="468"/>
      <c r="AH4" s="466" t="s">
        <v>1380</v>
      </c>
      <c r="AI4" s="467"/>
      <c r="AJ4" s="468"/>
      <c r="AK4" s="466" t="s">
        <v>1381</v>
      </c>
      <c r="AL4" s="467"/>
      <c r="AM4" s="468"/>
      <c r="AN4" s="466" t="s">
        <v>1382</v>
      </c>
      <c r="AO4" s="467"/>
      <c r="AP4" s="468"/>
      <c r="AQ4" s="466" t="s">
        <v>1383</v>
      </c>
      <c r="AR4" s="467"/>
      <c r="AS4" s="468"/>
      <c r="AT4" s="466" t="s">
        <v>1384</v>
      </c>
      <c r="AU4" s="467"/>
      <c r="AV4" s="468"/>
      <c r="AW4" s="466" t="s">
        <v>1385</v>
      </c>
      <c r="AX4" s="467"/>
      <c r="AY4" s="468"/>
      <c r="AZ4" s="466" t="s">
        <v>1386</v>
      </c>
      <c r="BA4" s="467"/>
      <c r="BB4" s="468"/>
      <c r="BC4" s="466" t="s">
        <v>1387</v>
      </c>
      <c r="BD4" s="467"/>
      <c r="BE4" s="468"/>
      <c r="BF4" s="466" t="s">
        <v>1388</v>
      </c>
      <c r="BG4" s="467"/>
      <c r="BH4" s="468"/>
      <c r="BI4" s="466" t="s">
        <v>1389</v>
      </c>
      <c r="BJ4" s="467"/>
      <c r="BK4" s="468"/>
      <c r="BL4" s="466" t="s">
        <v>1390</v>
      </c>
      <c r="BM4" s="467"/>
      <c r="BN4" s="468"/>
      <c r="BO4" s="466" t="s">
        <v>1391</v>
      </c>
      <c r="BP4" s="467"/>
      <c r="BQ4" s="468"/>
      <c r="BR4" s="466" t="s">
        <v>1392</v>
      </c>
      <c r="BS4" s="467"/>
      <c r="BT4" s="468"/>
      <c r="BU4" s="466" t="s">
        <v>1393</v>
      </c>
      <c r="BV4" s="467"/>
      <c r="BW4" s="468"/>
      <c r="BX4" s="466" t="s">
        <v>1394</v>
      </c>
      <c r="BY4" s="467"/>
      <c r="BZ4" s="468"/>
      <c r="CA4" s="466" t="s">
        <v>1395</v>
      </c>
      <c r="CB4" s="467"/>
      <c r="CC4" s="468"/>
      <c r="CL4" s="204">
        <f>+CI93-CD93</f>
        <v>-118</v>
      </c>
    </row>
    <row r="5" spans="1:93" s="212" customFormat="1" ht="75" x14ac:dyDescent="0.25">
      <c r="A5" s="338" t="s">
        <v>984</v>
      </c>
      <c r="B5" s="338" t="s">
        <v>1422</v>
      </c>
      <c r="C5" s="338" t="s">
        <v>1423</v>
      </c>
      <c r="D5" s="338" t="s">
        <v>1424</v>
      </c>
      <c r="E5" s="338" t="s">
        <v>1476</v>
      </c>
      <c r="F5" s="338" t="s">
        <v>1562</v>
      </c>
      <c r="G5" s="339" t="s">
        <v>1563</v>
      </c>
      <c r="H5" s="340" t="s">
        <v>1427</v>
      </c>
      <c r="I5" s="340" t="s">
        <v>1396</v>
      </c>
      <c r="J5" s="341" t="s">
        <v>1563</v>
      </c>
      <c r="K5" s="340" t="s">
        <v>1427</v>
      </c>
      <c r="L5" s="340" t="s">
        <v>1397</v>
      </c>
      <c r="M5" s="341" t="s">
        <v>1563</v>
      </c>
      <c r="N5" s="340" t="s">
        <v>1427</v>
      </c>
      <c r="O5" s="340" t="s">
        <v>1398</v>
      </c>
      <c r="P5" s="341" t="s">
        <v>1563</v>
      </c>
      <c r="Q5" s="340" t="s">
        <v>1427</v>
      </c>
      <c r="R5" s="340" t="s">
        <v>1399</v>
      </c>
      <c r="S5" s="341" t="s">
        <v>1563</v>
      </c>
      <c r="T5" s="340" t="s">
        <v>1427</v>
      </c>
      <c r="U5" s="340" t="s">
        <v>1400</v>
      </c>
      <c r="V5" s="341" t="s">
        <v>1563</v>
      </c>
      <c r="W5" s="340" t="s">
        <v>1427</v>
      </c>
      <c r="X5" s="340" t="s">
        <v>1401</v>
      </c>
      <c r="Y5" s="341" t="s">
        <v>1563</v>
      </c>
      <c r="Z5" s="340" t="s">
        <v>1427</v>
      </c>
      <c r="AA5" s="340" t="s">
        <v>1402</v>
      </c>
      <c r="AB5" s="341" t="s">
        <v>1563</v>
      </c>
      <c r="AC5" s="340" t="s">
        <v>1427</v>
      </c>
      <c r="AD5" s="340" t="s">
        <v>1403</v>
      </c>
      <c r="AE5" s="341" t="s">
        <v>1563</v>
      </c>
      <c r="AF5" s="340" t="s">
        <v>1427</v>
      </c>
      <c r="AG5" s="340" t="s">
        <v>1404</v>
      </c>
      <c r="AH5" s="341" t="s">
        <v>1563</v>
      </c>
      <c r="AI5" s="340" t="s">
        <v>1427</v>
      </c>
      <c r="AJ5" s="340" t="s">
        <v>1405</v>
      </c>
      <c r="AK5" s="341" t="s">
        <v>1563</v>
      </c>
      <c r="AL5" s="340" t="s">
        <v>1427</v>
      </c>
      <c r="AM5" s="340" t="s">
        <v>1406</v>
      </c>
      <c r="AN5" s="341" t="s">
        <v>1563</v>
      </c>
      <c r="AO5" s="340" t="s">
        <v>1427</v>
      </c>
      <c r="AP5" s="340" t="s">
        <v>1407</v>
      </c>
      <c r="AQ5" s="341" t="s">
        <v>1563</v>
      </c>
      <c r="AR5" s="340" t="s">
        <v>1427</v>
      </c>
      <c r="AS5" s="340" t="s">
        <v>1408</v>
      </c>
      <c r="AT5" s="341" t="s">
        <v>1563</v>
      </c>
      <c r="AU5" s="340" t="s">
        <v>1427</v>
      </c>
      <c r="AV5" s="340" t="s">
        <v>1409</v>
      </c>
      <c r="AW5" s="341" t="s">
        <v>1563</v>
      </c>
      <c r="AX5" s="340" t="s">
        <v>1427</v>
      </c>
      <c r="AY5" s="340" t="s">
        <v>1410</v>
      </c>
      <c r="AZ5" s="341" t="s">
        <v>1563</v>
      </c>
      <c r="BA5" s="340" t="s">
        <v>1427</v>
      </c>
      <c r="BB5" s="340" t="s">
        <v>1411</v>
      </c>
      <c r="BC5" s="341" t="s">
        <v>1563</v>
      </c>
      <c r="BD5" s="340" t="s">
        <v>1427</v>
      </c>
      <c r="BE5" s="340" t="s">
        <v>1412</v>
      </c>
      <c r="BF5" s="341" t="s">
        <v>1563</v>
      </c>
      <c r="BG5" s="340" t="s">
        <v>1427</v>
      </c>
      <c r="BH5" s="340" t="s">
        <v>1413</v>
      </c>
      <c r="BI5" s="341" t="s">
        <v>1563</v>
      </c>
      <c r="BJ5" s="340" t="s">
        <v>1427</v>
      </c>
      <c r="BK5" s="340" t="s">
        <v>1414</v>
      </c>
      <c r="BL5" s="341" t="s">
        <v>1563</v>
      </c>
      <c r="BM5" s="340" t="s">
        <v>1427</v>
      </c>
      <c r="BN5" s="340" t="s">
        <v>1415</v>
      </c>
      <c r="BO5" s="341" t="s">
        <v>1563</v>
      </c>
      <c r="BP5" s="340" t="s">
        <v>1427</v>
      </c>
      <c r="BQ5" s="340" t="s">
        <v>1416</v>
      </c>
      <c r="BR5" s="341" t="s">
        <v>1563</v>
      </c>
      <c r="BS5" s="340" t="s">
        <v>1427</v>
      </c>
      <c r="BT5" s="340" t="s">
        <v>1417</v>
      </c>
      <c r="BU5" s="341" t="s">
        <v>1563</v>
      </c>
      <c r="BV5" s="340" t="s">
        <v>1427</v>
      </c>
      <c r="BW5" s="340" t="s">
        <v>1418</v>
      </c>
      <c r="BX5" s="341" t="s">
        <v>1563</v>
      </c>
      <c r="BY5" s="340" t="s">
        <v>1427</v>
      </c>
      <c r="BZ5" s="340" t="s">
        <v>1419</v>
      </c>
      <c r="CA5" s="341" t="s">
        <v>1563</v>
      </c>
      <c r="CB5" s="340" t="s">
        <v>1427</v>
      </c>
      <c r="CC5" s="340" t="s">
        <v>1420</v>
      </c>
      <c r="CD5" s="342" t="s">
        <v>1428</v>
      </c>
      <c r="CE5" s="342" t="s">
        <v>1429</v>
      </c>
      <c r="CF5" s="343" t="s">
        <v>241</v>
      </c>
      <c r="CG5" s="344" t="s">
        <v>1430</v>
      </c>
      <c r="CH5" s="344" t="s">
        <v>1431</v>
      </c>
      <c r="CI5" s="345" t="s">
        <v>242</v>
      </c>
      <c r="CJ5" s="346" t="s">
        <v>1432</v>
      </c>
      <c r="CK5" s="346" t="s">
        <v>1433</v>
      </c>
      <c r="CL5" s="346" t="s">
        <v>1564</v>
      </c>
      <c r="CM5" s="369" t="s">
        <v>1565</v>
      </c>
      <c r="CN5" s="369" t="s">
        <v>234</v>
      </c>
      <c r="CO5" s="369" t="s">
        <v>1428</v>
      </c>
    </row>
    <row r="6" spans="1:93" ht="14.45" customHeight="1" x14ac:dyDescent="0.25">
      <c r="A6" s="213">
        <v>1</v>
      </c>
      <c r="B6" s="347">
        <v>3</v>
      </c>
      <c r="C6" s="348" t="s">
        <v>47</v>
      </c>
      <c r="D6" s="349">
        <f>IFERROR(VLOOKUP($B6,'[5]INSUMOS FEBRERO'!$A$2:$F$105,5,0),"")</f>
        <v>30</v>
      </c>
      <c r="E6" s="349">
        <f>IFERROR(VLOOKUP($B6,'[5]INSUMOS FEBRERO'!$A$2:$F$105,6,0),"")</f>
        <v>3</v>
      </c>
      <c r="F6" s="349">
        <f>+E6-D6</f>
        <v>-27</v>
      </c>
      <c r="G6" s="217"/>
      <c r="H6" s="350">
        <f>IFERROR(VLOOKUP($B6,'INSUMOS ENE'!$A$2:$S$105,14,0),"")</f>
        <v>14727.663</v>
      </c>
      <c r="I6" s="219">
        <f t="shared" ref="I6:I69" si="0">G6*H6</f>
        <v>0</v>
      </c>
      <c r="J6" s="217"/>
      <c r="K6" s="351">
        <f>IFERROR(VLOOKUP($B6,'INSUMOS ENE'!$A$2:$S$105,17,0),"")</f>
        <v>7268.7160000000003</v>
      </c>
      <c r="L6" s="221">
        <f>+J6*K6</f>
        <v>0</v>
      </c>
      <c r="M6" s="217"/>
      <c r="N6" s="350">
        <f>IFERROR(VLOOKUP($B6,'INSUMOS ENE'!$A$2:$S$105,14,0),"")</f>
        <v>14727.663</v>
      </c>
      <c r="O6" s="219">
        <f>M6*N6</f>
        <v>0</v>
      </c>
      <c r="P6" s="217"/>
      <c r="Q6" s="350">
        <f>IFERROR(VLOOKUP($B6,'INSUMOS ENE'!$A$2:$S$105,14,0),"")</f>
        <v>14727.663</v>
      </c>
      <c r="R6" s="219">
        <f>P6*Q6</f>
        <v>0</v>
      </c>
      <c r="S6" s="217"/>
      <c r="T6" s="350">
        <f>IFERROR(VLOOKUP($B6,'INSUMOS ENE'!$A$2:$S$105,14,0),"")</f>
        <v>14727.663</v>
      </c>
      <c r="U6" s="219">
        <f>S6*T6</f>
        <v>0</v>
      </c>
      <c r="V6" s="217"/>
      <c r="W6" s="350">
        <f>IFERROR(VLOOKUP($B6,'INSUMOS ENE'!$A$2:$S$105,14,0),"")</f>
        <v>14727.663</v>
      </c>
      <c r="X6" s="219">
        <f>V6*W6</f>
        <v>0</v>
      </c>
      <c r="Y6" s="217"/>
      <c r="Z6" s="350">
        <f>IFERROR(VLOOKUP($B6,'INSUMOS ENE'!$A$2:$S$105,14,0),"")</f>
        <v>14727.663</v>
      </c>
      <c r="AA6" s="219">
        <f>Y6*Z6</f>
        <v>0</v>
      </c>
      <c r="AB6" s="217"/>
      <c r="AC6" s="350">
        <f>IFERROR(VLOOKUP($B6,'INSUMOS ENE'!$A$2:$S$105,14,0),"")</f>
        <v>14727.663</v>
      </c>
      <c r="AD6" s="219">
        <f>AB6*AC6</f>
        <v>0</v>
      </c>
      <c r="AE6" s="217"/>
      <c r="AF6" s="350">
        <f>IFERROR(VLOOKUP($B6,'INSUMOS ENE'!$A$2:$S$105,14,0),"")</f>
        <v>14727.663</v>
      </c>
      <c r="AG6" s="219">
        <f>AE6*AF6</f>
        <v>0</v>
      </c>
      <c r="AH6" s="217"/>
      <c r="AI6" s="350">
        <f>IFERROR(VLOOKUP($B6,'INSUMOS ENE'!$A$2:$S$105,14,0),"")</f>
        <v>14727.663</v>
      </c>
      <c r="AJ6" s="219">
        <f>AH6*AI6</f>
        <v>0</v>
      </c>
      <c r="AK6" s="217">
        <v>3</v>
      </c>
      <c r="AL6" s="351">
        <f>IFERROR(VLOOKUP($B6,'INSUMOS ENE'!$A$2:$S$105,17,0),"")</f>
        <v>7268.7160000000003</v>
      </c>
      <c r="AM6" s="219">
        <f>AK6*AL6</f>
        <v>21806.148000000001</v>
      </c>
      <c r="AN6" s="217"/>
      <c r="AO6" s="350">
        <f>IFERROR(VLOOKUP($B6,'INSUMOS ENE'!$A$2:$S$105,14,0),"")</f>
        <v>14727.663</v>
      </c>
      <c r="AP6" s="219">
        <f>AN6*AO6</f>
        <v>0</v>
      </c>
      <c r="AQ6" s="217"/>
      <c r="AR6" s="350">
        <f>IFERROR(VLOOKUP($B6,'INSUMOS ENE'!$A$2:$S$105,14,0),"")</f>
        <v>14727.663</v>
      </c>
      <c r="AS6" s="219">
        <f>AQ6*AR6</f>
        <v>0</v>
      </c>
      <c r="AT6" s="217"/>
      <c r="AU6" s="350">
        <f>IFERROR(VLOOKUP($B6,'INSUMOS ENE'!$A$2:$S$105,14,0),"")</f>
        <v>14727.663</v>
      </c>
      <c r="AV6" s="219">
        <f>AT6*AU6</f>
        <v>0</v>
      </c>
      <c r="AW6" s="217"/>
      <c r="AX6" s="350">
        <f>IFERROR(VLOOKUP($B6,'INSUMOS ENE'!$A$2:$S$105,14,0),"")</f>
        <v>14727.663</v>
      </c>
      <c r="AY6" s="219">
        <f>AW6*AX6</f>
        <v>0</v>
      </c>
      <c r="AZ6" s="217"/>
      <c r="BA6" s="350">
        <f>IFERROR(VLOOKUP($B6,'INSUMOS ENE'!$A$2:$S$105,14,0),"")</f>
        <v>14727.663</v>
      </c>
      <c r="BB6" s="219">
        <f>AZ6*BA6</f>
        <v>0</v>
      </c>
      <c r="BC6" s="217"/>
      <c r="BD6" s="351">
        <f>IFERROR(VLOOKUP($B6,'INSUMOS ENE'!$A$2:$S$105,17,0),"")</f>
        <v>7268.7160000000003</v>
      </c>
      <c r="BE6" s="221">
        <f>+BC6*BD6</f>
        <v>0</v>
      </c>
      <c r="BF6" s="217"/>
      <c r="BG6" s="351">
        <f>IFERROR(VLOOKUP($B6,'INSUMOS ENE'!$A$2:$S$105,17,0),"")</f>
        <v>7268.7160000000003</v>
      </c>
      <c r="BH6" s="221">
        <f>+BF6*BG6</f>
        <v>0</v>
      </c>
      <c r="BI6" s="217"/>
      <c r="BJ6" s="350">
        <f>IFERROR(VLOOKUP($B6,'INSUMOS ENE'!$A$2:$S$105,14,0),"")</f>
        <v>14727.663</v>
      </c>
      <c r="BK6" s="219">
        <f>BI6*BJ6</f>
        <v>0</v>
      </c>
      <c r="BL6" s="217"/>
      <c r="BM6" s="350">
        <f>IFERROR(VLOOKUP($B6,'INSUMOS ENE'!$A$2:$S$105,14,0),"")</f>
        <v>14727.663</v>
      </c>
      <c r="BN6" s="219">
        <f>BL6*BM6</f>
        <v>0</v>
      </c>
      <c r="BO6" s="217"/>
      <c r="BP6" s="350">
        <f>IFERROR(VLOOKUP($B6,'INSUMOS ENE'!$A$2:$S$105,14,0),"")</f>
        <v>14727.663</v>
      </c>
      <c r="BQ6" s="219">
        <f>BO6*BP6</f>
        <v>0</v>
      </c>
      <c r="BR6" s="217"/>
      <c r="BS6" s="351">
        <f>IFERROR(VLOOKUP($B6,'INSUMOS ENE'!$A$2:$S$105,17,0),"")</f>
        <v>7268.7160000000003</v>
      </c>
      <c r="BT6" s="221">
        <f>+BR6*BS6</f>
        <v>0</v>
      </c>
      <c r="BU6" s="217"/>
      <c r="BV6" s="351">
        <f>IFERROR(VLOOKUP($B6,'INSUMOS ENE'!$A$2:$S$105,17,0),"")</f>
        <v>7268.7160000000003</v>
      </c>
      <c r="BW6" s="221">
        <f>+BU6*BV6</f>
        <v>0</v>
      </c>
      <c r="BX6" s="217"/>
      <c r="BY6" s="351">
        <f>IFERROR(VLOOKUP($B6,'INSUMOS ENE'!$A$2:$S$105,17,0),"")</f>
        <v>7268.7160000000003</v>
      </c>
      <c r="BZ6" s="221">
        <f>+BX6*BY6</f>
        <v>0</v>
      </c>
      <c r="CA6" s="217"/>
      <c r="CB6" s="351">
        <f>IFERROR(VLOOKUP($B6,'INSUMOS ENE'!$A$2:$S$105,17,0),"")</f>
        <v>7268.7160000000003</v>
      </c>
      <c r="CC6" s="221">
        <f>+CA6*CB6</f>
        <v>0</v>
      </c>
      <c r="CD6" s="222">
        <f t="shared" ref="CD6:CD69" si="1">IFERROR((G6+J6+M6+P6+S6+V6+Y6+AB6+AE6+AH6+AK6+AN6+AQ6+AT6+AW6+AZ6+BC6+BF6+BI6+BL6+BO6+BR6+BU6+BX6+CA6),"")</f>
        <v>3</v>
      </c>
      <c r="CE6" s="217">
        <f>+CD6-E6</f>
        <v>0</v>
      </c>
      <c r="CF6" s="349">
        <f>IFERROR(VLOOKUP($B6,'[5]INSUMOS FEBRERO'!$A$2:$J$105,9,0),"0")</f>
        <v>3</v>
      </c>
      <c r="CG6" s="351">
        <f>IFERROR(VLOOKUP($B6,'INSUMOS ENE'!$A$2:$S$105,17,0),"")</f>
        <v>7268.7160000000003</v>
      </c>
      <c r="CH6" s="350">
        <f>CF6*CG6</f>
        <v>21806.148000000001</v>
      </c>
      <c r="CI6" s="349">
        <f>IFERROR(VLOOKUP($B6,'[5]INSUMOS FEBRERO'!$A$2:$J$105,10,0),"0")</f>
        <v>0</v>
      </c>
      <c r="CJ6" s="350">
        <f>IFERROR(VLOOKUP($B6,'INSUMOS ENE'!$A$2:$S$105,14,0),"")</f>
        <v>14727.663</v>
      </c>
      <c r="CK6" s="352">
        <f>+CI6*CJ6</f>
        <v>0</v>
      </c>
      <c r="CL6" s="225">
        <f>+L6+BE6+BH6+BT6+BW6+BZ6+CC6+I6+O6+R6+U6+X6+AA6+AD6+AG6+AJ6+AM6+AP6+AS6+AV6+AY6+BB6+BK6+BN6+BQ6</f>
        <v>21806.148000000001</v>
      </c>
      <c r="CM6" s="370">
        <f>+CL6*10%</f>
        <v>2180.6148000000003</v>
      </c>
      <c r="CN6" s="370">
        <f>+CM6*19%</f>
        <v>414.31681200000008</v>
      </c>
      <c r="CO6" s="370">
        <f>SUM(CL6:CN6)</f>
        <v>24401.079612000001</v>
      </c>
    </row>
    <row r="7" spans="1:93" ht="17.100000000000001" customHeight="1" x14ac:dyDescent="0.25">
      <c r="A7" s="213">
        <v>2</v>
      </c>
      <c r="B7" s="347">
        <v>5</v>
      </c>
      <c r="C7" s="348" t="s">
        <v>121</v>
      </c>
      <c r="D7" s="349">
        <f>IFERROR(VLOOKUP($B7,'[5]INSUMOS FEBRERO'!$A$2:$F$105,5,0),"")</f>
        <v>6</v>
      </c>
      <c r="E7" s="349">
        <f>IFERROR(VLOOKUP($B7,'[5]INSUMOS FEBRERO'!$A$2:$F$105,6,0),"")</f>
        <v>2</v>
      </c>
      <c r="F7" s="349">
        <f t="shared" ref="F7:F70" si="2">+E7-D7</f>
        <v>-4</v>
      </c>
      <c r="G7" s="217"/>
      <c r="H7" s="351">
        <f>IFERROR(VLOOKUP($B7,'INSUMOS ENE'!$A$2:$S$105,17,0),"")</f>
        <v>6494.1289999999999</v>
      </c>
      <c r="I7" s="219">
        <f t="shared" si="0"/>
        <v>0</v>
      </c>
      <c r="J7" s="217"/>
      <c r="K7" s="351">
        <f>IFERROR(VLOOKUP($B7,'INSUMOS ENE'!$A$2:$S$105,17,0),"")</f>
        <v>6494.1289999999999</v>
      </c>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v>2</v>
      </c>
      <c r="AO7" s="351">
        <f>IFERROR(VLOOKUP($B7,'INSUMOS ENE'!$A$2:$S$105,17,0),"")</f>
        <v>6494.1289999999999</v>
      </c>
      <c r="AP7" s="219">
        <f>AN7*AO7</f>
        <v>12988.258</v>
      </c>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22">
        <f t="shared" si="1"/>
        <v>2</v>
      </c>
      <c r="CE7" s="217">
        <f t="shared" ref="CE7:CE70" si="3">+CD7-E7</f>
        <v>0</v>
      </c>
      <c r="CF7" s="349">
        <f>IFERROR(VLOOKUP($B7,'[5]INSUMOS FEBRERO'!$A$2:$J$105,9,0),"0")</f>
        <v>2</v>
      </c>
      <c r="CG7" s="351">
        <f>IFERROR(VLOOKUP($B7,'INSUMOS ENE'!$A$2:$S$105,17,0),"")</f>
        <v>6494.1289999999999</v>
      </c>
      <c r="CH7" s="350">
        <f t="shared" ref="CH7:CH70" si="4">CF7*CG7</f>
        <v>12988.258</v>
      </c>
      <c r="CI7" s="349">
        <f>IFERROR(VLOOKUP($B7,'[5]INSUMOS FEBRERO'!$A$2:$J$105,10,0),"0")</f>
        <v>0</v>
      </c>
      <c r="CJ7" s="350">
        <f>IFERROR(VLOOKUP($B7,'INSUMOS ENE'!$A$2:$S$105,14,0),"")</f>
        <v>10001.000700000001</v>
      </c>
      <c r="CK7" s="352">
        <f t="shared" ref="CK7:CK70" si="5">+CI7*CJ7</f>
        <v>0</v>
      </c>
      <c r="CL7" s="225">
        <f t="shared" ref="CL7" si="6">+L7+BE7+BH7+BT7+BW7+BZ7+CC7+I7+O7+R7+U7+X7+AA7+AD7+AG7+AJ7+AM7+AP7+AS7+AV7+AY7+BB7+BK7+BN7+BQ7</f>
        <v>12988.258</v>
      </c>
      <c r="CM7" s="370">
        <f t="shared" ref="CM7:CM70" si="7">+CL7*10%</f>
        <v>1298.8258000000001</v>
      </c>
      <c r="CN7" s="370">
        <f t="shared" ref="CN7:CN70" si="8">+CM7*19%</f>
        <v>246.77690200000001</v>
      </c>
      <c r="CO7" s="370">
        <f t="shared" ref="CO7:CO70" si="9">SUM(CL7:CN7)</f>
        <v>14533.860702</v>
      </c>
    </row>
    <row r="8" spans="1:93" ht="12.6" customHeight="1" x14ac:dyDescent="0.25">
      <c r="A8" s="213">
        <v>3</v>
      </c>
      <c r="B8" s="347">
        <v>8</v>
      </c>
      <c r="C8" s="348" t="s">
        <v>122</v>
      </c>
      <c r="D8" s="349">
        <f>IFERROR(VLOOKUP($B8,'[5]INSUMOS FEBRERO'!$A$2:$F$105,5,0),"")</f>
        <v>116</v>
      </c>
      <c r="E8" s="349">
        <f>IFERROR(VLOOKUP($B8,'[5]INSUMOS FEBRERO'!$A$2:$F$105,6,0),"")</f>
        <v>14</v>
      </c>
      <c r="F8" s="349">
        <f t="shared" si="2"/>
        <v>-102</v>
      </c>
      <c r="G8" s="217">
        <v>5</v>
      </c>
      <c r="H8" s="351">
        <f>IFERROR(VLOOKUP($B8,'INSUMOS ENE'!$A$2:$S$105,17,0),"")</f>
        <v>2211.3040000000001</v>
      </c>
      <c r="I8" s="219">
        <f t="shared" si="0"/>
        <v>11056.52</v>
      </c>
      <c r="J8" s="217">
        <v>5</v>
      </c>
      <c r="K8" s="351">
        <f>IFERROR(VLOOKUP($B8,'INSUMOS ENE'!$A$2:$S$105,17,0),"")</f>
        <v>2211.3040000000001</v>
      </c>
      <c r="L8" s="221">
        <f>+J8*K8</f>
        <v>11056.52</v>
      </c>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v>4</v>
      </c>
      <c r="AO8" s="351">
        <f>IFERROR(VLOOKUP($B8,'INSUMOS ENE'!$A$2:$S$105,17,0),"")</f>
        <v>2211.3040000000001</v>
      </c>
      <c r="AP8" s="219">
        <f>AN8*AO8</f>
        <v>8845.2160000000003</v>
      </c>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22">
        <f t="shared" si="1"/>
        <v>14</v>
      </c>
      <c r="CE8" s="217">
        <f t="shared" si="3"/>
        <v>0</v>
      </c>
      <c r="CF8" s="349">
        <f>IFERROR(VLOOKUP($B8,'[5]INSUMOS FEBRERO'!$A$2:$J$105,9,0),"0")</f>
        <v>14</v>
      </c>
      <c r="CG8" s="351">
        <f>IFERROR(VLOOKUP($B8,'INSUMOS ENE'!$A$2:$S$105,17,0),"")</f>
        <v>2211.3040000000001</v>
      </c>
      <c r="CH8" s="350">
        <f t="shared" si="4"/>
        <v>30958.256000000001</v>
      </c>
      <c r="CI8" s="349">
        <f>IFERROR(VLOOKUP($B8,'[5]INSUMOS FEBRERO'!$A$2:$J$105,10,0),"0")</f>
        <v>0</v>
      </c>
      <c r="CJ8" s="350">
        <f>IFERROR(VLOOKUP($B8,'INSUMOS ENE'!$A$2:$S$105,14,0),"")</f>
        <v>3432.6711</v>
      </c>
      <c r="CK8" s="352">
        <f t="shared" si="5"/>
        <v>0</v>
      </c>
      <c r="CL8" s="225">
        <f>+L8+BE8+BH8+BT8+BW8+BZ8+CC8+I8+O8+R8+U8+X8+AA8+AD8+AG8+AJ8+AM8+AP8+AS8+AV8+AY8+BB8+BK8+BN8+BQ8</f>
        <v>30958.256000000001</v>
      </c>
      <c r="CM8" s="370">
        <f t="shared" si="7"/>
        <v>3095.8256000000001</v>
      </c>
      <c r="CN8" s="370">
        <f t="shared" si="8"/>
        <v>588.206864</v>
      </c>
      <c r="CO8" s="370">
        <f t="shared" si="9"/>
        <v>34642.288464000005</v>
      </c>
    </row>
    <row r="9" spans="1:93" ht="12.6" customHeight="1" x14ac:dyDescent="0.25">
      <c r="A9" s="213">
        <v>4</v>
      </c>
      <c r="B9" s="347">
        <v>9</v>
      </c>
      <c r="C9" s="348" t="s">
        <v>48</v>
      </c>
      <c r="D9" s="349">
        <f>IFERROR(VLOOKUP($B9,'[5]INSUMOS FEBRERO'!$A$2:$F$105,5,0),"")</f>
        <v>91</v>
      </c>
      <c r="E9" s="349">
        <f>IFERROR(VLOOKUP($B9,'[5]INSUMOS FEBRERO'!$A$2:$F$105,6,0),"")</f>
        <v>0</v>
      </c>
      <c r="F9" s="349">
        <f t="shared" si="2"/>
        <v>-91</v>
      </c>
      <c r="G9" s="217"/>
      <c r="H9" s="351">
        <f>IFERROR(VLOOKUP($B9,'INSUMOS ENE'!$A$2:$S$105,17,0),"")</f>
        <v>3298.0379999999996</v>
      </c>
      <c r="I9" s="219">
        <f t="shared" si="0"/>
        <v>0</v>
      </c>
      <c r="J9" s="217"/>
      <c r="K9" s="351">
        <f>IFERROR(VLOOKUP($B9,'INSUMOS ENE'!$A$2:$S$105,17,0),"")</f>
        <v>3298.0379999999996</v>
      </c>
      <c r="L9" s="217"/>
      <c r="M9" s="217"/>
      <c r="N9" s="217"/>
      <c r="O9" s="219">
        <f t="shared" ref="O9:O25" si="10">M9*N9</f>
        <v>0</v>
      </c>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22">
        <f t="shared" si="1"/>
        <v>0</v>
      </c>
      <c r="CE9" s="217">
        <f t="shared" si="3"/>
        <v>0</v>
      </c>
      <c r="CF9" s="349">
        <f>IFERROR(VLOOKUP($B9,'[5]INSUMOS FEBRERO'!$A$2:$J$105,9,0),"0")</f>
        <v>0</v>
      </c>
      <c r="CG9" s="351">
        <f>IFERROR(VLOOKUP($B9,'INSUMOS ENE'!$A$2:$S$105,17,0),"")</f>
        <v>3298.0379999999996</v>
      </c>
      <c r="CH9" s="350">
        <f t="shared" si="4"/>
        <v>0</v>
      </c>
      <c r="CI9" s="349">
        <f>IFERROR(VLOOKUP($B9,'[5]INSUMOS FEBRERO'!$A$2:$J$105,10,0),"0")</f>
        <v>0</v>
      </c>
      <c r="CJ9" s="350">
        <f>IFERROR(VLOOKUP($B9,'INSUMOS ENE'!$A$2:$S$105,14,0),"")</f>
        <v>4050.3437999999996</v>
      </c>
      <c r="CK9" s="352">
        <f t="shared" si="5"/>
        <v>0</v>
      </c>
      <c r="CL9" s="225">
        <f t="shared" ref="CL9:CL16" si="11">+L9+BE9+BH9+BT9+BW9+BZ9+CC9+I9+O9+R9+U9+X9+AA9+AD9+AG9+AJ9+AM9+AP9+AS9+AV9+AY9+BB9+BK9+BN9+BQ9</f>
        <v>0</v>
      </c>
      <c r="CM9" s="370">
        <f t="shared" si="7"/>
        <v>0</v>
      </c>
      <c r="CN9" s="370">
        <f t="shared" si="8"/>
        <v>0</v>
      </c>
      <c r="CO9" s="370">
        <f t="shared" si="9"/>
        <v>0</v>
      </c>
    </row>
    <row r="10" spans="1:93" ht="12.6" customHeight="1" x14ac:dyDescent="0.25">
      <c r="A10" s="213">
        <v>5</v>
      </c>
      <c r="B10" s="347">
        <v>11</v>
      </c>
      <c r="C10" s="353" t="s">
        <v>49</v>
      </c>
      <c r="D10" s="354">
        <f>IFERROR(VLOOKUP($B10,'[5]INSUMOS FEBRERO'!$A$2:$F$105,5,0),"")</f>
        <v>10</v>
      </c>
      <c r="E10" s="354">
        <f>IFERROR(VLOOKUP($B10,'[5]INSUMOS FEBRERO'!$A$2:$F$105,6,0),"")</f>
        <v>4</v>
      </c>
      <c r="F10" s="354">
        <f t="shared" si="2"/>
        <v>-6</v>
      </c>
      <c r="G10" s="217"/>
      <c r="H10" s="351">
        <f>IFERROR(VLOOKUP($B10,'INSUMOS ENE'!$A$2:$S$105,17,0),"")</f>
        <v>7739.5639999999985</v>
      </c>
      <c r="I10" s="219">
        <f t="shared" si="0"/>
        <v>0</v>
      </c>
      <c r="J10" s="217"/>
      <c r="K10" s="351">
        <f>IFERROR(VLOOKUP($B10,'INSUMOS ENE'!$A$2:$S$105,17,0),"")</f>
        <v>7739.5639999999985</v>
      </c>
      <c r="L10" s="217"/>
      <c r="M10" s="217"/>
      <c r="N10" s="217"/>
      <c r="O10" s="219">
        <f t="shared" si="10"/>
        <v>0</v>
      </c>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355">
        <f t="shared" si="1"/>
        <v>0</v>
      </c>
      <c r="CE10" s="356">
        <f t="shared" si="3"/>
        <v>-4</v>
      </c>
      <c r="CF10" s="354">
        <v>0</v>
      </c>
      <c r="CG10" s="357">
        <f>IFERROR(VLOOKUP($B10,'INSUMOS ENE'!$A$2:$S$105,17,0),"")</f>
        <v>7739.5639999999985</v>
      </c>
      <c r="CH10" s="358">
        <f t="shared" si="4"/>
        <v>0</v>
      </c>
      <c r="CI10" s="349">
        <f>IFERROR(VLOOKUP($B10,'[5]INSUMOS FEBRERO'!$A$2:$J$105,10,0),"0")</f>
        <v>0</v>
      </c>
      <c r="CJ10" s="350">
        <f>IFERROR(VLOOKUP($B10,'INSUMOS ENE'!$A$2:$S$105,14,0),"")</f>
        <v>96324.780599999998</v>
      </c>
      <c r="CK10" s="352">
        <f t="shared" si="5"/>
        <v>0</v>
      </c>
      <c r="CL10" s="225">
        <f t="shared" si="11"/>
        <v>0</v>
      </c>
      <c r="CM10" s="370">
        <f t="shared" si="7"/>
        <v>0</v>
      </c>
      <c r="CN10" s="370">
        <f t="shared" si="8"/>
        <v>0</v>
      </c>
      <c r="CO10" s="370">
        <f t="shared" si="9"/>
        <v>0</v>
      </c>
    </row>
    <row r="11" spans="1:93" ht="12.6" customHeight="1" x14ac:dyDescent="0.25">
      <c r="A11" s="213">
        <v>6</v>
      </c>
      <c r="B11" s="347">
        <v>13</v>
      </c>
      <c r="C11" s="348" t="s">
        <v>50</v>
      </c>
      <c r="D11" s="349">
        <f>IFERROR(VLOOKUP($B11,'[5]INSUMOS FEBRERO'!$A$2:$F$105,5,0),"")</f>
        <v>81</v>
      </c>
      <c r="E11" s="349">
        <f>IFERROR(VLOOKUP($B11,'[5]INSUMOS FEBRERO'!$A$2:$F$105,6,0),"")</f>
        <v>5</v>
      </c>
      <c r="F11" s="349">
        <f t="shared" si="2"/>
        <v>-76</v>
      </c>
      <c r="G11" s="217"/>
      <c r="H11" s="351">
        <f>IFERROR(VLOOKUP($B11,'INSUMOS ENE'!$A$2:$S$105,17,0),"")</f>
        <v>6507.7919999999995</v>
      </c>
      <c r="I11" s="219">
        <f t="shared" si="0"/>
        <v>0</v>
      </c>
      <c r="J11" s="217"/>
      <c r="K11" s="351">
        <f>IFERROR(VLOOKUP($B11,'INSUMOS ENE'!$A$2:$S$105,17,0),"")</f>
        <v>6507.7919999999995</v>
      </c>
      <c r="L11" s="217"/>
      <c r="M11" s="217">
        <v>2</v>
      </c>
      <c r="N11" s="351">
        <f>IFERROR(VLOOKUP($B11,'INSUMOS ENE'!$A$2:$S$105,17,0),"")</f>
        <v>6507.7919999999995</v>
      </c>
      <c r="O11" s="219">
        <f t="shared" si="10"/>
        <v>13015.583999999999</v>
      </c>
      <c r="P11" s="217"/>
      <c r="Q11" s="217"/>
      <c r="R11" s="217"/>
      <c r="S11" s="217"/>
      <c r="T11" s="217"/>
      <c r="U11" s="217"/>
      <c r="V11" s="217"/>
      <c r="W11" s="217"/>
      <c r="X11" s="217"/>
      <c r="Y11" s="217"/>
      <c r="Z11" s="217"/>
      <c r="AA11" s="217"/>
      <c r="AB11" s="217"/>
      <c r="AC11" s="217"/>
      <c r="AD11" s="217"/>
      <c r="AE11" s="217"/>
      <c r="AF11" s="217"/>
      <c r="AG11" s="217"/>
      <c r="AH11" s="217"/>
      <c r="AI11" s="217"/>
      <c r="AJ11" s="217"/>
      <c r="AK11" s="217">
        <v>3</v>
      </c>
      <c r="AL11" s="351">
        <f>IFERROR(VLOOKUP($B11,'INSUMOS ENE'!$A$2:$S$105,17,0),"")</f>
        <v>6507.7919999999995</v>
      </c>
      <c r="AM11" s="219">
        <f>AK11*AL11</f>
        <v>19523.375999999997</v>
      </c>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22">
        <f t="shared" si="1"/>
        <v>5</v>
      </c>
      <c r="CE11" s="217">
        <f t="shared" si="3"/>
        <v>0</v>
      </c>
      <c r="CF11" s="349">
        <f>IFERROR(VLOOKUP($B11,'[5]INSUMOS FEBRERO'!$A$2:$J$105,9,0),"0")</f>
        <v>5</v>
      </c>
      <c r="CG11" s="351">
        <f>IFERROR(VLOOKUP($B11,'INSUMOS ENE'!$A$2:$S$105,17,0),"")</f>
        <v>6507.7919999999995</v>
      </c>
      <c r="CH11" s="350">
        <f t="shared" si="4"/>
        <v>32538.959999999999</v>
      </c>
      <c r="CI11" s="349">
        <f>IFERROR(VLOOKUP($B11,'[5]INSUMOS FEBRERO'!$A$2:$J$105,10,0),"0")</f>
        <v>0</v>
      </c>
      <c r="CJ11" s="350">
        <f>IFERROR(VLOOKUP($B11,'INSUMOS ENE'!$A$2:$S$105,14,0),"")</f>
        <v>11542.8177</v>
      </c>
      <c r="CK11" s="352">
        <f t="shared" si="5"/>
        <v>0</v>
      </c>
      <c r="CL11" s="225">
        <f t="shared" si="11"/>
        <v>32538.959999999995</v>
      </c>
      <c r="CM11" s="370">
        <f t="shared" si="7"/>
        <v>3253.8959999999997</v>
      </c>
      <c r="CN11" s="370">
        <f t="shared" si="8"/>
        <v>618.24023999999997</v>
      </c>
      <c r="CO11" s="370">
        <f t="shared" si="9"/>
        <v>36411.096239999992</v>
      </c>
    </row>
    <row r="12" spans="1:93" ht="12.6" customHeight="1" x14ac:dyDescent="0.25">
      <c r="A12" s="213">
        <v>7</v>
      </c>
      <c r="B12" s="347">
        <v>17</v>
      </c>
      <c r="C12" s="348" t="s">
        <v>51</v>
      </c>
      <c r="D12" s="349">
        <f>IFERROR(VLOOKUP($B12,'[5]INSUMOS FEBRERO'!$A$2:$F$105,5,0),"")</f>
        <v>116</v>
      </c>
      <c r="E12" s="349">
        <f>IFERROR(VLOOKUP($B12,'[5]INSUMOS FEBRERO'!$A$2:$F$105,6,0),"")</f>
        <v>5</v>
      </c>
      <c r="F12" s="349">
        <f t="shared" si="2"/>
        <v>-111</v>
      </c>
      <c r="G12" s="217"/>
      <c r="H12" s="351">
        <f>IFERROR(VLOOKUP($B12,'INSUMOS ENE'!$A$2:$S$105,17,0),"")</f>
        <v>5647.0229999999992</v>
      </c>
      <c r="I12" s="219">
        <f t="shared" si="0"/>
        <v>0</v>
      </c>
      <c r="J12" s="217"/>
      <c r="K12" s="351">
        <f>IFERROR(VLOOKUP($B12,'INSUMOS ENE'!$A$2:$S$105,17,0),"")</f>
        <v>5647.0229999999992</v>
      </c>
      <c r="L12" s="217"/>
      <c r="M12" s="217">
        <v>2</v>
      </c>
      <c r="N12" s="351">
        <f>IFERROR(VLOOKUP($B12,'INSUMOS ENE'!$A$2:$S$105,17,0),"")</f>
        <v>5647.0229999999992</v>
      </c>
      <c r="O12" s="219">
        <f t="shared" si="10"/>
        <v>11294.045999999998</v>
      </c>
      <c r="P12" s="217"/>
      <c r="Q12" s="217"/>
      <c r="R12" s="217"/>
      <c r="S12" s="217"/>
      <c r="T12" s="217"/>
      <c r="U12" s="217"/>
      <c r="V12" s="217"/>
      <c r="W12" s="217"/>
      <c r="X12" s="217"/>
      <c r="Y12" s="217"/>
      <c r="Z12" s="217"/>
      <c r="AA12" s="217"/>
      <c r="AB12" s="217"/>
      <c r="AC12" s="217"/>
      <c r="AD12" s="217"/>
      <c r="AE12" s="217"/>
      <c r="AF12" s="217"/>
      <c r="AG12" s="217"/>
      <c r="AH12" s="217"/>
      <c r="AI12" s="217"/>
      <c r="AJ12" s="217"/>
      <c r="AK12" s="217">
        <v>3</v>
      </c>
      <c r="AL12" s="351">
        <f>IFERROR(VLOOKUP($B12,'INSUMOS ENE'!$A$2:$S$105,17,0),"")</f>
        <v>5647.0229999999992</v>
      </c>
      <c r="AM12" s="219">
        <f t="shared" ref="AM12:AM24" si="12">AK12*AL12</f>
        <v>16941.068999999996</v>
      </c>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22">
        <f t="shared" si="1"/>
        <v>5</v>
      </c>
      <c r="CE12" s="217">
        <f t="shared" si="3"/>
        <v>0</v>
      </c>
      <c r="CF12" s="349">
        <f>IFERROR(VLOOKUP($B12,'[5]INSUMOS FEBRERO'!$A$2:$J$105,9,0),"0")</f>
        <v>5</v>
      </c>
      <c r="CG12" s="351">
        <f>IFERROR(VLOOKUP($B12,'INSUMOS ENE'!$A$2:$S$105,17,0),"")</f>
        <v>5647.0229999999992</v>
      </c>
      <c r="CH12" s="350">
        <f t="shared" si="4"/>
        <v>28235.114999999998</v>
      </c>
      <c r="CI12" s="349">
        <f>IFERROR(VLOOKUP($B12,'[5]INSUMOS FEBRERO'!$A$2:$J$105,10,0),"0")</f>
        <v>0</v>
      </c>
      <c r="CJ12" s="350">
        <f>IFERROR(VLOOKUP($B12,'INSUMOS ENE'!$A$2:$S$105,14,0),"")</f>
        <v>9552.6440999999995</v>
      </c>
      <c r="CK12" s="352">
        <f t="shared" si="5"/>
        <v>0</v>
      </c>
      <c r="CL12" s="225">
        <f t="shared" si="11"/>
        <v>28235.114999999994</v>
      </c>
      <c r="CM12" s="370">
        <f t="shared" si="7"/>
        <v>2823.5114999999996</v>
      </c>
      <c r="CN12" s="370">
        <f t="shared" si="8"/>
        <v>536.46718499999997</v>
      </c>
      <c r="CO12" s="370">
        <f t="shared" si="9"/>
        <v>31595.093684999996</v>
      </c>
    </row>
    <row r="13" spans="1:93" ht="12.6" customHeight="1" x14ac:dyDescent="0.25">
      <c r="A13" s="213">
        <v>8</v>
      </c>
      <c r="B13" s="347">
        <v>20</v>
      </c>
      <c r="C13" s="348" t="s">
        <v>123</v>
      </c>
      <c r="D13" s="349">
        <f>IFERROR(VLOOKUP($B13,'[5]INSUMOS FEBRERO'!$A$2:$F$105,5,0),"")</f>
        <v>96</v>
      </c>
      <c r="E13" s="349">
        <f>IFERROR(VLOOKUP($B13,'[5]INSUMOS FEBRERO'!$A$2:$F$105,6,0),"")</f>
        <v>2</v>
      </c>
      <c r="F13" s="349">
        <f t="shared" si="2"/>
        <v>-94</v>
      </c>
      <c r="G13" s="217"/>
      <c r="H13" s="351">
        <f>IFERROR(VLOOKUP($B13,'INSUMOS ENE'!$A$2:$S$105,17,0),"")</f>
        <v>0</v>
      </c>
      <c r="I13" s="219">
        <f t="shared" si="0"/>
        <v>0</v>
      </c>
      <c r="J13" s="217"/>
      <c r="K13" s="351">
        <f>IFERROR(VLOOKUP($B13,'INSUMOS ENE'!$A$2:$S$105,17,0),"")</f>
        <v>0</v>
      </c>
      <c r="L13" s="217"/>
      <c r="M13" s="217">
        <v>2</v>
      </c>
      <c r="N13" s="217"/>
      <c r="O13" s="219">
        <f t="shared" si="10"/>
        <v>0</v>
      </c>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9">
        <f t="shared" si="12"/>
        <v>0</v>
      </c>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217"/>
      <c r="BV13" s="217"/>
      <c r="BW13" s="217"/>
      <c r="BX13" s="217"/>
      <c r="BY13" s="217"/>
      <c r="BZ13" s="217"/>
      <c r="CA13" s="217"/>
      <c r="CB13" s="217"/>
      <c r="CC13" s="217"/>
      <c r="CD13" s="222">
        <f t="shared" si="1"/>
        <v>2</v>
      </c>
      <c r="CE13" s="217">
        <f t="shared" si="3"/>
        <v>0</v>
      </c>
      <c r="CF13" s="349">
        <f>IFERROR(VLOOKUP($B13,'[5]INSUMOS FEBRERO'!$A$2:$J$105,9,0),"0")</f>
        <v>2</v>
      </c>
      <c r="CG13" s="351">
        <f>IFERROR(VLOOKUP($B13,'INSUMOS ENE'!$A$2:$S$105,17,0),"")</f>
        <v>0</v>
      </c>
      <c r="CH13" s="350">
        <f t="shared" si="4"/>
        <v>0</v>
      </c>
      <c r="CI13" s="349">
        <f>IFERROR(VLOOKUP($B13,'[5]INSUMOS FEBRERO'!$A$2:$J$105,10,0),"0")</f>
        <v>0</v>
      </c>
      <c r="CJ13" s="350">
        <f>IFERROR(VLOOKUP($B13,'INSUMOS ENE'!$A$2:$S$105,14,0),"")</f>
        <v>9851.5485000000008</v>
      </c>
      <c r="CK13" s="352">
        <f t="shared" si="5"/>
        <v>0</v>
      </c>
      <c r="CL13" s="225">
        <f t="shared" si="11"/>
        <v>0</v>
      </c>
      <c r="CM13" s="370">
        <f t="shared" si="7"/>
        <v>0</v>
      </c>
      <c r="CN13" s="370">
        <f t="shared" si="8"/>
        <v>0</v>
      </c>
      <c r="CO13" s="370">
        <f t="shared" si="9"/>
        <v>0</v>
      </c>
    </row>
    <row r="14" spans="1:93" ht="12.6" customHeight="1" x14ac:dyDescent="0.25">
      <c r="A14" s="213">
        <v>9</v>
      </c>
      <c r="B14" s="347">
        <v>21</v>
      </c>
      <c r="C14" s="348" t="s">
        <v>52</v>
      </c>
      <c r="D14" s="349">
        <f>IFERROR(VLOOKUP($B14,'[5]INSUMOS FEBRERO'!$A$2:$F$105,5,0),"")</f>
        <v>96</v>
      </c>
      <c r="E14" s="349">
        <f>IFERROR(VLOOKUP($B14,'[5]INSUMOS FEBRERO'!$A$2:$F$105,6,0),"")</f>
        <v>2</v>
      </c>
      <c r="F14" s="349">
        <f t="shared" si="2"/>
        <v>-94</v>
      </c>
      <c r="G14" s="217"/>
      <c r="H14" s="351">
        <f>IFERROR(VLOOKUP($B14,'INSUMOS ENE'!$A$2:$S$105,17,0),"")</f>
        <v>5932.8950000000013</v>
      </c>
      <c r="I14" s="219">
        <f t="shared" si="0"/>
        <v>0</v>
      </c>
      <c r="J14" s="217"/>
      <c r="K14" s="351">
        <f>IFERROR(VLOOKUP($B14,'INSUMOS ENE'!$A$2:$S$105,17,0),"")</f>
        <v>5932.8950000000013</v>
      </c>
      <c r="L14" s="217"/>
      <c r="M14" s="217"/>
      <c r="N14" s="351">
        <f>IFERROR(VLOOKUP($B14,'INSUMOS ENE'!$A$2:$S$105,17,0),"")</f>
        <v>5932.8950000000013</v>
      </c>
      <c r="O14" s="219">
        <f t="shared" si="10"/>
        <v>0</v>
      </c>
      <c r="P14" s="217"/>
      <c r="Q14" s="217"/>
      <c r="R14" s="217"/>
      <c r="S14" s="217"/>
      <c r="T14" s="217"/>
      <c r="U14" s="217"/>
      <c r="V14" s="217"/>
      <c r="W14" s="217"/>
      <c r="X14" s="217"/>
      <c r="Y14" s="217"/>
      <c r="Z14" s="217"/>
      <c r="AA14" s="217"/>
      <c r="AB14" s="217"/>
      <c r="AC14" s="217"/>
      <c r="AD14" s="217"/>
      <c r="AE14" s="217"/>
      <c r="AF14" s="217"/>
      <c r="AG14" s="217"/>
      <c r="AH14" s="217"/>
      <c r="AI14" s="217"/>
      <c r="AJ14" s="217"/>
      <c r="AK14" s="217">
        <v>2</v>
      </c>
      <c r="AL14" s="351">
        <f>IFERROR(VLOOKUP($B14,'INSUMOS ENE'!$A$2:$S$105,17,0),"")</f>
        <v>5932.8950000000013</v>
      </c>
      <c r="AM14" s="219">
        <f t="shared" si="12"/>
        <v>11865.790000000003</v>
      </c>
      <c r="AN14" s="217"/>
      <c r="AO14" s="351">
        <f>IFERROR(VLOOKUP($B14,'INSUMOS ENE'!$A$2:$S$105,17,0),"")</f>
        <v>5932.8950000000013</v>
      </c>
      <c r="AP14" s="219">
        <f t="shared" ref="AP14:AP17" si="13">AN14*AO14</f>
        <v>0</v>
      </c>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22">
        <f t="shared" si="1"/>
        <v>2</v>
      </c>
      <c r="CE14" s="217">
        <f t="shared" si="3"/>
        <v>0</v>
      </c>
      <c r="CF14" s="349">
        <f>IFERROR(VLOOKUP($B14,'[5]INSUMOS FEBRERO'!$A$2:$J$105,9,0),"0")</f>
        <v>2</v>
      </c>
      <c r="CG14" s="351">
        <f>IFERROR(VLOOKUP($B14,'INSUMOS ENE'!$A$2:$S$105,17,0),"")</f>
        <v>5932.8950000000013</v>
      </c>
      <c r="CH14" s="350">
        <f t="shared" si="4"/>
        <v>11865.790000000003</v>
      </c>
      <c r="CI14" s="349">
        <f>IFERROR(VLOOKUP($B14,'[5]INSUMOS FEBRERO'!$A$2:$J$105,10,0),"0")</f>
        <v>0</v>
      </c>
      <c r="CJ14" s="350">
        <f>IFERROR(VLOOKUP($B14,'INSUMOS ENE'!$A$2:$S$105,14,0),"")</f>
        <v>10945.9548</v>
      </c>
      <c r="CK14" s="352">
        <f t="shared" si="5"/>
        <v>0</v>
      </c>
      <c r="CL14" s="225">
        <f t="shared" si="11"/>
        <v>11865.790000000003</v>
      </c>
      <c r="CM14" s="370">
        <f t="shared" si="7"/>
        <v>1186.5790000000004</v>
      </c>
      <c r="CN14" s="370">
        <f t="shared" si="8"/>
        <v>225.45001000000008</v>
      </c>
      <c r="CO14" s="370">
        <f t="shared" si="9"/>
        <v>13277.819010000003</v>
      </c>
    </row>
    <row r="15" spans="1:93" ht="12.6" customHeight="1" x14ac:dyDescent="0.25">
      <c r="A15" s="213">
        <v>10</v>
      </c>
      <c r="B15" s="347">
        <v>28</v>
      </c>
      <c r="C15" s="348" t="s">
        <v>53</v>
      </c>
      <c r="D15" s="349">
        <f>IFERROR(VLOOKUP($B15,'[5]INSUMOS FEBRERO'!$A$2:$F$105,5,0),"")</f>
        <v>155</v>
      </c>
      <c r="E15" s="349">
        <f>IFERROR(VLOOKUP($B15,'[5]INSUMOS FEBRERO'!$A$2:$F$105,6,0),"")</f>
        <v>16</v>
      </c>
      <c r="F15" s="349">
        <f t="shared" si="2"/>
        <v>-139</v>
      </c>
      <c r="G15" s="217"/>
      <c r="H15" s="351">
        <f>IFERROR(VLOOKUP($B15,'INSUMOS ENE'!$A$2:$S$105,17,0),"")</f>
        <v>2764.13</v>
      </c>
      <c r="I15" s="219">
        <f t="shared" si="0"/>
        <v>0</v>
      </c>
      <c r="J15" s="217"/>
      <c r="K15" s="351">
        <f>IFERROR(VLOOKUP($B15,'INSUMOS ENE'!$A$2:$S$105,17,0),"")</f>
        <v>2764.13</v>
      </c>
      <c r="L15" s="217"/>
      <c r="M15" s="217">
        <v>6</v>
      </c>
      <c r="N15" s="351">
        <f>IFERROR(VLOOKUP($B15,'INSUMOS ENE'!$A$2:$S$105,17,0),"")</f>
        <v>2764.13</v>
      </c>
      <c r="O15" s="219">
        <f t="shared" si="10"/>
        <v>16584.78</v>
      </c>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351">
        <f>IFERROR(VLOOKUP($B15,'INSUMOS ENE'!$A$2:$S$105,17,0),"")</f>
        <v>2764.13</v>
      </c>
      <c r="AM15" s="219">
        <f t="shared" si="12"/>
        <v>0</v>
      </c>
      <c r="AN15" s="217">
        <v>10</v>
      </c>
      <c r="AO15" s="351">
        <f>IFERROR(VLOOKUP($B15,'INSUMOS ENE'!$A$2:$S$105,17,0),"")</f>
        <v>2764.13</v>
      </c>
      <c r="AP15" s="219">
        <f t="shared" si="13"/>
        <v>27641.300000000003</v>
      </c>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22">
        <f t="shared" si="1"/>
        <v>16</v>
      </c>
      <c r="CE15" s="217">
        <f t="shared" si="3"/>
        <v>0</v>
      </c>
      <c r="CF15" s="349">
        <f>IFERROR(VLOOKUP($B15,'[5]INSUMOS FEBRERO'!$A$2:$J$105,9,0),"0")</f>
        <v>16</v>
      </c>
      <c r="CG15" s="351">
        <f>IFERROR(VLOOKUP($B15,'INSUMOS ENE'!$A$2:$S$105,17,0),"")</f>
        <v>2764.13</v>
      </c>
      <c r="CH15" s="350">
        <f t="shared" si="4"/>
        <v>44226.080000000002</v>
      </c>
      <c r="CI15" s="349">
        <f>IFERROR(VLOOKUP($B15,'[5]INSUMOS FEBRERO'!$A$2:$J$105,10,0),"0")</f>
        <v>0</v>
      </c>
      <c r="CJ15" s="350">
        <f>IFERROR(VLOOKUP($B15,'INSUMOS ENE'!$A$2:$S$105,14,0),"")</f>
        <v>4229.1188999999995</v>
      </c>
      <c r="CK15" s="352">
        <f t="shared" si="5"/>
        <v>0</v>
      </c>
      <c r="CL15" s="225">
        <f t="shared" si="11"/>
        <v>44226.080000000002</v>
      </c>
      <c r="CM15" s="370">
        <f t="shared" si="7"/>
        <v>4422.6080000000002</v>
      </c>
      <c r="CN15" s="370">
        <f t="shared" si="8"/>
        <v>840.29552000000001</v>
      </c>
      <c r="CO15" s="370">
        <f t="shared" si="9"/>
        <v>49488.983520000002</v>
      </c>
    </row>
    <row r="16" spans="1:93" ht="12.6" customHeight="1" x14ac:dyDescent="0.25">
      <c r="A16" s="213">
        <v>11</v>
      </c>
      <c r="B16" s="347">
        <v>29</v>
      </c>
      <c r="C16" s="348" t="s">
        <v>54</v>
      </c>
      <c r="D16" s="349">
        <f>IFERROR(VLOOKUP($B16,'[5]INSUMOS FEBRERO'!$A$2:$F$105,5,0),"")</f>
        <v>96</v>
      </c>
      <c r="E16" s="349">
        <f>IFERROR(VLOOKUP($B16,'[5]INSUMOS FEBRERO'!$A$2:$F$105,6,0),"")</f>
        <v>10</v>
      </c>
      <c r="F16" s="349">
        <f t="shared" si="2"/>
        <v>-86</v>
      </c>
      <c r="G16" s="217"/>
      <c r="H16" s="351">
        <f>IFERROR(VLOOKUP($B16,'INSUMOS ENE'!$A$2:$S$105,17,0),"")</f>
        <v>4829.3450000000012</v>
      </c>
      <c r="I16" s="219">
        <f t="shared" si="0"/>
        <v>0</v>
      </c>
      <c r="J16" s="217"/>
      <c r="K16" s="351">
        <f>IFERROR(VLOOKUP($B16,'INSUMOS ENE'!$A$2:$S$105,17,0),"")</f>
        <v>4829.3450000000012</v>
      </c>
      <c r="L16" s="217"/>
      <c r="M16" s="217"/>
      <c r="N16" s="351">
        <f>IFERROR(VLOOKUP($B16,'INSUMOS ENE'!$A$2:$S$105,17,0),"")</f>
        <v>4829.3450000000012</v>
      </c>
      <c r="O16" s="219">
        <f t="shared" si="10"/>
        <v>0</v>
      </c>
      <c r="P16" s="217"/>
      <c r="Q16" s="217"/>
      <c r="R16" s="217"/>
      <c r="S16" s="217"/>
      <c r="T16" s="217"/>
      <c r="U16" s="217"/>
      <c r="V16" s="217"/>
      <c r="W16" s="217"/>
      <c r="X16" s="217"/>
      <c r="Y16" s="217"/>
      <c r="Z16" s="217"/>
      <c r="AA16" s="217"/>
      <c r="AB16" s="217"/>
      <c r="AC16" s="217"/>
      <c r="AD16" s="217"/>
      <c r="AE16" s="217"/>
      <c r="AF16" s="217"/>
      <c r="AG16" s="217"/>
      <c r="AH16" s="217"/>
      <c r="AI16" s="217"/>
      <c r="AJ16" s="217"/>
      <c r="AK16" s="217">
        <v>4</v>
      </c>
      <c r="AL16" s="351">
        <f>IFERROR(VLOOKUP($B16,'INSUMOS ENE'!$A$2:$S$105,17,0),"")</f>
        <v>4829.3450000000012</v>
      </c>
      <c r="AM16" s="219">
        <f t="shared" si="12"/>
        <v>19317.380000000005</v>
      </c>
      <c r="AN16" s="217">
        <v>2</v>
      </c>
      <c r="AO16" s="351">
        <f>IFERROR(VLOOKUP($B16,'INSUMOS ENE'!$A$2:$S$105,17,0),"")</f>
        <v>4829.3450000000012</v>
      </c>
      <c r="AP16" s="219">
        <f t="shared" si="13"/>
        <v>9658.6900000000023</v>
      </c>
      <c r="AQ16" s="217"/>
      <c r="AR16" s="217"/>
      <c r="AS16" s="217"/>
      <c r="AT16" s="217"/>
      <c r="AU16" s="217"/>
      <c r="AV16" s="217"/>
      <c r="AW16" s="217">
        <v>4</v>
      </c>
      <c r="AX16" s="351">
        <f>IFERROR(VLOOKUP($B16,'INSUMOS ENE'!$A$2:$S$105,17,0),"")</f>
        <v>4829.3450000000012</v>
      </c>
      <c r="AY16" s="219">
        <f>AW16*AX16</f>
        <v>19317.380000000005</v>
      </c>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22">
        <f t="shared" si="1"/>
        <v>10</v>
      </c>
      <c r="CE16" s="217">
        <f t="shared" si="3"/>
        <v>0</v>
      </c>
      <c r="CF16" s="349">
        <f>IFERROR(VLOOKUP($B16,'[5]INSUMOS FEBRERO'!$A$2:$J$105,9,0),"0")</f>
        <v>10</v>
      </c>
      <c r="CG16" s="351">
        <f>IFERROR(VLOOKUP($B16,'INSUMOS ENE'!$A$2:$S$105,17,0),"")</f>
        <v>4829.3450000000012</v>
      </c>
      <c r="CH16" s="350">
        <f t="shared" si="4"/>
        <v>48293.450000000012</v>
      </c>
      <c r="CI16" s="349">
        <f>IFERROR(VLOOKUP($B16,'[5]INSUMOS FEBRERO'!$A$2:$J$105,10,0),"0")</f>
        <v>0</v>
      </c>
      <c r="CJ16" s="350">
        <f>IFERROR(VLOOKUP($B16,'INSUMOS ENE'!$A$2:$S$105,14,0),"")</f>
        <v>7562.4705000000004</v>
      </c>
      <c r="CK16" s="352">
        <f t="shared" si="5"/>
        <v>0</v>
      </c>
      <c r="CL16" s="225">
        <f t="shared" si="11"/>
        <v>48293.450000000012</v>
      </c>
      <c r="CM16" s="370">
        <f t="shared" si="7"/>
        <v>4829.3450000000012</v>
      </c>
      <c r="CN16" s="370">
        <f t="shared" si="8"/>
        <v>917.57555000000025</v>
      </c>
      <c r="CO16" s="370">
        <f t="shared" si="9"/>
        <v>54040.370550000014</v>
      </c>
    </row>
    <row r="17" spans="1:93" ht="12.6" customHeight="1" x14ac:dyDescent="0.25">
      <c r="A17" s="213">
        <v>12</v>
      </c>
      <c r="B17" s="347">
        <v>32</v>
      </c>
      <c r="C17" s="348" t="s">
        <v>55</v>
      </c>
      <c r="D17" s="349">
        <f>IFERROR(VLOOKUP($B17,'[5]INSUMOS FEBRERO'!$A$2:$F$105,5,0),"")</f>
        <v>96</v>
      </c>
      <c r="E17" s="349">
        <f>IFERROR(VLOOKUP($B17,'[5]INSUMOS FEBRERO'!$A$2:$F$105,6,0),"")</f>
        <v>13</v>
      </c>
      <c r="F17" s="349">
        <f t="shared" si="2"/>
        <v>-83</v>
      </c>
      <c r="G17" s="217"/>
      <c r="H17" s="351">
        <f>IFERROR(VLOOKUP($B17,'INSUMOS ENE'!$A$2:$S$105,17,0),"")</f>
        <v>4115.7160000000003</v>
      </c>
      <c r="I17" s="219">
        <f t="shared" si="0"/>
        <v>0</v>
      </c>
      <c r="J17" s="217">
        <v>6</v>
      </c>
      <c r="K17" s="351">
        <f>IFERROR(VLOOKUP($B17,'INSUMOS ENE'!$A$2:$S$105,17,0),"")</f>
        <v>4115.7160000000003</v>
      </c>
      <c r="L17" s="221">
        <f>+J17*K17</f>
        <v>24694.296000000002</v>
      </c>
      <c r="M17" s="217">
        <v>3</v>
      </c>
      <c r="N17" s="351">
        <f>IFERROR(VLOOKUP($B17,'INSUMOS ENE'!$A$2:$S$105,17,0),"")</f>
        <v>4115.7160000000003</v>
      </c>
      <c r="O17" s="219">
        <f t="shared" si="10"/>
        <v>12347.148000000001</v>
      </c>
      <c r="P17" s="217"/>
      <c r="Q17" s="217"/>
      <c r="R17" s="217"/>
      <c r="S17" s="217"/>
      <c r="T17" s="217"/>
      <c r="U17" s="217"/>
      <c r="V17" s="217"/>
      <c r="W17" s="217"/>
      <c r="X17" s="217"/>
      <c r="Y17" s="217"/>
      <c r="Z17" s="217"/>
      <c r="AA17" s="217"/>
      <c r="AB17" s="217"/>
      <c r="AC17" s="217"/>
      <c r="AD17" s="217"/>
      <c r="AE17" s="217"/>
      <c r="AF17" s="217"/>
      <c r="AG17" s="217"/>
      <c r="AH17" s="217"/>
      <c r="AI17" s="217"/>
      <c r="AJ17" s="217"/>
      <c r="AK17" s="217">
        <v>4</v>
      </c>
      <c r="AL17" s="351">
        <f>IFERROR(VLOOKUP($B17,'INSUMOS ENE'!$A$2:$S$105,17,0),"")</f>
        <v>4115.7160000000003</v>
      </c>
      <c r="AM17" s="219">
        <f t="shared" si="12"/>
        <v>16462.864000000001</v>
      </c>
      <c r="AN17" s="217"/>
      <c r="AO17" s="351">
        <f>IFERROR(VLOOKUP($B17,'INSUMOS ENE'!$A$2:$S$105,17,0),"")</f>
        <v>4115.7160000000003</v>
      </c>
      <c r="AP17" s="219">
        <f t="shared" si="13"/>
        <v>0</v>
      </c>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22">
        <f t="shared" si="1"/>
        <v>13</v>
      </c>
      <c r="CE17" s="217">
        <f t="shared" si="3"/>
        <v>0</v>
      </c>
      <c r="CF17" s="349">
        <f>IFERROR(VLOOKUP($B17,'[5]INSUMOS FEBRERO'!$A$2:$J$105,9,0),"0")</f>
        <v>13</v>
      </c>
      <c r="CG17" s="351">
        <f>IFERROR(VLOOKUP($B17,'INSUMOS ENE'!$A$2:$S$105,17,0),"")</f>
        <v>4115.7160000000003</v>
      </c>
      <c r="CH17" s="350">
        <f t="shared" si="4"/>
        <v>53504.308000000005</v>
      </c>
      <c r="CI17" s="349">
        <f>IFERROR(VLOOKUP($B17,'[5]INSUMOS FEBRERO'!$A$2:$J$105,10,0),"0")</f>
        <v>0</v>
      </c>
      <c r="CJ17" s="350">
        <f>IFERROR(VLOOKUP($B17,'INSUMOS ENE'!$A$2:$S$105,14,0),"")</f>
        <v>6716.8359</v>
      </c>
      <c r="CK17" s="352">
        <f t="shared" si="5"/>
        <v>0</v>
      </c>
      <c r="CL17" s="225">
        <f>+L17+BE17+BH17+BT17+BW17+BZ17+CC17+I17+O17+R17+U17+X17+AA17+AD17+AG17+AJ17+AM17+AP17+AS17+AV17+AY17+BB17+BK17+BN17+BQ17</f>
        <v>53504.308000000005</v>
      </c>
      <c r="CM17" s="370">
        <f t="shared" si="7"/>
        <v>5350.430800000001</v>
      </c>
      <c r="CN17" s="370">
        <f t="shared" si="8"/>
        <v>1016.5818520000003</v>
      </c>
      <c r="CO17" s="370">
        <f t="shared" si="9"/>
        <v>59871.320652000009</v>
      </c>
    </row>
    <row r="18" spans="1:93" ht="14.45" customHeight="1" x14ac:dyDescent="0.25">
      <c r="A18" s="213">
        <v>13</v>
      </c>
      <c r="B18" s="347">
        <v>38</v>
      </c>
      <c r="C18" s="348" t="s">
        <v>56</v>
      </c>
      <c r="D18" s="349">
        <f>IFERROR(VLOOKUP($B18,'[5]INSUMOS FEBRERO'!$A$2:$F$105,5,0),"")</f>
        <v>25</v>
      </c>
      <c r="E18" s="349">
        <f>IFERROR(VLOOKUP($B18,'[5]INSUMOS FEBRERO'!$A$2:$F$105,6,0),"")</f>
        <v>0</v>
      </c>
      <c r="F18" s="349">
        <f t="shared" si="2"/>
        <v>-25</v>
      </c>
      <c r="G18" s="217"/>
      <c r="H18" s="351">
        <f>IFERROR(VLOOKUP($B18,'INSUMOS ENE'!$A$2:$S$105,17,0),"")</f>
        <v>11100.662</v>
      </c>
      <c r="I18" s="219">
        <f t="shared" si="0"/>
        <v>0</v>
      </c>
      <c r="J18" s="217"/>
      <c r="K18" s="351">
        <f>IFERROR(VLOOKUP($B18,'INSUMOS ENE'!$A$2:$S$105,17,0),"")</f>
        <v>11100.662</v>
      </c>
      <c r="L18" s="217"/>
      <c r="M18" s="217"/>
      <c r="N18" s="217"/>
      <c r="O18" s="219">
        <f t="shared" si="10"/>
        <v>0</v>
      </c>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9">
        <f t="shared" si="12"/>
        <v>0</v>
      </c>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22">
        <f t="shared" si="1"/>
        <v>0</v>
      </c>
      <c r="CE18" s="217">
        <f t="shared" si="3"/>
        <v>0</v>
      </c>
      <c r="CF18" s="349">
        <f>IFERROR(VLOOKUP($B18,'[5]INSUMOS FEBRERO'!$A$2:$J$105,9,0),"0")</f>
        <v>0</v>
      </c>
      <c r="CG18" s="351">
        <f>IFERROR(VLOOKUP($B18,'INSUMOS ENE'!$A$2:$S$105,17,0),"")</f>
        <v>11100.662</v>
      </c>
      <c r="CH18" s="350">
        <f t="shared" si="4"/>
        <v>0</v>
      </c>
      <c r="CI18" s="349">
        <f>IFERROR(VLOOKUP($B18,'[5]INSUMOS FEBRERO'!$A$2:$J$105,10,0),"0")</f>
        <v>0</v>
      </c>
      <c r="CJ18" s="350">
        <f>IFERROR(VLOOKUP($B18,'INSUMOS ENE'!$A$2:$S$105,14,0),"")</f>
        <v>15622.484399999999</v>
      </c>
      <c r="CK18" s="352">
        <f t="shared" si="5"/>
        <v>0</v>
      </c>
      <c r="CL18" s="225">
        <f t="shared" ref="CL18:CL70" si="14">+L18+BE18+BH18+BT18+BW18+BZ18+CC18+I18+O18+R18+U18+X18+AA18+AD18+AG18+AJ18+AM18+AP18+AS18+AV18+AY18+BB18+BK18+BN18+BQ18</f>
        <v>0</v>
      </c>
      <c r="CM18" s="370">
        <f t="shared" si="7"/>
        <v>0</v>
      </c>
      <c r="CN18" s="370">
        <f t="shared" si="8"/>
        <v>0</v>
      </c>
      <c r="CO18" s="370">
        <f t="shared" si="9"/>
        <v>0</v>
      </c>
    </row>
    <row r="19" spans="1:93" ht="14.45" customHeight="1" x14ac:dyDescent="0.25">
      <c r="A19" s="213">
        <v>14</v>
      </c>
      <c r="B19" s="347">
        <v>41</v>
      </c>
      <c r="C19" s="348" t="s">
        <v>124</v>
      </c>
      <c r="D19" s="349">
        <f>IFERROR(VLOOKUP($B19,'[5]INSUMOS FEBRERO'!$A$2:$F$105,5,0),"")</f>
        <v>25</v>
      </c>
      <c r="E19" s="349">
        <f>IFERROR(VLOOKUP($B19,'[5]INSUMOS FEBRERO'!$A$2:$F$105,6,0),"")</f>
        <v>0</v>
      </c>
      <c r="F19" s="349">
        <f t="shared" si="2"/>
        <v>-25</v>
      </c>
      <c r="G19" s="217"/>
      <c r="H19" s="351">
        <f>IFERROR(VLOOKUP($B19,'INSUMOS ENE'!$A$2:$S$105,17,0),"")</f>
        <v>7034.3429999999989</v>
      </c>
      <c r="I19" s="219">
        <f t="shared" si="0"/>
        <v>0</v>
      </c>
      <c r="J19" s="217"/>
      <c r="K19" s="351">
        <f>IFERROR(VLOOKUP($B19,'INSUMOS ENE'!$A$2:$S$105,17,0),"")</f>
        <v>7034.3429999999989</v>
      </c>
      <c r="L19" s="217"/>
      <c r="M19" s="217"/>
      <c r="N19" s="217"/>
      <c r="O19" s="219">
        <f t="shared" si="10"/>
        <v>0</v>
      </c>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9">
        <f t="shared" si="12"/>
        <v>0</v>
      </c>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22">
        <f t="shared" si="1"/>
        <v>0</v>
      </c>
      <c r="CE19" s="217">
        <f t="shared" si="3"/>
        <v>0</v>
      </c>
      <c r="CF19" s="349">
        <f>IFERROR(VLOOKUP($B19,'[5]INSUMOS FEBRERO'!$A$2:$J$105,9,0),"0")</f>
        <v>0</v>
      </c>
      <c r="CG19" s="351">
        <f>IFERROR(VLOOKUP($B19,'INSUMOS ENE'!$A$2:$S$105,17,0),"")</f>
        <v>7034.3429999999989</v>
      </c>
      <c r="CH19" s="350">
        <f t="shared" si="4"/>
        <v>0</v>
      </c>
      <c r="CI19" s="349">
        <f>IFERROR(VLOOKUP($B19,'[5]INSUMOS FEBRERO'!$A$2:$J$105,10,0),"0")</f>
        <v>0</v>
      </c>
      <c r="CJ19" s="350">
        <f>IFERROR(VLOOKUP($B19,'INSUMOS ENE'!$A$2:$S$105,14,0),"")</f>
        <v>12537.904499999999</v>
      </c>
      <c r="CK19" s="352">
        <f t="shared" si="5"/>
        <v>0</v>
      </c>
      <c r="CL19" s="225">
        <f t="shared" si="14"/>
        <v>0</v>
      </c>
      <c r="CM19" s="370">
        <f t="shared" si="7"/>
        <v>0</v>
      </c>
      <c r="CN19" s="370">
        <f t="shared" si="8"/>
        <v>0</v>
      </c>
      <c r="CO19" s="370">
        <f t="shared" si="9"/>
        <v>0</v>
      </c>
    </row>
    <row r="20" spans="1:93" ht="12.6" customHeight="1" x14ac:dyDescent="0.25">
      <c r="A20" s="213">
        <v>15</v>
      </c>
      <c r="B20" s="347">
        <v>44</v>
      </c>
      <c r="C20" s="348" t="s">
        <v>125</v>
      </c>
      <c r="D20" s="349">
        <f>IFERROR(VLOOKUP($B20,'[5]INSUMOS FEBRERO'!$A$2:$F$105,5,0),"")</f>
        <v>6</v>
      </c>
      <c r="E20" s="349">
        <f>IFERROR(VLOOKUP($B20,'[5]INSUMOS FEBRERO'!$A$2:$F$105,6,0),"")</f>
        <v>2</v>
      </c>
      <c r="F20" s="349">
        <f t="shared" si="2"/>
        <v>-4</v>
      </c>
      <c r="G20" s="217"/>
      <c r="H20" s="351">
        <f>IFERROR(VLOOKUP($B20,'INSUMOS ENE'!$A$2:$S$105,17,0),"")</f>
        <v>2787.2520000000004</v>
      </c>
      <c r="I20" s="219">
        <f t="shared" si="0"/>
        <v>0</v>
      </c>
      <c r="J20" s="217"/>
      <c r="K20" s="351">
        <f>IFERROR(VLOOKUP($B20,'INSUMOS ENE'!$A$2:$S$105,17,0),"")</f>
        <v>2787.2520000000004</v>
      </c>
      <c r="L20" s="217"/>
      <c r="M20" s="217">
        <v>2</v>
      </c>
      <c r="N20" s="351">
        <f>IFERROR(VLOOKUP($B20,'INSUMOS ENE'!$A$2:$S$105,17,0),"")</f>
        <v>2787.2520000000004</v>
      </c>
      <c r="O20" s="219">
        <f t="shared" si="10"/>
        <v>5574.5040000000008</v>
      </c>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9">
        <f t="shared" si="12"/>
        <v>0</v>
      </c>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22">
        <f t="shared" si="1"/>
        <v>2</v>
      </c>
      <c r="CE20" s="217">
        <f t="shared" si="3"/>
        <v>0</v>
      </c>
      <c r="CF20" s="349">
        <f>IFERROR(VLOOKUP($B20,'[5]INSUMOS FEBRERO'!$A$2:$J$105,9,0),"0")</f>
        <v>2</v>
      </c>
      <c r="CG20" s="351">
        <f>IFERROR(VLOOKUP($B20,'INSUMOS ENE'!$A$2:$S$105,17,0),"")</f>
        <v>2787.2520000000004</v>
      </c>
      <c r="CH20" s="350">
        <f t="shared" si="4"/>
        <v>5574.5040000000008</v>
      </c>
      <c r="CI20" s="349">
        <f>IFERROR(VLOOKUP($B20,'[5]INSUMOS FEBRERO'!$A$2:$J$105,10,0),"0")</f>
        <v>0</v>
      </c>
      <c r="CJ20" s="350">
        <f>IFERROR(VLOOKUP($B20,'INSUMOS ENE'!$A$2:$S$105,14,0),"")</f>
        <v>5373.6579000000002</v>
      </c>
      <c r="CK20" s="352">
        <f t="shared" si="5"/>
        <v>0</v>
      </c>
      <c r="CL20" s="225">
        <f t="shared" si="14"/>
        <v>5574.5040000000008</v>
      </c>
      <c r="CM20" s="370">
        <f t="shared" si="7"/>
        <v>557.45040000000006</v>
      </c>
      <c r="CN20" s="370">
        <f t="shared" si="8"/>
        <v>105.91557600000002</v>
      </c>
      <c r="CO20" s="370">
        <f t="shared" si="9"/>
        <v>6237.8699760000009</v>
      </c>
    </row>
    <row r="21" spans="1:93" ht="14.45" customHeight="1" x14ac:dyDescent="0.25">
      <c r="A21" s="213">
        <v>16</v>
      </c>
      <c r="B21" s="347">
        <v>46</v>
      </c>
      <c r="C21" s="348" t="s">
        <v>57</v>
      </c>
      <c r="D21" s="349">
        <f>IFERROR(VLOOKUP($B21,'[5]INSUMOS FEBRERO'!$A$2:$F$105,5,0),"")</f>
        <v>25</v>
      </c>
      <c r="E21" s="349">
        <f>IFERROR(VLOOKUP($B21,'[5]INSUMOS FEBRERO'!$A$2:$F$105,6,0),"")</f>
        <v>0</v>
      </c>
      <c r="F21" s="349">
        <f t="shared" si="2"/>
        <v>-25</v>
      </c>
      <c r="G21" s="217"/>
      <c r="H21" s="351">
        <f>IFERROR(VLOOKUP($B21,'INSUMOS ENE'!$A$2:$S$105,17,0),"")</f>
        <v>7739.5640000000021</v>
      </c>
      <c r="I21" s="219">
        <f t="shared" si="0"/>
        <v>0</v>
      </c>
      <c r="J21" s="217"/>
      <c r="K21" s="351">
        <f>IFERROR(VLOOKUP($B21,'INSUMOS ENE'!$A$2:$S$105,17,0),"")</f>
        <v>7739.5640000000021</v>
      </c>
      <c r="L21" s="217"/>
      <c r="M21" s="217"/>
      <c r="N21" s="217"/>
      <c r="O21" s="219">
        <f t="shared" si="10"/>
        <v>0</v>
      </c>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9">
        <f t="shared" si="12"/>
        <v>0</v>
      </c>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22">
        <f t="shared" si="1"/>
        <v>0</v>
      </c>
      <c r="CE21" s="217">
        <f t="shared" si="3"/>
        <v>0</v>
      </c>
      <c r="CF21" s="349">
        <f>IFERROR(VLOOKUP($B21,'[5]INSUMOS FEBRERO'!$A$2:$J$105,9,0),"0")</f>
        <v>0</v>
      </c>
      <c r="CG21" s="351">
        <f>IFERROR(VLOOKUP($B21,'INSUMOS ENE'!$A$2:$S$105,17,0),"")</f>
        <v>7739.5640000000021</v>
      </c>
      <c r="CH21" s="350">
        <f t="shared" si="4"/>
        <v>0</v>
      </c>
      <c r="CI21" s="349">
        <f>IFERROR(VLOOKUP($B21,'[5]INSUMOS FEBRERO'!$A$2:$J$105,10,0),"0")</f>
        <v>0</v>
      </c>
      <c r="CJ21" s="350">
        <f>IFERROR(VLOOKUP($B21,'INSUMOS ENE'!$A$2:$S$105,14,0),"")</f>
        <v>26568.439200000001</v>
      </c>
      <c r="CK21" s="352">
        <f t="shared" si="5"/>
        <v>0</v>
      </c>
      <c r="CL21" s="225">
        <f t="shared" si="14"/>
        <v>0</v>
      </c>
      <c r="CM21" s="370">
        <f t="shared" si="7"/>
        <v>0</v>
      </c>
      <c r="CN21" s="370">
        <f t="shared" si="8"/>
        <v>0</v>
      </c>
      <c r="CO21" s="370">
        <f t="shared" si="9"/>
        <v>0</v>
      </c>
    </row>
    <row r="22" spans="1:93" ht="12.6" customHeight="1" x14ac:dyDescent="0.25">
      <c r="A22" s="213">
        <v>17</v>
      </c>
      <c r="B22" s="347">
        <v>50</v>
      </c>
      <c r="C22" s="348" t="s">
        <v>58</v>
      </c>
      <c r="D22" s="349">
        <f>IFERROR(VLOOKUP($B22,'[5]INSUMOS FEBRERO'!$A$2:$F$105,5,0),"")</f>
        <v>25</v>
      </c>
      <c r="E22" s="349">
        <f>IFERROR(VLOOKUP($B22,'[5]INSUMOS FEBRERO'!$A$2:$F$105,6,0),"")</f>
        <v>0</v>
      </c>
      <c r="F22" s="349">
        <f t="shared" si="2"/>
        <v>-25</v>
      </c>
      <c r="G22" s="217"/>
      <c r="H22" s="351">
        <f>IFERROR(VLOOKUP($B22,'INSUMOS ENE'!$A$2:$S$105,17,0),"")</f>
        <v>38567.495999999999</v>
      </c>
      <c r="I22" s="219">
        <f t="shared" si="0"/>
        <v>0</v>
      </c>
      <c r="J22" s="217"/>
      <c r="K22" s="351">
        <f>IFERROR(VLOOKUP($B22,'INSUMOS ENE'!$A$2:$S$105,17,0),"")</f>
        <v>38567.495999999999</v>
      </c>
      <c r="L22" s="217"/>
      <c r="M22" s="217"/>
      <c r="N22" s="217"/>
      <c r="O22" s="219">
        <f t="shared" si="10"/>
        <v>0</v>
      </c>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9">
        <f t="shared" si="12"/>
        <v>0</v>
      </c>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22">
        <f t="shared" si="1"/>
        <v>0</v>
      </c>
      <c r="CE22" s="217">
        <f t="shared" si="3"/>
        <v>0</v>
      </c>
      <c r="CF22" s="349">
        <f>IFERROR(VLOOKUP($B22,'[5]INSUMOS FEBRERO'!$A$2:$J$105,9,0),"0")</f>
        <v>0</v>
      </c>
      <c r="CG22" s="351">
        <f>IFERROR(VLOOKUP($B22,'INSUMOS ENE'!$A$2:$S$105,17,0),"")</f>
        <v>38567.495999999999</v>
      </c>
      <c r="CH22" s="350">
        <f t="shared" si="4"/>
        <v>0</v>
      </c>
      <c r="CI22" s="349">
        <f>IFERROR(VLOOKUP($B22,'[5]INSUMOS FEBRERO'!$A$2:$J$105,10,0),"0")</f>
        <v>0</v>
      </c>
      <c r="CJ22" s="350">
        <f>IFERROR(VLOOKUP($B22,'INSUMOS ENE'!$A$2:$S$105,14,0),"")</f>
        <v>48162.390299999999</v>
      </c>
      <c r="CK22" s="352">
        <f t="shared" si="5"/>
        <v>0</v>
      </c>
      <c r="CL22" s="225">
        <f t="shared" si="14"/>
        <v>0</v>
      </c>
      <c r="CM22" s="370">
        <f t="shared" si="7"/>
        <v>0</v>
      </c>
      <c r="CN22" s="370">
        <f t="shared" si="8"/>
        <v>0</v>
      </c>
      <c r="CO22" s="370">
        <f t="shared" si="9"/>
        <v>0</v>
      </c>
    </row>
    <row r="23" spans="1:93" ht="12.6" customHeight="1" x14ac:dyDescent="0.25">
      <c r="A23" s="213">
        <v>18</v>
      </c>
      <c r="B23" s="347">
        <v>51</v>
      </c>
      <c r="C23" s="348" t="s">
        <v>59</v>
      </c>
      <c r="D23" s="349">
        <f>IFERROR(VLOOKUP($B23,'[5]INSUMOS FEBRERO'!$A$2:$F$105,5,0),"")</f>
        <v>25</v>
      </c>
      <c r="E23" s="349">
        <f>IFERROR(VLOOKUP($B23,'[5]INSUMOS FEBRERO'!$A$2:$F$105,6,0),"")</f>
        <v>0</v>
      </c>
      <c r="F23" s="349">
        <f t="shared" si="2"/>
        <v>-25</v>
      </c>
      <c r="G23" s="217"/>
      <c r="H23" s="351">
        <f>IFERROR(VLOOKUP($B23,'INSUMOS ENE'!$A$2:$S$105,17,0),"")</f>
        <v>7739.5640000000021</v>
      </c>
      <c r="I23" s="219">
        <f t="shared" si="0"/>
        <v>0</v>
      </c>
      <c r="J23" s="217"/>
      <c r="K23" s="351">
        <f>IFERROR(VLOOKUP($B23,'INSUMOS ENE'!$A$2:$S$105,17,0),"")</f>
        <v>7739.5640000000021</v>
      </c>
      <c r="L23" s="217"/>
      <c r="M23" s="217"/>
      <c r="N23" s="217"/>
      <c r="O23" s="219">
        <f t="shared" si="10"/>
        <v>0</v>
      </c>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9">
        <f t="shared" si="12"/>
        <v>0</v>
      </c>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22">
        <f t="shared" si="1"/>
        <v>0</v>
      </c>
      <c r="CE23" s="217">
        <f t="shared" si="3"/>
        <v>0</v>
      </c>
      <c r="CF23" s="349">
        <f>IFERROR(VLOOKUP($B23,'[5]INSUMOS FEBRERO'!$A$2:$J$105,9,0),"0")</f>
        <v>0</v>
      </c>
      <c r="CG23" s="351">
        <f>IFERROR(VLOOKUP($B23,'INSUMOS ENE'!$A$2:$S$105,17,0),"")</f>
        <v>7739.5640000000021</v>
      </c>
      <c r="CH23" s="350">
        <f t="shared" si="4"/>
        <v>0</v>
      </c>
      <c r="CI23" s="349">
        <f>IFERROR(VLOOKUP($B23,'[5]INSUMOS FEBRERO'!$A$2:$J$105,10,0),"0")</f>
        <v>0</v>
      </c>
      <c r="CJ23" s="350">
        <f>IFERROR(VLOOKUP($B23,'INSUMOS ENE'!$A$2:$S$105,14,0),"")</f>
        <v>22488.772499999999</v>
      </c>
      <c r="CK23" s="352">
        <f t="shared" si="5"/>
        <v>0</v>
      </c>
      <c r="CL23" s="225">
        <f t="shared" si="14"/>
        <v>0</v>
      </c>
      <c r="CM23" s="370">
        <f t="shared" si="7"/>
        <v>0</v>
      </c>
      <c r="CN23" s="370">
        <f t="shared" si="8"/>
        <v>0</v>
      </c>
      <c r="CO23" s="370">
        <f t="shared" si="9"/>
        <v>0</v>
      </c>
    </row>
    <row r="24" spans="1:93" ht="12.6" customHeight="1" x14ac:dyDescent="0.25">
      <c r="A24" s="213">
        <v>19</v>
      </c>
      <c r="B24" s="347">
        <v>52</v>
      </c>
      <c r="C24" s="348" t="s">
        <v>60</v>
      </c>
      <c r="D24" s="349">
        <f>IFERROR(VLOOKUP($B24,'[5]INSUMOS FEBRERO'!$A$2:$F$105,5,0),"")</f>
        <v>96</v>
      </c>
      <c r="E24" s="349">
        <f>IFERROR(VLOOKUP($B24,'[5]INSUMOS FEBRERO'!$A$2:$F$105,6,0),"")</f>
        <v>0</v>
      </c>
      <c r="F24" s="349">
        <f t="shared" si="2"/>
        <v>-96</v>
      </c>
      <c r="G24" s="217"/>
      <c r="H24" s="351">
        <f>IFERROR(VLOOKUP($B24,'INSUMOS ENE'!$A$2:$S$105,17,0),"")</f>
        <v>6412.1509999999998</v>
      </c>
      <c r="I24" s="219">
        <f t="shared" si="0"/>
        <v>0</v>
      </c>
      <c r="J24" s="217"/>
      <c r="K24" s="351">
        <f>IFERROR(VLOOKUP($B24,'INSUMOS ENE'!$A$2:$S$105,17,0),"")</f>
        <v>6412.1509999999998</v>
      </c>
      <c r="L24" s="217"/>
      <c r="M24" s="217"/>
      <c r="N24" s="217"/>
      <c r="O24" s="219">
        <f t="shared" si="10"/>
        <v>0</v>
      </c>
      <c r="P24" s="217"/>
      <c r="Q24" s="217"/>
      <c r="R24" s="217"/>
      <c r="S24" s="217"/>
      <c r="T24" s="217"/>
      <c r="U24" s="217"/>
      <c r="V24" s="217"/>
      <c r="W24" s="217"/>
      <c r="X24" s="217"/>
      <c r="Y24" s="217"/>
      <c r="Z24" s="217"/>
      <c r="AA24" s="217"/>
      <c r="AB24" s="217"/>
      <c r="AC24" s="217"/>
      <c r="AD24" s="217"/>
      <c r="AE24" s="217"/>
      <c r="AF24" s="217"/>
      <c r="AG24" s="217"/>
      <c r="AH24" s="217"/>
      <c r="AI24" s="217"/>
      <c r="AJ24" s="217"/>
      <c r="AK24" s="217"/>
      <c r="AL24" s="217"/>
      <c r="AM24" s="219">
        <f t="shared" si="12"/>
        <v>0</v>
      </c>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22">
        <f t="shared" si="1"/>
        <v>0</v>
      </c>
      <c r="CE24" s="217">
        <f t="shared" si="3"/>
        <v>0</v>
      </c>
      <c r="CF24" s="349">
        <f>IFERROR(VLOOKUP($B24,'[5]INSUMOS FEBRERO'!$A$2:$J$105,9,0),"0")</f>
        <v>0</v>
      </c>
      <c r="CG24" s="351">
        <f>IFERROR(VLOOKUP($B24,'INSUMOS ENE'!$A$2:$S$105,17,0),"")</f>
        <v>6412.1509999999998</v>
      </c>
      <c r="CH24" s="350">
        <f t="shared" si="4"/>
        <v>0</v>
      </c>
      <c r="CI24" s="349">
        <f>IFERROR(VLOOKUP($B24,'[5]INSUMOS FEBRERO'!$A$2:$J$105,10,0),"0")</f>
        <v>0</v>
      </c>
      <c r="CJ24" s="350">
        <f>IFERROR(VLOOKUP($B24,'INSUMOS ENE'!$A$2:$S$105,14,0),"")</f>
        <v>11194.726499999999</v>
      </c>
      <c r="CK24" s="352">
        <f t="shared" si="5"/>
        <v>0</v>
      </c>
      <c r="CL24" s="225">
        <f t="shared" si="14"/>
        <v>0</v>
      </c>
      <c r="CM24" s="370">
        <f t="shared" si="7"/>
        <v>0</v>
      </c>
      <c r="CN24" s="370">
        <f t="shared" si="8"/>
        <v>0</v>
      </c>
      <c r="CO24" s="370">
        <f t="shared" si="9"/>
        <v>0</v>
      </c>
    </row>
    <row r="25" spans="1:93" ht="12.6" customHeight="1" x14ac:dyDescent="0.25">
      <c r="A25" s="213">
        <v>20</v>
      </c>
      <c r="B25" s="347">
        <v>54</v>
      </c>
      <c r="C25" s="348" t="s">
        <v>61</v>
      </c>
      <c r="D25" s="349">
        <f>IFERROR(VLOOKUP($B25,'[5]INSUMOS FEBRERO'!$A$2:$F$105,5,0),"")</f>
        <v>96</v>
      </c>
      <c r="E25" s="349">
        <f>IFERROR(VLOOKUP($B25,'[5]INSUMOS FEBRERO'!$A$2:$F$105,6,0),"")</f>
        <v>0</v>
      </c>
      <c r="F25" s="349">
        <f t="shared" si="2"/>
        <v>-96</v>
      </c>
      <c r="G25" s="217"/>
      <c r="H25" s="351">
        <f>IFERROR(VLOOKUP($B25,'INSUMOS ENE'!$A$2:$S$105,17,0),"")</f>
        <v>5359.049</v>
      </c>
      <c r="I25" s="219">
        <f t="shared" si="0"/>
        <v>0</v>
      </c>
      <c r="J25" s="217"/>
      <c r="K25" s="351">
        <f>IFERROR(VLOOKUP($B25,'INSUMOS ENE'!$A$2:$S$105,17,0),"")</f>
        <v>5359.049</v>
      </c>
      <c r="L25" s="217"/>
      <c r="M25" s="217"/>
      <c r="N25" s="217"/>
      <c r="O25" s="219">
        <f t="shared" si="10"/>
        <v>0</v>
      </c>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22">
        <f t="shared" si="1"/>
        <v>0</v>
      </c>
      <c r="CE25" s="217">
        <f t="shared" si="3"/>
        <v>0</v>
      </c>
      <c r="CF25" s="349">
        <f>IFERROR(VLOOKUP($B25,'[5]INSUMOS FEBRERO'!$A$2:$J$105,9,0),"0")</f>
        <v>0</v>
      </c>
      <c r="CG25" s="351">
        <f>IFERROR(VLOOKUP($B25,'INSUMOS ENE'!$A$2:$S$105,17,0),"")</f>
        <v>5359.049</v>
      </c>
      <c r="CH25" s="350">
        <f t="shared" si="4"/>
        <v>0</v>
      </c>
      <c r="CI25" s="349">
        <f>IFERROR(VLOOKUP($B25,'[5]INSUMOS FEBRERO'!$A$2:$J$105,10,0),"0")</f>
        <v>0</v>
      </c>
      <c r="CJ25" s="350">
        <f>IFERROR(VLOOKUP($B25,'INSUMOS ENE'!$A$2:$S$105,14,0),"")</f>
        <v>10149.507</v>
      </c>
      <c r="CK25" s="352">
        <f t="shared" si="5"/>
        <v>0</v>
      </c>
      <c r="CL25" s="225">
        <f t="shared" si="14"/>
        <v>0</v>
      </c>
      <c r="CM25" s="370">
        <f t="shared" si="7"/>
        <v>0</v>
      </c>
      <c r="CN25" s="370">
        <f t="shared" si="8"/>
        <v>0</v>
      </c>
      <c r="CO25" s="370">
        <f t="shared" si="9"/>
        <v>0</v>
      </c>
    </row>
    <row r="26" spans="1:93" ht="12.6" customHeight="1" x14ac:dyDescent="0.25">
      <c r="A26" s="213">
        <v>21</v>
      </c>
      <c r="B26" s="347">
        <v>57</v>
      </c>
      <c r="C26" s="348" t="s">
        <v>62</v>
      </c>
      <c r="D26" s="349">
        <f>IFERROR(VLOOKUP($B26,'[5]INSUMOS FEBRERO'!$A$2:$F$105,5,0),"")</f>
        <v>25</v>
      </c>
      <c r="E26" s="349">
        <f>IFERROR(VLOOKUP($B26,'[5]INSUMOS FEBRERO'!$A$2:$F$105,6,0),"")</f>
        <v>0</v>
      </c>
      <c r="F26" s="349">
        <f t="shared" si="2"/>
        <v>-25</v>
      </c>
      <c r="G26" s="217"/>
      <c r="H26" s="351">
        <f>IFERROR(VLOOKUP($B26,'INSUMOS ENE'!$A$2:$S$105,17,0),"")</f>
        <v>12823.251000000004</v>
      </c>
      <c r="I26" s="219">
        <f t="shared" si="0"/>
        <v>0</v>
      </c>
      <c r="J26" s="217"/>
      <c r="K26" s="351">
        <f>IFERROR(VLOOKUP($B26,'INSUMOS ENE'!$A$2:$S$105,17,0),"")</f>
        <v>12823.251000000004</v>
      </c>
      <c r="L26" s="219">
        <f t="shared" ref="L26:L30" si="15">J26*K26</f>
        <v>0</v>
      </c>
      <c r="M26" s="217"/>
      <c r="N26" s="350">
        <f>IFERROR(VLOOKUP($B26,'INSUMOS ENE'!$A$2:$S$105,14,0),"")</f>
        <v>27464.2065</v>
      </c>
      <c r="O26" s="219">
        <f>M26*N26</f>
        <v>0</v>
      </c>
      <c r="P26" s="217"/>
      <c r="Q26" s="350">
        <f>IFERROR(VLOOKUP($B26,'INSUMOS ENE'!$A$2:$S$105,14,0),"")</f>
        <v>27464.2065</v>
      </c>
      <c r="R26" s="219">
        <f>P26*Q26</f>
        <v>0</v>
      </c>
      <c r="S26" s="217"/>
      <c r="T26" s="351">
        <f>IFERROR(VLOOKUP($B26,'INSUMOS ENE'!$A$2:$S$105,17,0),"")</f>
        <v>12823.251000000004</v>
      </c>
      <c r="U26" s="219">
        <f t="shared" ref="U26" si="16">S26*T26</f>
        <v>0</v>
      </c>
      <c r="V26" s="217"/>
      <c r="W26" s="351">
        <f>IFERROR(VLOOKUP($B26,'INSUMOS ENE'!$A$2:$S$105,17,0),"")</f>
        <v>12823.251000000004</v>
      </c>
      <c r="X26" s="219">
        <f t="shared" ref="X26" si="17">V26*W26</f>
        <v>0</v>
      </c>
      <c r="Y26" s="217"/>
      <c r="Z26" s="351">
        <f>IFERROR(VLOOKUP($B26,'INSUMOS ENE'!$A$2:$S$105,17,0),"")</f>
        <v>12823.251000000004</v>
      </c>
      <c r="AA26" s="219">
        <f t="shared" ref="AA26" si="18">Y26*Z26</f>
        <v>0</v>
      </c>
      <c r="AB26" s="217"/>
      <c r="AC26" s="350">
        <f>IFERROR(VLOOKUP($B26,'INSUMOS ENE'!$A$2:$S$105,14,0),"")</f>
        <v>27464.2065</v>
      </c>
      <c r="AD26" s="219">
        <f>AB26*AC26</f>
        <v>0</v>
      </c>
      <c r="AE26" s="217"/>
      <c r="AF26" s="350">
        <f>IFERROR(VLOOKUP($B26,'INSUMOS ENE'!$A$2:$S$105,14,0),"")</f>
        <v>27464.2065</v>
      </c>
      <c r="AG26" s="219">
        <f>AE26*AF26</f>
        <v>0</v>
      </c>
      <c r="AH26" s="217"/>
      <c r="AI26" s="350">
        <f>IFERROR(VLOOKUP($B26,'INSUMOS ENE'!$A$2:$S$105,14,0),"")</f>
        <v>27464.2065</v>
      </c>
      <c r="AJ26" s="219">
        <f>AH26*AI26</f>
        <v>0</v>
      </c>
      <c r="AK26" s="217"/>
      <c r="AL26" s="351">
        <f>IFERROR(VLOOKUP($B26,'INSUMOS ENE'!$A$2:$S$105,17,0),"")</f>
        <v>12823.251000000004</v>
      </c>
      <c r="AM26" s="219">
        <f t="shared" ref="AM26" si="19">AK26*AL26</f>
        <v>0</v>
      </c>
      <c r="AN26" s="217"/>
      <c r="AO26" s="350">
        <f>IFERROR(VLOOKUP($B26,'INSUMOS ENE'!$A$2:$S$105,14,0),"")</f>
        <v>27464.2065</v>
      </c>
      <c r="AP26" s="219">
        <f>AN26*AO26</f>
        <v>0</v>
      </c>
      <c r="AQ26" s="217"/>
      <c r="AR26" s="350">
        <f>IFERROR(VLOOKUP($B26,'INSUMOS ENE'!$A$2:$S$105,14,0),"")</f>
        <v>27464.2065</v>
      </c>
      <c r="AS26" s="219">
        <f>AQ26*AR26</f>
        <v>0</v>
      </c>
      <c r="AT26" s="217"/>
      <c r="AU26" s="350">
        <f>IFERROR(VLOOKUP($B26,'INSUMOS ENE'!$A$2:$S$105,14,0),"")</f>
        <v>27464.2065</v>
      </c>
      <c r="AV26" s="219">
        <f>AT26*AU26</f>
        <v>0</v>
      </c>
      <c r="AW26" s="217"/>
      <c r="AX26" s="350">
        <f>IFERROR(VLOOKUP($B26,'INSUMOS ENE'!$A$2:$S$105,14,0),"")</f>
        <v>27464.2065</v>
      </c>
      <c r="AY26" s="219">
        <f>AW26*AX26</f>
        <v>0</v>
      </c>
      <c r="AZ26" s="217"/>
      <c r="BA26" s="350">
        <f>IFERROR(VLOOKUP($B26,'INSUMOS ENE'!$A$2:$S$105,14,0),"")</f>
        <v>27464.2065</v>
      </c>
      <c r="BB26" s="219">
        <f>AZ26*BA26</f>
        <v>0</v>
      </c>
      <c r="BC26" s="217"/>
      <c r="BD26" s="350">
        <f>IFERROR(VLOOKUP($B26,'INSUMOS ENE'!$A$2:$S$105,14,0),"")</f>
        <v>27464.2065</v>
      </c>
      <c r="BE26" s="219">
        <f>BC26*BD26</f>
        <v>0</v>
      </c>
      <c r="BF26" s="217"/>
      <c r="BG26" s="350">
        <f>IFERROR(VLOOKUP($B26,'INSUMOS ENE'!$A$2:$S$105,14,0),"")</f>
        <v>27464.2065</v>
      </c>
      <c r="BH26" s="219">
        <f>BF26*BG26</f>
        <v>0</v>
      </c>
      <c r="BI26" s="217"/>
      <c r="BJ26" s="350">
        <f>IFERROR(VLOOKUP($B26,'INSUMOS ENE'!$A$2:$S$105,14,0),"")</f>
        <v>27464.2065</v>
      </c>
      <c r="BK26" s="219">
        <f>BI26*BJ26</f>
        <v>0</v>
      </c>
      <c r="BL26" s="217"/>
      <c r="BM26" s="350">
        <f>IFERROR(VLOOKUP($B26,'INSUMOS ENE'!$A$2:$S$105,14,0),"")</f>
        <v>27464.2065</v>
      </c>
      <c r="BN26" s="219">
        <f>BL26*BM26</f>
        <v>0</v>
      </c>
      <c r="BO26" s="217"/>
      <c r="BP26" s="350">
        <f>IFERROR(VLOOKUP($B26,'INSUMOS ENE'!$A$2:$S$105,14,0),"")</f>
        <v>27464.2065</v>
      </c>
      <c r="BQ26" s="219">
        <f>BO26*BP26</f>
        <v>0</v>
      </c>
      <c r="BR26" s="217"/>
      <c r="BS26" s="350">
        <f>IFERROR(VLOOKUP($B26,'INSUMOS ENE'!$A$2:$S$105,14,0),"")</f>
        <v>27464.2065</v>
      </c>
      <c r="BT26" s="219">
        <f>BR26*BS26</f>
        <v>0</v>
      </c>
      <c r="BU26" s="217"/>
      <c r="BV26" s="350">
        <f>IFERROR(VLOOKUP($B26,'INSUMOS ENE'!$A$2:$S$105,14,0),"")</f>
        <v>27464.2065</v>
      </c>
      <c r="BW26" s="219">
        <f>BU26*BV26</f>
        <v>0</v>
      </c>
      <c r="BX26" s="217"/>
      <c r="BY26" s="350">
        <f>IFERROR(VLOOKUP($B26,'INSUMOS ENE'!$A$2:$S$105,14,0),"")</f>
        <v>27464.2065</v>
      </c>
      <c r="BZ26" s="219">
        <f>BX26*BY26</f>
        <v>0</v>
      </c>
      <c r="CA26" s="217"/>
      <c r="CB26" s="350">
        <f>IFERROR(VLOOKUP($B26,'INSUMOS ENE'!$A$2:$S$105,14,0),"")</f>
        <v>27464.2065</v>
      </c>
      <c r="CC26" s="219">
        <f>CA26*CB26</f>
        <v>0</v>
      </c>
      <c r="CD26" s="222">
        <f t="shared" si="1"/>
        <v>0</v>
      </c>
      <c r="CE26" s="217">
        <f t="shared" si="3"/>
        <v>0</v>
      </c>
      <c r="CF26" s="349">
        <f>IFERROR(VLOOKUP($B26,'[5]INSUMOS FEBRERO'!$A$2:$J$105,9,0),"0")</f>
        <v>0</v>
      </c>
      <c r="CG26" s="351">
        <f>IFERROR(VLOOKUP($B26,'INSUMOS ENE'!$A$2:$S$105,17,0),"")</f>
        <v>12823.251000000004</v>
      </c>
      <c r="CH26" s="350">
        <f t="shared" si="4"/>
        <v>0</v>
      </c>
      <c r="CI26" s="349">
        <f>IFERROR(VLOOKUP($B26,'[5]INSUMOS FEBRERO'!$A$2:$J$105,10,0),"0")</f>
        <v>0</v>
      </c>
      <c r="CJ26" s="350">
        <f>IFERROR(VLOOKUP($B26,'INSUMOS ENE'!$A$2:$S$105,14,0),"")</f>
        <v>27464.2065</v>
      </c>
      <c r="CK26" s="352">
        <f t="shared" si="5"/>
        <v>0</v>
      </c>
      <c r="CL26" s="225">
        <f t="shared" si="14"/>
        <v>0</v>
      </c>
      <c r="CM26" s="370">
        <f t="shared" si="7"/>
        <v>0</v>
      </c>
      <c r="CN26" s="370">
        <f t="shared" si="8"/>
        <v>0</v>
      </c>
      <c r="CO26" s="370">
        <f t="shared" si="9"/>
        <v>0</v>
      </c>
    </row>
    <row r="27" spans="1:93" ht="12.6" customHeight="1" x14ac:dyDescent="0.25">
      <c r="A27" s="213">
        <v>22</v>
      </c>
      <c r="B27" s="347">
        <v>59</v>
      </c>
      <c r="C27" s="348" t="s">
        <v>126</v>
      </c>
      <c r="D27" s="349">
        <f>IFERROR(VLOOKUP($B27,'[5]INSUMOS FEBRERO'!$A$2:$F$105,5,0),"")</f>
        <v>4</v>
      </c>
      <c r="E27" s="349">
        <f>IFERROR(VLOOKUP($B27,'[5]INSUMOS FEBRERO'!$A$2:$F$105,6,0),"")</f>
        <v>0</v>
      </c>
      <c r="F27" s="349">
        <f t="shared" si="2"/>
        <v>-4</v>
      </c>
      <c r="G27" s="217"/>
      <c r="H27" s="351">
        <f>IFERROR(VLOOKUP($B27,'INSUMOS ENE'!$A$2:$S$105,17,0),"")</f>
        <v>5528.260000000002</v>
      </c>
      <c r="I27" s="219">
        <f t="shared" si="0"/>
        <v>0</v>
      </c>
      <c r="J27" s="217"/>
      <c r="K27" s="351">
        <f>IFERROR(VLOOKUP($B27,'INSUMOS ENE'!$A$2:$S$105,17,0),"")</f>
        <v>5528.260000000002</v>
      </c>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22">
        <f t="shared" si="1"/>
        <v>0</v>
      </c>
      <c r="CE27" s="217">
        <f t="shared" si="3"/>
        <v>0</v>
      </c>
      <c r="CF27" s="349">
        <f>IFERROR(VLOOKUP($B27,'[5]INSUMOS FEBRERO'!$A$2:$J$105,9,0),"0")</f>
        <v>0</v>
      </c>
      <c r="CG27" s="351">
        <f>IFERROR(VLOOKUP($B27,'INSUMOS ENE'!$A$2:$S$105,17,0),"")</f>
        <v>5528.260000000002</v>
      </c>
      <c r="CH27" s="350">
        <f t="shared" si="4"/>
        <v>0</v>
      </c>
      <c r="CI27" s="349">
        <f>IFERROR(VLOOKUP($B27,'[5]INSUMOS FEBRERO'!$A$2:$J$105,10,0),"0")</f>
        <v>0</v>
      </c>
      <c r="CJ27" s="350">
        <f>IFERROR(VLOOKUP($B27,'INSUMOS ENE'!$A$2:$S$105,14,0),"")</f>
        <v>13931.215200000001</v>
      </c>
      <c r="CK27" s="352">
        <f t="shared" si="5"/>
        <v>0</v>
      </c>
      <c r="CL27" s="225">
        <f t="shared" si="14"/>
        <v>0</v>
      </c>
      <c r="CM27" s="370">
        <f t="shared" si="7"/>
        <v>0</v>
      </c>
      <c r="CN27" s="370">
        <f t="shared" si="8"/>
        <v>0</v>
      </c>
      <c r="CO27" s="370">
        <f t="shared" si="9"/>
        <v>0</v>
      </c>
    </row>
    <row r="28" spans="1:93" ht="12.6" customHeight="1" x14ac:dyDescent="0.25">
      <c r="A28" s="213">
        <v>23</v>
      </c>
      <c r="B28" s="347">
        <v>62</v>
      </c>
      <c r="C28" s="348" t="s">
        <v>63</v>
      </c>
      <c r="D28" s="349">
        <f>IFERROR(VLOOKUP($B28,'[5]INSUMOS FEBRERO'!$A$2:$F$105,5,0),"")</f>
        <v>25</v>
      </c>
      <c r="E28" s="349">
        <f>IFERROR(VLOOKUP($B28,'[5]INSUMOS FEBRERO'!$A$2:$F$105,6,0),"")</f>
        <v>23</v>
      </c>
      <c r="F28" s="349">
        <f t="shared" si="2"/>
        <v>-2</v>
      </c>
      <c r="G28" s="217">
        <v>10</v>
      </c>
      <c r="H28" s="351">
        <f>IFERROR(VLOOKUP($B28,'INSUMOS ENE'!$A$2:$S$105,17,0),"")</f>
        <v>5167.7669999999998</v>
      </c>
      <c r="I28" s="219">
        <f t="shared" si="0"/>
        <v>51677.67</v>
      </c>
      <c r="J28" s="217">
        <v>8</v>
      </c>
      <c r="K28" s="351">
        <f>IFERROR(VLOOKUP($B28,'INSUMOS ENE'!$A$2:$S$105,17,0),"")</f>
        <v>5167.7669999999998</v>
      </c>
      <c r="L28" s="219">
        <f t="shared" si="15"/>
        <v>41342.135999999999</v>
      </c>
      <c r="M28" s="217">
        <v>4</v>
      </c>
      <c r="N28" s="351">
        <f>IFERROR(VLOOKUP($B28,'INSUMOS ENE'!$A$2:$S$105,17,0),"")</f>
        <v>5167.7669999999998</v>
      </c>
      <c r="O28" s="219">
        <f t="shared" ref="O28:O29" si="20">M28*N28</f>
        <v>20671.067999999999</v>
      </c>
      <c r="P28" s="217"/>
      <c r="Q28" s="351">
        <f>IFERROR(VLOOKUP($B28,'INSUMOS ENE'!$A$2:$S$105,17,0),"")</f>
        <v>5167.7669999999998</v>
      </c>
      <c r="R28" s="219">
        <f t="shared" ref="R28" si="21">P28*Q28</f>
        <v>0</v>
      </c>
      <c r="S28" s="217"/>
      <c r="T28" s="351">
        <f>IFERROR(VLOOKUP($B28,'INSUMOS ENE'!$A$2:$S$105,17,0),"")</f>
        <v>5167.7669999999998</v>
      </c>
      <c r="U28" s="219">
        <f t="shared" ref="U28:U29" si="22">S28*T28</f>
        <v>0</v>
      </c>
      <c r="V28" s="217"/>
      <c r="W28" s="351">
        <f>IFERROR(VLOOKUP($B28,'INSUMOS ENE'!$A$2:$S$105,17,0),"")</f>
        <v>5167.7669999999998</v>
      </c>
      <c r="X28" s="219">
        <f t="shared" ref="X28" si="23">V28*W28</f>
        <v>0</v>
      </c>
      <c r="Y28" s="217"/>
      <c r="Z28" s="351">
        <f>IFERROR(VLOOKUP($B28,'INSUMOS ENE'!$A$2:$S$105,17,0),"")</f>
        <v>5167.7669999999998</v>
      </c>
      <c r="AA28" s="219">
        <f t="shared" ref="AA28:AA29" si="24">Y28*Z28</f>
        <v>0</v>
      </c>
      <c r="AB28" s="217"/>
      <c r="AC28" s="351">
        <f>IFERROR(VLOOKUP($B28,'INSUMOS ENE'!$A$2:$S$105,17,0),"")</f>
        <v>5167.7669999999998</v>
      </c>
      <c r="AD28" s="219">
        <f t="shared" ref="AD28:AD29" si="25">AB28*AC28</f>
        <v>0</v>
      </c>
      <c r="AE28" s="217"/>
      <c r="AF28" s="351">
        <f>IFERROR(VLOOKUP($B28,'INSUMOS ENE'!$A$2:$S$105,17,0),"")</f>
        <v>5167.7669999999998</v>
      </c>
      <c r="AG28" s="219">
        <f t="shared" ref="AG28" si="26">AE28*AF28</f>
        <v>0</v>
      </c>
      <c r="AH28" s="217"/>
      <c r="AI28" s="351">
        <f>IFERROR(VLOOKUP($B28,'INSUMOS ENE'!$A$2:$S$105,17,0),"")</f>
        <v>5167.7669999999998</v>
      </c>
      <c r="AJ28" s="219">
        <f t="shared" ref="AJ28:AJ29" si="27">AH28*AI28</f>
        <v>0</v>
      </c>
      <c r="AK28" s="217"/>
      <c r="AL28" s="351">
        <f>IFERROR(VLOOKUP($B28,'INSUMOS ENE'!$A$2:$S$105,17,0),"")</f>
        <v>5167.7669999999998</v>
      </c>
      <c r="AM28" s="219">
        <f t="shared" ref="AM28:AM30" si="28">AK28*AL28</f>
        <v>0</v>
      </c>
      <c r="AN28" s="217">
        <v>1</v>
      </c>
      <c r="AO28" s="351">
        <f>IFERROR(VLOOKUP($B28,'INSUMOS ENE'!$A$2:$S$105,17,0),"")</f>
        <v>5167.7669999999998</v>
      </c>
      <c r="AP28" s="219">
        <f t="shared" ref="AP28:AP29" si="29">AN28*AO28</f>
        <v>5167.7669999999998</v>
      </c>
      <c r="AQ28" s="217"/>
      <c r="AR28" s="351">
        <f>IFERROR(VLOOKUP($B28,'INSUMOS ENE'!$A$2:$S$105,17,0),"")</f>
        <v>5167.7669999999998</v>
      </c>
      <c r="AS28" s="219">
        <f t="shared" ref="AS28:AS29" si="30">AQ28*AR28</f>
        <v>0</v>
      </c>
      <c r="AT28" s="217"/>
      <c r="AU28" s="351">
        <f>IFERROR(VLOOKUP($B28,'INSUMOS ENE'!$A$2:$S$105,17,0),"")</f>
        <v>5167.7669999999998</v>
      </c>
      <c r="AV28" s="219">
        <f t="shared" ref="AV28:AV29" si="31">AT28*AU28</f>
        <v>0</v>
      </c>
      <c r="AW28" s="217"/>
      <c r="AX28" s="351">
        <f>IFERROR(VLOOKUP($B28,'INSUMOS ENE'!$A$2:$S$105,17,0),"")</f>
        <v>5167.7669999999998</v>
      </c>
      <c r="AY28" s="219">
        <f t="shared" ref="AY28:AY29" si="32">AW28*AX28</f>
        <v>0</v>
      </c>
      <c r="AZ28" s="217"/>
      <c r="BA28" s="351">
        <f>IFERROR(VLOOKUP($B28,'INSUMOS ENE'!$A$2:$S$105,17,0),"")</f>
        <v>5167.7669999999998</v>
      </c>
      <c r="BB28" s="219">
        <f t="shared" ref="BB28:BB29" si="33">AZ28*BA28</f>
        <v>0</v>
      </c>
      <c r="BC28" s="217"/>
      <c r="BD28" s="351">
        <f>IFERROR(VLOOKUP($B28,'INSUMOS ENE'!$A$2:$S$105,17,0),"")</f>
        <v>5167.7669999999998</v>
      </c>
      <c r="BE28" s="219">
        <f t="shared" ref="BE28:BE29" si="34">BC28*BD28</f>
        <v>0</v>
      </c>
      <c r="BF28" s="217"/>
      <c r="BG28" s="351">
        <f>IFERROR(VLOOKUP($B28,'INSUMOS ENE'!$A$2:$S$105,17,0),"")</f>
        <v>5167.7669999999998</v>
      </c>
      <c r="BH28" s="219">
        <f t="shared" ref="BH28:BH29" si="35">BF28*BG28</f>
        <v>0</v>
      </c>
      <c r="BI28" s="217"/>
      <c r="BJ28" s="351">
        <f>IFERROR(VLOOKUP($B28,'INSUMOS ENE'!$A$2:$S$105,17,0),"")</f>
        <v>5167.7669999999998</v>
      </c>
      <c r="BK28" s="219">
        <f t="shared" ref="BK28:BK29" si="36">BI28*BJ28</f>
        <v>0</v>
      </c>
      <c r="BL28" s="217"/>
      <c r="BM28" s="351">
        <f>IFERROR(VLOOKUP($B28,'INSUMOS ENE'!$A$2:$S$105,17,0),"")</f>
        <v>5167.7669999999998</v>
      </c>
      <c r="BN28" s="219">
        <f t="shared" ref="BN28:BN29" si="37">BL28*BM28</f>
        <v>0</v>
      </c>
      <c r="BO28" s="217"/>
      <c r="BP28" s="351">
        <f>IFERROR(VLOOKUP($B28,'INSUMOS ENE'!$A$2:$S$105,17,0),"")</f>
        <v>5167.7669999999998</v>
      </c>
      <c r="BQ28" s="219">
        <f t="shared" ref="BQ28:BQ29" si="38">BO28*BP28</f>
        <v>0</v>
      </c>
      <c r="BR28" s="217"/>
      <c r="BS28" s="351">
        <f>IFERROR(VLOOKUP($B28,'INSUMOS ENE'!$A$2:$S$105,17,0),"")</f>
        <v>5167.7669999999998</v>
      </c>
      <c r="BT28" s="219">
        <f t="shared" ref="BT28:BT29" si="39">BR28*BS28</f>
        <v>0</v>
      </c>
      <c r="BU28" s="217"/>
      <c r="BV28" s="351">
        <f>IFERROR(VLOOKUP($B28,'INSUMOS ENE'!$A$2:$S$105,17,0),"")</f>
        <v>5167.7669999999998</v>
      </c>
      <c r="BW28" s="219">
        <f t="shared" ref="BW28:BW29" si="40">BU28*BV28</f>
        <v>0</v>
      </c>
      <c r="BX28" s="217"/>
      <c r="BY28" s="351">
        <f>IFERROR(VLOOKUP($B28,'INSUMOS ENE'!$A$2:$S$105,17,0),"")</f>
        <v>5167.7669999999998</v>
      </c>
      <c r="BZ28" s="219">
        <f t="shared" ref="BZ28:BZ29" si="41">BX28*BY28</f>
        <v>0</v>
      </c>
      <c r="CA28" s="217"/>
      <c r="CB28" s="351">
        <f>IFERROR(VLOOKUP($B28,'INSUMOS ENE'!$A$2:$S$105,17,0),"")</f>
        <v>5167.7669999999998</v>
      </c>
      <c r="CC28" s="219">
        <f t="shared" ref="CC28:CC29" si="42">CA28*CB28</f>
        <v>0</v>
      </c>
      <c r="CD28" s="229">
        <f t="shared" si="1"/>
        <v>23</v>
      </c>
      <c r="CE28" s="217">
        <f t="shared" si="3"/>
        <v>0</v>
      </c>
      <c r="CF28" s="349">
        <f>IFERROR(VLOOKUP($B28,'[5]INSUMOS FEBRERO'!$A$2:$J$105,9,0),"0")</f>
        <v>23</v>
      </c>
      <c r="CG28" s="351">
        <f>IFERROR(VLOOKUP($B28,'INSUMOS ENE'!$A$2:$S$105,17,0),"")</f>
        <v>5167.7669999999998</v>
      </c>
      <c r="CH28" s="350">
        <f t="shared" si="4"/>
        <v>118858.641</v>
      </c>
      <c r="CI28" s="349">
        <f>IFERROR(VLOOKUP($B28,'[5]INSUMOS FEBRERO'!$A$2:$J$105,10,0),"0")</f>
        <v>0</v>
      </c>
      <c r="CJ28" s="350">
        <f>IFERROR(VLOOKUP($B28,'INSUMOS ENE'!$A$2:$S$105,14,0),"")</f>
        <v>10100.3202</v>
      </c>
      <c r="CK28" s="359">
        <f t="shared" si="5"/>
        <v>0</v>
      </c>
      <c r="CL28" s="225">
        <f t="shared" si="14"/>
        <v>118858.641</v>
      </c>
      <c r="CM28" s="370">
        <f t="shared" si="7"/>
        <v>11885.864100000001</v>
      </c>
      <c r="CN28" s="370">
        <f t="shared" si="8"/>
        <v>2258.314179</v>
      </c>
      <c r="CO28" s="370">
        <f t="shared" si="9"/>
        <v>133002.81927900002</v>
      </c>
    </row>
    <row r="29" spans="1:93" ht="14.45" customHeight="1" x14ac:dyDescent="0.25">
      <c r="A29" s="213">
        <v>24</v>
      </c>
      <c r="B29" s="347">
        <v>63</v>
      </c>
      <c r="C29" s="348" t="s">
        <v>64</v>
      </c>
      <c r="D29" s="349">
        <f>IFERROR(VLOOKUP($B29,'[5]INSUMOS FEBRERO'!$A$2:$F$105,5,0),"")</f>
        <v>25</v>
      </c>
      <c r="E29" s="349">
        <f>IFERROR(VLOOKUP($B29,'[5]INSUMOS FEBRERO'!$A$2:$F$105,6,0),"")</f>
        <v>41</v>
      </c>
      <c r="F29" s="349">
        <f t="shared" si="2"/>
        <v>16</v>
      </c>
      <c r="G29" s="234">
        <v>20</v>
      </c>
      <c r="H29" s="351">
        <f>IFERROR(VLOOKUP($B29,'INSUMOS ENE'!$A$2:$S$105,17,0),"")</f>
        <v>8292.39</v>
      </c>
      <c r="I29" s="219">
        <f t="shared" si="0"/>
        <v>165847.79999999999</v>
      </c>
      <c r="J29" s="234">
        <v>10</v>
      </c>
      <c r="K29" s="351">
        <f>IFERROR(VLOOKUP($B29,'INSUMOS ENE'!$A$2:$S$105,17,0),"")</f>
        <v>8292.39</v>
      </c>
      <c r="L29" s="219">
        <f t="shared" si="15"/>
        <v>82923.899999999994</v>
      </c>
      <c r="M29" s="217">
        <v>3</v>
      </c>
      <c r="N29" s="350">
        <f>IFERROR(VLOOKUP($B29,'INSUMOS ENE'!$A$2:$S$105,14,0),"")</f>
        <v>11443.4982</v>
      </c>
      <c r="O29" s="219">
        <f t="shared" si="20"/>
        <v>34330.494599999998</v>
      </c>
      <c r="P29" s="217"/>
      <c r="Q29" s="350">
        <f>IFERROR(VLOOKUP($B29,'INSUMOS ENE'!$A$2:$S$105,14,0),"")</f>
        <v>11443.4982</v>
      </c>
      <c r="R29" s="219">
        <f>P29*Q29</f>
        <v>0</v>
      </c>
      <c r="S29" s="217"/>
      <c r="T29" s="350">
        <f>IFERROR(VLOOKUP($B29,'INSUMOS ENE'!$A$2:$S$105,14,0),"")</f>
        <v>11443.4982</v>
      </c>
      <c r="U29" s="219">
        <f t="shared" si="22"/>
        <v>0</v>
      </c>
      <c r="V29" s="217"/>
      <c r="W29" s="351">
        <f>IFERROR(VLOOKUP($B29,'INSUMOS ENE'!$A$2:$S$105,17,0),"")</f>
        <v>8292.39</v>
      </c>
      <c r="X29" s="219">
        <f>V29*W29</f>
        <v>0</v>
      </c>
      <c r="Y29" s="217"/>
      <c r="Z29" s="350">
        <f>IFERROR(VLOOKUP($B29,'INSUMOS ENE'!$A$2:$S$105,14,0),"")</f>
        <v>11443.4982</v>
      </c>
      <c r="AA29" s="219">
        <f t="shared" si="24"/>
        <v>0</v>
      </c>
      <c r="AB29" s="217"/>
      <c r="AC29" s="350">
        <f>IFERROR(VLOOKUP($B29,'INSUMOS ENE'!$A$2:$S$105,14,0),"")</f>
        <v>11443.4982</v>
      </c>
      <c r="AD29" s="219">
        <f t="shared" si="25"/>
        <v>0</v>
      </c>
      <c r="AE29" s="217"/>
      <c r="AF29" s="351">
        <f>IFERROR(VLOOKUP($B29,'INSUMOS ENE'!$A$2:$S$105,17,0),"")</f>
        <v>8292.39</v>
      </c>
      <c r="AG29" s="219">
        <f>AE29*AF29</f>
        <v>0</v>
      </c>
      <c r="AH29" s="217"/>
      <c r="AI29" s="350">
        <f>IFERROR(VLOOKUP($B29,'INSUMOS ENE'!$A$2:$S$105,14,0),"")</f>
        <v>11443.4982</v>
      </c>
      <c r="AJ29" s="219">
        <f t="shared" si="27"/>
        <v>0</v>
      </c>
      <c r="AK29" s="234">
        <v>2</v>
      </c>
      <c r="AL29" s="351">
        <f>IFERROR(VLOOKUP($B29,'INSUMOS ENE'!$A$2:$S$105,17,0),"")</f>
        <v>8292.39</v>
      </c>
      <c r="AM29" s="219">
        <f t="shared" si="28"/>
        <v>16584.78</v>
      </c>
      <c r="AN29" s="217">
        <v>6</v>
      </c>
      <c r="AO29" s="350">
        <f>IFERROR(VLOOKUP($B29,'INSUMOS ENE'!$A$2:$S$105,14,0),"")</f>
        <v>11443.4982</v>
      </c>
      <c r="AP29" s="219">
        <f t="shared" si="29"/>
        <v>68660.989199999996</v>
      </c>
      <c r="AQ29" s="217"/>
      <c r="AR29" s="350">
        <f>IFERROR(VLOOKUP($B29,'INSUMOS ENE'!$A$2:$S$105,14,0),"")</f>
        <v>11443.4982</v>
      </c>
      <c r="AS29" s="219">
        <f t="shared" si="30"/>
        <v>0</v>
      </c>
      <c r="AT29" s="217"/>
      <c r="AU29" s="350">
        <f>IFERROR(VLOOKUP($B29,'INSUMOS ENE'!$A$2:$S$105,14,0),"")</f>
        <v>11443.4982</v>
      </c>
      <c r="AV29" s="219">
        <f t="shared" si="31"/>
        <v>0</v>
      </c>
      <c r="AW29" s="217"/>
      <c r="AX29" s="350">
        <f>IFERROR(VLOOKUP($B29,'INSUMOS ENE'!$A$2:$S$105,14,0),"")</f>
        <v>11443.4982</v>
      </c>
      <c r="AY29" s="219">
        <f t="shared" si="32"/>
        <v>0</v>
      </c>
      <c r="AZ29" s="217"/>
      <c r="BA29" s="350">
        <f>IFERROR(VLOOKUP($B29,'INSUMOS ENE'!$A$2:$S$105,14,0),"")</f>
        <v>11443.4982</v>
      </c>
      <c r="BB29" s="219">
        <f t="shared" si="33"/>
        <v>0</v>
      </c>
      <c r="BC29" s="217"/>
      <c r="BD29" s="350">
        <f>IFERROR(VLOOKUP($B29,'INSUMOS ENE'!$A$2:$S$105,14,0),"")</f>
        <v>11443.4982</v>
      </c>
      <c r="BE29" s="219">
        <f t="shared" si="34"/>
        <v>0</v>
      </c>
      <c r="BF29" s="217"/>
      <c r="BG29" s="350">
        <f>IFERROR(VLOOKUP($B29,'INSUMOS ENE'!$A$2:$S$105,14,0),"")</f>
        <v>11443.4982</v>
      </c>
      <c r="BH29" s="219">
        <f t="shared" si="35"/>
        <v>0</v>
      </c>
      <c r="BI29" s="217"/>
      <c r="BJ29" s="350">
        <f>IFERROR(VLOOKUP($B29,'INSUMOS ENE'!$A$2:$S$105,14,0),"")</f>
        <v>11443.4982</v>
      </c>
      <c r="BK29" s="219">
        <f t="shared" si="36"/>
        <v>0</v>
      </c>
      <c r="BL29" s="217"/>
      <c r="BM29" s="350">
        <f>IFERROR(VLOOKUP($B29,'INSUMOS ENE'!$A$2:$S$105,14,0),"")</f>
        <v>11443.4982</v>
      </c>
      <c r="BN29" s="219">
        <f t="shared" si="37"/>
        <v>0</v>
      </c>
      <c r="BO29" s="217"/>
      <c r="BP29" s="350">
        <f>IFERROR(VLOOKUP($B29,'INSUMOS ENE'!$A$2:$S$105,14,0),"")</f>
        <v>11443.4982</v>
      </c>
      <c r="BQ29" s="219">
        <f t="shared" si="38"/>
        <v>0</v>
      </c>
      <c r="BR29" s="217"/>
      <c r="BS29" s="350">
        <f>IFERROR(VLOOKUP($B29,'INSUMOS ENE'!$A$2:$S$105,14,0),"")</f>
        <v>11443.4982</v>
      </c>
      <c r="BT29" s="219">
        <f t="shared" si="39"/>
        <v>0</v>
      </c>
      <c r="BU29" s="217"/>
      <c r="BV29" s="350">
        <f>IFERROR(VLOOKUP($B29,'INSUMOS ENE'!$A$2:$S$105,14,0),"")</f>
        <v>11443.4982</v>
      </c>
      <c r="BW29" s="219">
        <f t="shared" si="40"/>
        <v>0</v>
      </c>
      <c r="BX29" s="217"/>
      <c r="BY29" s="350">
        <f>IFERROR(VLOOKUP($B29,'INSUMOS ENE'!$A$2:$S$105,14,0),"")</f>
        <v>11443.4982</v>
      </c>
      <c r="BZ29" s="219">
        <f t="shared" si="41"/>
        <v>0</v>
      </c>
      <c r="CA29" s="217"/>
      <c r="CB29" s="350">
        <f>IFERROR(VLOOKUP($B29,'INSUMOS ENE'!$A$2:$S$105,14,0),"")</f>
        <v>11443.4982</v>
      </c>
      <c r="CC29" s="219">
        <f t="shared" si="42"/>
        <v>0</v>
      </c>
      <c r="CD29" s="229">
        <f t="shared" si="1"/>
        <v>41</v>
      </c>
      <c r="CE29" s="217">
        <f t="shared" si="3"/>
        <v>0</v>
      </c>
      <c r="CF29" s="349">
        <v>32</v>
      </c>
      <c r="CG29" s="351">
        <f>IFERROR(VLOOKUP($B29,'INSUMOS ENE'!$A$2:$S$105,17,0),"")</f>
        <v>8292.39</v>
      </c>
      <c r="CH29" s="350">
        <f t="shared" si="4"/>
        <v>265356.48</v>
      </c>
      <c r="CI29" s="349">
        <v>9</v>
      </c>
      <c r="CJ29" s="350">
        <f>IFERROR(VLOOKUP($B29,'INSUMOS ENE'!$A$2:$S$105,14,0),"")</f>
        <v>11443.4982</v>
      </c>
      <c r="CK29" s="359">
        <f t="shared" si="5"/>
        <v>102991.4838</v>
      </c>
      <c r="CL29" s="225">
        <f t="shared" si="14"/>
        <v>368347.96379999997</v>
      </c>
      <c r="CM29" s="370">
        <f t="shared" si="7"/>
        <v>36834.79638</v>
      </c>
      <c r="CN29" s="370">
        <f t="shared" si="8"/>
        <v>6998.6113121999997</v>
      </c>
      <c r="CO29" s="370">
        <f t="shared" si="9"/>
        <v>412181.37149220001</v>
      </c>
    </row>
    <row r="30" spans="1:93" ht="16.5" x14ac:dyDescent="0.25">
      <c r="A30" s="213">
        <v>25</v>
      </c>
      <c r="B30" s="347">
        <v>64</v>
      </c>
      <c r="C30" s="348" t="s">
        <v>65</v>
      </c>
      <c r="D30" s="349">
        <f>IFERROR(VLOOKUP($B30,'[5]INSUMOS FEBRERO'!$A$2:$F$105,5,0),"")</f>
        <v>25</v>
      </c>
      <c r="E30" s="349">
        <f>IFERROR(VLOOKUP($B30,'[5]INSUMOS FEBRERO'!$A$2:$F$105,6,0),"")</f>
        <v>25</v>
      </c>
      <c r="F30" s="349">
        <f t="shared" si="2"/>
        <v>0</v>
      </c>
      <c r="G30" s="217">
        <v>10</v>
      </c>
      <c r="H30" s="351">
        <f>IFERROR(VLOOKUP($B30,'INSUMOS ENE'!$A$2:$S$105,17,0),"")</f>
        <v>13820.650000000001</v>
      </c>
      <c r="I30" s="219">
        <f t="shared" si="0"/>
        <v>138206.5</v>
      </c>
      <c r="J30" s="217">
        <v>10</v>
      </c>
      <c r="K30" s="351">
        <f>IFERROR(VLOOKUP($B30,'INSUMOS ENE'!$A$2:$S$105,17,0),"")</f>
        <v>13820.650000000001</v>
      </c>
      <c r="L30" s="219">
        <f t="shared" si="15"/>
        <v>138206.5</v>
      </c>
      <c r="M30" s="217"/>
      <c r="N30" s="217"/>
      <c r="O30" s="217"/>
      <c r="P30" s="217"/>
      <c r="Q30" s="217"/>
      <c r="R30" s="217"/>
      <c r="S30" s="217"/>
      <c r="T30" s="217"/>
      <c r="U30" s="217"/>
      <c r="V30" s="217"/>
      <c r="W30" s="217"/>
      <c r="X30" s="217"/>
      <c r="Y30" s="217"/>
      <c r="Z30" s="217"/>
      <c r="AA30" s="217"/>
      <c r="AB30" s="217"/>
      <c r="AC30" s="217"/>
      <c r="AD30" s="217"/>
      <c r="AE30" s="217"/>
      <c r="AF30" s="217"/>
      <c r="AG30" s="217"/>
      <c r="AH30" s="217"/>
      <c r="AI30" s="217"/>
      <c r="AJ30" s="217"/>
      <c r="AK30" s="217">
        <v>5</v>
      </c>
      <c r="AL30" s="351">
        <f>IFERROR(VLOOKUP($B30,'INSUMOS ENE'!$A$2:$S$105,17,0),"")</f>
        <v>13820.650000000001</v>
      </c>
      <c r="AM30" s="219">
        <f t="shared" si="28"/>
        <v>69103.25</v>
      </c>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217"/>
      <c r="BX30" s="217"/>
      <c r="BY30" s="217"/>
      <c r="BZ30" s="217"/>
      <c r="CA30" s="217"/>
      <c r="CB30" s="217"/>
      <c r="CC30" s="217"/>
      <c r="CD30" s="222">
        <f t="shared" si="1"/>
        <v>25</v>
      </c>
      <c r="CE30" s="217">
        <f t="shared" si="3"/>
        <v>0</v>
      </c>
      <c r="CF30" s="349">
        <f>IFERROR(VLOOKUP($B30,'[5]INSUMOS FEBRERO'!$A$2:$J$105,9,0),"0")</f>
        <v>25</v>
      </c>
      <c r="CG30" s="351">
        <f>IFERROR(VLOOKUP($B30,'INSUMOS ENE'!$A$2:$S$105,17,0),"")</f>
        <v>13820.650000000001</v>
      </c>
      <c r="CH30" s="350">
        <f t="shared" si="4"/>
        <v>345516.25000000006</v>
      </c>
      <c r="CI30" s="349">
        <f>IFERROR(VLOOKUP($B30,'[5]INSUMOS FEBRERO'!$A$2:$J$105,10,0),"0")</f>
        <v>0</v>
      </c>
      <c r="CJ30" s="350">
        <f>IFERROR(VLOOKUP($B30,'INSUMOS ENE'!$A$2:$S$105,14,0),"")</f>
        <v>20399.279400000003</v>
      </c>
      <c r="CK30" s="352">
        <f t="shared" si="5"/>
        <v>0</v>
      </c>
      <c r="CL30" s="225">
        <f t="shared" si="14"/>
        <v>345516.25</v>
      </c>
      <c r="CM30" s="370">
        <f t="shared" si="7"/>
        <v>34551.625</v>
      </c>
      <c r="CN30" s="370">
        <f t="shared" si="8"/>
        <v>6564.8087500000001</v>
      </c>
      <c r="CO30" s="370">
        <f t="shared" si="9"/>
        <v>386632.68375000003</v>
      </c>
    </row>
    <row r="31" spans="1:93" ht="16.5" x14ac:dyDescent="0.25">
      <c r="A31" s="213">
        <v>26</v>
      </c>
      <c r="B31" s="347">
        <v>65</v>
      </c>
      <c r="C31" s="348" t="s">
        <v>66</v>
      </c>
      <c r="D31" s="349">
        <f>IFERROR(VLOOKUP($B31,'[5]INSUMOS FEBRERO'!$A$2:$F$105,5,0),"")</f>
        <v>25</v>
      </c>
      <c r="E31" s="349">
        <f>IFERROR(VLOOKUP($B31,'[5]INSUMOS FEBRERO'!$A$2:$F$105,6,0),"")</f>
        <v>20</v>
      </c>
      <c r="F31" s="349">
        <f t="shared" si="2"/>
        <v>-5</v>
      </c>
      <c r="G31" s="217">
        <v>10</v>
      </c>
      <c r="H31" s="351">
        <f>IFERROR(VLOOKUP($B31,'INSUMOS ENE'!$A$2:$S$105,17,0),"")</f>
        <v>13820.650000000001</v>
      </c>
      <c r="I31" s="219">
        <f t="shared" si="0"/>
        <v>138206.5</v>
      </c>
      <c r="J31" s="217">
        <v>10</v>
      </c>
      <c r="K31" s="351">
        <f>IFERROR(VLOOKUP($B31,'INSUMOS ENE'!$A$2:$S$105,17,0),"")</f>
        <v>13820.650000000001</v>
      </c>
      <c r="L31" s="219">
        <f t="shared" ref="L31:L36" si="43">J31*K31</f>
        <v>138206.5</v>
      </c>
      <c r="M31" s="217"/>
      <c r="N31" s="350">
        <f>IFERROR(VLOOKUP($B31,'INSUMOS ENE'!$A$2:$S$105,14,0),"")</f>
        <v>21295.046699999999</v>
      </c>
      <c r="O31" s="219">
        <f>M31*N31</f>
        <v>0</v>
      </c>
      <c r="P31" s="217"/>
      <c r="Q31" s="350">
        <f>IFERROR(VLOOKUP($B31,'INSUMOS ENE'!$A$2:$S$105,14,0),"")</f>
        <v>21295.046699999999</v>
      </c>
      <c r="R31" s="219">
        <f>P31*Q31</f>
        <v>0</v>
      </c>
      <c r="S31" s="217"/>
      <c r="T31" s="350">
        <f>IFERROR(VLOOKUP($B31,'INSUMOS ENE'!$A$2:$S$105,14,0),"")</f>
        <v>21295.046699999999</v>
      </c>
      <c r="U31" s="219">
        <f>S31*T31</f>
        <v>0</v>
      </c>
      <c r="V31" s="217"/>
      <c r="W31" s="350">
        <f>IFERROR(VLOOKUP($B31,'INSUMOS ENE'!$A$2:$S$105,14,0),"")</f>
        <v>21295.046699999999</v>
      </c>
      <c r="X31" s="219">
        <f>V31*W31</f>
        <v>0</v>
      </c>
      <c r="Y31" s="217"/>
      <c r="Z31" s="350">
        <f>IFERROR(VLOOKUP($B31,'INSUMOS ENE'!$A$2:$S$105,14,0),"")</f>
        <v>21295.046699999999</v>
      </c>
      <c r="AA31" s="219">
        <f>Y31*Z31</f>
        <v>0</v>
      </c>
      <c r="AB31" s="217"/>
      <c r="AC31" s="350">
        <f>IFERROR(VLOOKUP($B31,'INSUMOS ENE'!$A$2:$S$105,14,0),"")</f>
        <v>21295.046699999999</v>
      </c>
      <c r="AD31" s="219">
        <f>AB31*AC31</f>
        <v>0</v>
      </c>
      <c r="AE31" s="217"/>
      <c r="AF31" s="350">
        <f>IFERROR(VLOOKUP($B31,'INSUMOS ENE'!$A$2:$S$105,14,0),"")</f>
        <v>21295.046699999999</v>
      </c>
      <c r="AG31" s="219">
        <f t="shared" ref="AG31:AG40" si="44">AE31*AF31</f>
        <v>0</v>
      </c>
      <c r="AH31" s="217"/>
      <c r="AI31" s="350">
        <f>IFERROR(VLOOKUP($B31,'INSUMOS ENE'!$A$2:$S$105,14,0),"")</f>
        <v>21295.046699999999</v>
      </c>
      <c r="AJ31" s="219">
        <f>AH31*AI31</f>
        <v>0</v>
      </c>
      <c r="AK31" s="217"/>
      <c r="AL31" s="350">
        <f>IFERROR(VLOOKUP($B31,'INSUMOS ENE'!$A$2:$S$105,14,0),"")</f>
        <v>21295.046699999999</v>
      </c>
      <c r="AM31" s="219">
        <f>AK31*AL31</f>
        <v>0</v>
      </c>
      <c r="AN31" s="217"/>
      <c r="AO31" s="350">
        <f>IFERROR(VLOOKUP($B31,'INSUMOS ENE'!$A$2:$S$105,14,0),"")</f>
        <v>21295.046699999999</v>
      </c>
      <c r="AP31" s="219">
        <f>AN31*AO31</f>
        <v>0</v>
      </c>
      <c r="AQ31" s="217"/>
      <c r="AR31" s="351">
        <f>IFERROR(VLOOKUP($B31,'INSUMOS ENE'!$A$2:$S$105,17,0),"")</f>
        <v>13820.650000000001</v>
      </c>
      <c r="AS31" s="219">
        <f t="shared" ref="AS31:AS36" si="45">AQ31*AR31</f>
        <v>0</v>
      </c>
      <c r="AT31" s="217"/>
      <c r="AU31" s="350">
        <f>IFERROR(VLOOKUP($B31,'INSUMOS ENE'!$A$2:$S$105,14,0),"")</f>
        <v>21295.046699999999</v>
      </c>
      <c r="AV31" s="219">
        <f>AT31*AU31</f>
        <v>0</v>
      </c>
      <c r="AW31" s="217"/>
      <c r="AX31" s="351">
        <f>IFERROR(VLOOKUP($B31,'INSUMOS ENE'!$A$2:$S$105,17,0),"")</f>
        <v>13820.650000000001</v>
      </c>
      <c r="AY31" s="219">
        <f t="shared" ref="AY31:AY36" si="46">AW31*AX31</f>
        <v>0</v>
      </c>
      <c r="AZ31" s="217"/>
      <c r="BA31" s="350">
        <f>IFERROR(VLOOKUP($B31,'INSUMOS ENE'!$A$2:$S$105,14,0),"")</f>
        <v>21295.046699999999</v>
      </c>
      <c r="BB31" s="219">
        <f>AZ31*BA31</f>
        <v>0</v>
      </c>
      <c r="BC31" s="217"/>
      <c r="BD31" s="350">
        <f>IFERROR(VLOOKUP($B31,'INSUMOS ENE'!$A$2:$S$105,14,0),"")</f>
        <v>21295.046699999999</v>
      </c>
      <c r="BE31" s="219">
        <f>BC31*BD31</f>
        <v>0</v>
      </c>
      <c r="BF31" s="217"/>
      <c r="BG31" s="350">
        <f>IFERROR(VLOOKUP($B31,'INSUMOS ENE'!$A$2:$S$105,14,0),"")</f>
        <v>21295.046699999999</v>
      </c>
      <c r="BH31" s="219">
        <f>BF31*BG31</f>
        <v>0</v>
      </c>
      <c r="BI31" s="217"/>
      <c r="BJ31" s="351">
        <f>IFERROR(VLOOKUP($B31,'INSUMOS ENE'!$A$2:$S$105,17,0),"")</f>
        <v>13820.650000000001</v>
      </c>
      <c r="BK31" s="219">
        <f t="shared" ref="BK31:BK40" si="47">BI31*BJ31</f>
        <v>0</v>
      </c>
      <c r="BL31" s="217"/>
      <c r="BM31" s="351">
        <f>IFERROR(VLOOKUP($B31,'INSUMOS ENE'!$A$2:$S$105,17,0),"")</f>
        <v>13820.650000000001</v>
      </c>
      <c r="BN31" s="219">
        <f t="shared" ref="BN31:BN40" si="48">BL31*BM31</f>
        <v>0</v>
      </c>
      <c r="BO31" s="217"/>
      <c r="BP31" s="350">
        <f>IFERROR(VLOOKUP($B31,'INSUMOS ENE'!$A$2:$S$105,14,0),"")</f>
        <v>21295.046699999999</v>
      </c>
      <c r="BQ31" s="219">
        <f>BO31*BP31</f>
        <v>0</v>
      </c>
      <c r="BR31" s="217"/>
      <c r="BS31" s="350">
        <f>IFERROR(VLOOKUP($B31,'INSUMOS ENE'!$A$2:$S$105,14,0),"")</f>
        <v>21295.046699999999</v>
      </c>
      <c r="BT31" s="219">
        <f>BR31*BS31</f>
        <v>0</v>
      </c>
      <c r="BU31" s="217"/>
      <c r="BV31" s="350">
        <f>IFERROR(VLOOKUP($B31,'INSUMOS ENE'!$A$2:$S$105,14,0),"")</f>
        <v>21295.046699999999</v>
      </c>
      <c r="BW31" s="219">
        <f>BU31*BV31</f>
        <v>0</v>
      </c>
      <c r="BX31" s="217"/>
      <c r="BY31" s="350">
        <f>IFERROR(VLOOKUP($B31,'INSUMOS ENE'!$A$2:$S$105,14,0),"")</f>
        <v>21295.046699999999</v>
      </c>
      <c r="BZ31" s="219">
        <f>BX31*BY31</f>
        <v>0</v>
      </c>
      <c r="CA31" s="217"/>
      <c r="CB31" s="350">
        <f>IFERROR(VLOOKUP($B31,'INSUMOS ENE'!$A$2:$S$105,14,0),"")</f>
        <v>21295.046699999999</v>
      </c>
      <c r="CC31" s="219">
        <f>CA31*CB31</f>
        <v>0</v>
      </c>
      <c r="CD31" s="229">
        <f t="shared" si="1"/>
        <v>20</v>
      </c>
      <c r="CE31" s="217">
        <f t="shared" si="3"/>
        <v>0</v>
      </c>
      <c r="CF31" s="349">
        <f>IFERROR(VLOOKUP($B31,'[5]INSUMOS FEBRERO'!$A$2:$J$105,9,0),"0")</f>
        <v>20</v>
      </c>
      <c r="CG31" s="351">
        <f>IFERROR(VLOOKUP($B31,'INSUMOS ENE'!$A$2:$S$105,17,0),"")</f>
        <v>13820.650000000001</v>
      </c>
      <c r="CH31" s="350">
        <f t="shared" si="4"/>
        <v>276413</v>
      </c>
      <c r="CI31" s="349">
        <f>IFERROR(VLOOKUP($B31,'[5]INSUMOS FEBRERO'!$A$2:$J$105,10,0),"0")</f>
        <v>0</v>
      </c>
      <c r="CJ31" s="350">
        <f>IFERROR(VLOOKUP($B31,'INSUMOS ENE'!$A$2:$S$105,14,0),"")</f>
        <v>21295.046699999999</v>
      </c>
      <c r="CK31" s="359">
        <f t="shared" si="5"/>
        <v>0</v>
      </c>
      <c r="CL31" s="225">
        <f t="shared" si="14"/>
        <v>276413</v>
      </c>
      <c r="CM31" s="370">
        <f t="shared" si="7"/>
        <v>27641.300000000003</v>
      </c>
      <c r="CN31" s="370">
        <f t="shared" si="8"/>
        <v>5251.8470000000007</v>
      </c>
      <c r="CO31" s="370">
        <f t="shared" si="9"/>
        <v>309306.147</v>
      </c>
    </row>
    <row r="32" spans="1:93" ht="16.5" x14ac:dyDescent="0.25">
      <c r="A32" s="213">
        <v>27</v>
      </c>
      <c r="B32" s="347">
        <v>66</v>
      </c>
      <c r="C32" s="348" t="s">
        <v>67</v>
      </c>
      <c r="D32" s="349">
        <f>IFERROR(VLOOKUP($B32,'[5]INSUMOS FEBRERO'!$A$2:$F$105,5,0),"")</f>
        <v>25</v>
      </c>
      <c r="E32" s="349">
        <f>IFERROR(VLOOKUP($B32,'[5]INSUMOS FEBRERO'!$A$2:$F$105,6,0),"")</f>
        <v>3</v>
      </c>
      <c r="F32" s="349">
        <f t="shared" si="2"/>
        <v>-22</v>
      </c>
      <c r="G32" s="217"/>
      <c r="H32" s="350">
        <f>IFERROR(VLOOKUP($B32,'INSUMOS ENE'!$A$2:$S$105,14,0),"")</f>
        <v>4178.9862000000003</v>
      </c>
      <c r="I32" s="219">
        <f t="shared" si="0"/>
        <v>0</v>
      </c>
      <c r="J32" s="217"/>
      <c r="K32" s="351">
        <f>IFERROR(VLOOKUP($B32,'INSUMOS ENE'!$A$2:$S$105,17,0),"")</f>
        <v>2887.0970000000002</v>
      </c>
      <c r="L32" s="219">
        <f t="shared" si="43"/>
        <v>0</v>
      </c>
      <c r="M32" s="217">
        <v>3</v>
      </c>
      <c r="N32" s="351">
        <f>IFERROR(VLOOKUP($B32,'INSUMOS ENE'!$A$2:$S$105,17,0),"")</f>
        <v>2887.0970000000002</v>
      </c>
      <c r="O32" s="219">
        <f t="shared" ref="O32:O40" si="49">M32*N32</f>
        <v>8661.2910000000011</v>
      </c>
      <c r="P32" s="217"/>
      <c r="Q32" s="350">
        <f>IFERROR(VLOOKUP($B32,'INSUMOS ENE'!$A$2:$S$105,14,0),"")</f>
        <v>4178.9862000000003</v>
      </c>
      <c r="R32" s="219">
        <f t="shared" ref="R32:R40" si="50">P32*Q32</f>
        <v>0</v>
      </c>
      <c r="S32" s="217"/>
      <c r="T32" s="351">
        <f>IFERROR(VLOOKUP($B32,'INSUMOS ENE'!$A$2:$S$105,17,0),"")</f>
        <v>2887.0970000000002</v>
      </c>
      <c r="U32" s="219">
        <f t="shared" ref="U32:U40" si="51">S32*T32</f>
        <v>0</v>
      </c>
      <c r="V32" s="217"/>
      <c r="W32" s="350">
        <f>IFERROR(VLOOKUP($B32,'INSUMOS ENE'!$A$2:$S$105,14,0),"")</f>
        <v>4178.9862000000003</v>
      </c>
      <c r="X32" s="219">
        <f t="shared" ref="X32:X40" si="52">V32*W32</f>
        <v>0</v>
      </c>
      <c r="Y32" s="217"/>
      <c r="Z32" s="350">
        <f>IFERROR(VLOOKUP($B32,'INSUMOS ENE'!$A$2:$S$105,14,0),"")</f>
        <v>4178.9862000000003</v>
      </c>
      <c r="AA32" s="219">
        <f t="shared" ref="AA32:AA40" si="53">Y32*Z32</f>
        <v>0</v>
      </c>
      <c r="AB32" s="217"/>
      <c r="AC32" s="350">
        <f>IFERROR(VLOOKUP($B32,'INSUMOS ENE'!$A$2:$S$105,14,0),"")</f>
        <v>4178.9862000000003</v>
      </c>
      <c r="AD32" s="219">
        <f>AB32*AC32</f>
        <v>0</v>
      </c>
      <c r="AE32" s="217"/>
      <c r="AF32" s="350">
        <f>IFERROR(VLOOKUP($B32,'INSUMOS ENE'!$A$2:$S$105,14,0),"")</f>
        <v>4178.9862000000003</v>
      </c>
      <c r="AG32" s="219">
        <f t="shared" si="44"/>
        <v>0</v>
      </c>
      <c r="AH32" s="217"/>
      <c r="AI32" s="350">
        <f>IFERROR(VLOOKUP($B32,'INSUMOS ENE'!$A$2:$S$105,14,0),"")</f>
        <v>4178.9862000000003</v>
      </c>
      <c r="AJ32" s="219">
        <f t="shared" ref="AJ32:AJ40" si="54">AH32*AI32</f>
        <v>0</v>
      </c>
      <c r="AK32" s="217"/>
      <c r="AL32" s="350">
        <f>IFERROR(VLOOKUP($B32,'INSUMOS ENE'!$A$2:$S$105,14,0),"")</f>
        <v>4178.9862000000003</v>
      </c>
      <c r="AM32" s="219">
        <f t="shared" ref="AM32:AM39" si="55">AK32*AL32</f>
        <v>0</v>
      </c>
      <c r="AN32" s="217"/>
      <c r="AO32" s="351">
        <f>IFERROR(VLOOKUP($B32,'INSUMOS ENE'!$A$2:$S$105,17,0),"")</f>
        <v>2887.0970000000002</v>
      </c>
      <c r="AP32" s="219">
        <f t="shared" ref="AP32:AP40" si="56">AN32*AO32</f>
        <v>0</v>
      </c>
      <c r="AQ32" s="217"/>
      <c r="AR32" s="350">
        <f>IFERROR(VLOOKUP($B32,'INSUMOS ENE'!$A$2:$S$105,14,0),"")</f>
        <v>4178.9862000000003</v>
      </c>
      <c r="AS32" s="219">
        <f t="shared" si="45"/>
        <v>0</v>
      </c>
      <c r="AT32" s="217"/>
      <c r="AU32" s="350">
        <f>IFERROR(VLOOKUP($B32,'INSUMOS ENE'!$A$2:$S$105,14,0),"")</f>
        <v>4178.9862000000003</v>
      </c>
      <c r="AV32" s="219">
        <f t="shared" ref="AV32:AV36" si="57">AT32*AU32</f>
        <v>0</v>
      </c>
      <c r="AW32" s="217"/>
      <c r="AX32" s="350">
        <f>IFERROR(VLOOKUP($B32,'INSUMOS ENE'!$A$2:$S$105,14,0),"")</f>
        <v>4178.9862000000003</v>
      </c>
      <c r="AY32" s="219">
        <f t="shared" si="46"/>
        <v>0</v>
      </c>
      <c r="AZ32" s="217"/>
      <c r="BA32" s="350">
        <f>IFERROR(VLOOKUP($B32,'INSUMOS ENE'!$A$2:$S$105,14,0),"")</f>
        <v>4178.9862000000003</v>
      </c>
      <c r="BB32" s="219">
        <f t="shared" ref="BB32:BB36" si="58">AZ32*BA32</f>
        <v>0</v>
      </c>
      <c r="BC32" s="217"/>
      <c r="BD32" s="350">
        <f>IFERROR(VLOOKUP($B32,'INSUMOS ENE'!$A$2:$S$105,14,0),"")</f>
        <v>4178.9862000000003</v>
      </c>
      <c r="BE32" s="219">
        <f t="shared" ref="BE32:BE36" si="59">BC32*BD32</f>
        <v>0</v>
      </c>
      <c r="BF32" s="217"/>
      <c r="BG32" s="350">
        <f>IFERROR(VLOOKUP($B32,'INSUMOS ENE'!$A$2:$S$105,14,0),"")</f>
        <v>4178.9862000000003</v>
      </c>
      <c r="BH32" s="219">
        <f t="shared" ref="BH32:BH36" si="60">BF32*BG32</f>
        <v>0</v>
      </c>
      <c r="BI32" s="217"/>
      <c r="BJ32" s="350">
        <f>IFERROR(VLOOKUP($B32,'INSUMOS ENE'!$A$2:$S$105,14,0),"")</f>
        <v>4178.9862000000003</v>
      </c>
      <c r="BK32" s="219">
        <f t="shared" si="47"/>
        <v>0</v>
      </c>
      <c r="BL32" s="217"/>
      <c r="BM32" s="350">
        <f>IFERROR(VLOOKUP($B32,'INSUMOS ENE'!$A$2:$S$105,14,0),"")</f>
        <v>4178.9862000000003</v>
      </c>
      <c r="BN32" s="219">
        <f t="shared" si="48"/>
        <v>0</v>
      </c>
      <c r="BO32" s="217"/>
      <c r="BP32" s="350">
        <f>IFERROR(VLOOKUP($B32,'INSUMOS ENE'!$A$2:$S$105,14,0),"")</f>
        <v>4178.9862000000003</v>
      </c>
      <c r="BQ32" s="219">
        <f t="shared" ref="BQ32:BQ37" si="61">BO32*BP32</f>
        <v>0</v>
      </c>
      <c r="BR32" s="217"/>
      <c r="BS32" s="350">
        <f>IFERROR(VLOOKUP($B32,'INSUMOS ENE'!$A$2:$S$105,14,0),"")</f>
        <v>4178.9862000000003</v>
      </c>
      <c r="BT32" s="219">
        <f t="shared" ref="BT32:BT36" si="62">BR32*BS32</f>
        <v>0</v>
      </c>
      <c r="BU32" s="217"/>
      <c r="BV32" s="350">
        <f>IFERROR(VLOOKUP($B32,'INSUMOS ENE'!$A$2:$S$105,14,0),"")</f>
        <v>4178.9862000000003</v>
      </c>
      <c r="BW32" s="219">
        <f t="shared" ref="BW32:BW40" si="63">BU32*BV32</f>
        <v>0</v>
      </c>
      <c r="BX32" s="217"/>
      <c r="BY32" s="350">
        <f>IFERROR(VLOOKUP($B32,'INSUMOS ENE'!$A$2:$S$105,14,0),"")</f>
        <v>4178.9862000000003</v>
      </c>
      <c r="BZ32" s="219">
        <f t="shared" ref="BZ32:BZ40" si="64">BX32*BY32</f>
        <v>0</v>
      </c>
      <c r="CA32" s="217"/>
      <c r="CB32" s="350">
        <f>IFERROR(VLOOKUP($B32,'INSUMOS ENE'!$A$2:$S$105,14,0),"")</f>
        <v>4178.9862000000003</v>
      </c>
      <c r="CC32" s="219">
        <f t="shared" ref="CC32:CC40" si="65">CA32*CB32</f>
        <v>0</v>
      </c>
      <c r="CD32" s="229">
        <f t="shared" si="1"/>
        <v>3</v>
      </c>
      <c r="CE32" s="217">
        <f t="shared" si="3"/>
        <v>0</v>
      </c>
      <c r="CF32" s="349">
        <f>IFERROR(VLOOKUP($B32,'[5]INSUMOS FEBRERO'!$A$2:$J$105,9,0),"0")</f>
        <v>3</v>
      </c>
      <c r="CG32" s="351">
        <f>IFERROR(VLOOKUP($B32,'INSUMOS ENE'!$A$2:$S$105,17,0),"")</f>
        <v>2887.0970000000002</v>
      </c>
      <c r="CH32" s="350">
        <f t="shared" si="4"/>
        <v>8661.2910000000011</v>
      </c>
      <c r="CI32" s="349">
        <f>IFERROR(VLOOKUP($B32,'[5]INSUMOS FEBRERO'!$A$2:$J$105,10,0),"0")</f>
        <v>0</v>
      </c>
      <c r="CJ32" s="350">
        <f>IFERROR(VLOOKUP($B32,'INSUMOS ENE'!$A$2:$S$105,14,0),"")</f>
        <v>4178.9862000000003</v>
      </c>
      <c r="CK32" s="359">
        <f t="shared" si="5"/>
        <v>0</v>
      </c>
      <c r="CL32" s="225">
        <f t="shared" si="14"/>
        <v>8661.2910000000011</v>
      </c>
      <c r="CM32" s="370">
        <f t="shared" si="7"/>
        <v>866.12910000000011</v>
      </c>
      <c r="CN32" s="370">
        <f t="shared" si="8"/>
        <v>164.56452900000002</v>
      </c>
      <c r="CO32" s="370">
        <f t="shared" si="9"/>
        <v>9691.9846290000005</v>
      </c>
    </row>
    <row r="33" spans="1:93" ht="16.5" x14ac:dyDescent="0.25">
      <c r="A33" s="213">
        <v>28</v>
      </c>
      <c r="B33" s="347">
        <v>71</v>
      </c>
      <c r="C33" s="348" t="s">
        <v>68</v>
      </c>
      <c r="D33" s="349">
        <f>IFERROR(VLOOKUP($B33,'[5]INSUMOS FEBRERO'!$A$2:$F$105,5,0),"")</f>
        <v>25</v>
      </c>
      <c r="E33" s="349">
        <f>IFERROR(VLOOKUP($B33,'[5]INSUMOS FEBRERO'!$A$2:$F$105,6,0),"")</f>
        <v>0</v>
      </c>
      <c r="F33" s="349">
        <f t="shared" si="2"/>
        <v>-25</v>
      </c>
      <c r="G33" s="217"/>
      <c r="H33" s="350">
        <f>IFERROR(VLOOKUP($B33,'INSUMOS ENE'!$A$2:$S$105,14,0),"")</f>
        <v>7960.6944000000003</v>
      </c>
      <c r="I33" s="219">
        <f t="shared" si="0"/>
        <v>0</v>
      </c>
      <c r="J33" s="217"/>
      <c r="K33" s="350">
        <f>IFERROR(VLOOKUP($B33,'INSUMOS ENE'!$A$2:$S$105,14,0),"")</f>
        <v>7960.6944000000003</v>
      </c>
      <c r="L33" s="219">
        <f t="shared" si="43"/>
        <v>0</v>
      </c>
      <c r="M33" s="217"/>
      <c r="N33" s="350">
        <f>IFERROR(VLOOKUP($B33,'INSUMOS ENE'!$A$2:$S$105,14,0),"")</f>
        <v>7960.6944000000003</v>
      </c>
      <c r="O33" s="219">
        <f t="shared" si="49"/>
        <v>0</v>
      </c>
      <c r="P33" s="217"/>
      <c r="Q33" s="350">
        <f>IFERROR(VLOOKUP($B33,'INSUMOS ENE'!$A$2:$S$105,14,0),"")</f>
        <v>7960.6944000000003</v>
      </c>
      <c r="R33" s="219">
        <f t="shared" si="50"/>
        <v>0</v>
      </c>
      <c r="S33" s="217"/>
      <c r="T33" s="350">
        <f>IFERROR(VLOOKUP($B33,'INSUMOS ENE'!$A$2:$S$105,14,0),"")</f>
        <v>7960.6944000000003</v>
      </c>
      <c r="U33" s="219">
        <f t="shared" si="51"/>
        <v>0</v>
      </c>
      <c r="V33" s="217"/>
      <c r="W33" s="351">
        <f>IFERROR(VLOOKUP($B33,'INSUMOS ENE'!$A$2:$S$105,17,0),"")</f>
        <v>5196.1440000000002</v>
      </c>
      <c r="X33" s="219">
        <f>V33*W33</f>
        <v>0</v>
      </c>
      <c r="Y33" s="217"/>
      <c r="Z33" s="350">
        <f>IFERROR(VLOOKUP($B33,'INSUMOS ENE'!$A$2:$S$105,14,0),"")</f>
        <v>7960.6944000000003</v>
      </c>
      <c r="AA33" s="219">
        <f t="shared" si="53"/>
        <v>0</v>
      </c>
      <c r="AB33" s="217"/>
      <c r="AC33" s="350">
        <f>IFERROR(VLOOKUP($B33,'INSUMOS ENE'!$A$2:$S$105,14,0),"")</f>
        <v>7960.6944000000003</v>
      </c>
      <c r="AD33" s="219">
        <f t="shared" ref="AD33:AD40" si="66">AB33*AC33</f>
        <v>0</v>
      </c>
      <c r="AE33" s="217"/>
      <c r="AF33" s="350">
        <f>IFERROR(VLOOKUP($B33,'INSUMOS ENE'!$A$2:$S$105,14,0),"")</f>
        <v>7960.6944000000003</v>
      </c>
      <c r="AG33" s="219">
        <f t="shared" si="44"/>
        <v>0</v>
      </c>
      <c r="AH33" s="217"/>
      <c r="AI33" s="350">
        <f>IFERROR(VLOOKUP($B33,'INSUMOS ENE'!$A$2:$S$105,14,0),"")</f>
        <v>7960.6944000000003</v>
      </c>
      <c r="AJ33" s="219">
        <f t="shared" si="54"/>
        <v>0</v>
      </c>
      <c r="AK33" s="217"/>
      <c r="AL33" s="350">
        <f>IFERROR(VLOOKUP($B33,'INSUMOS ENE'!$A$2:$S$105,14,0),"")</f>
        <v>7960.6944000000003</v>
      </c>
      <c r="AM33" s="219">
        <f t="shared" si="55"/>
        <v>0</v>
      </c>
      <c r="AN33" s="217"/>
      <c r="AO33" s="351">
        <f>IFERROR(VLOOKUP($B33,'INSUMOS ENE'!$A$2:$S$105,17,0),"")</f>
        <v>5196.1440000000002</v>
      </c>
      <c r="AP33" s="219">
        <f t="shared" si="56"/>
        <v>0</v>
      </c>
      <c r="AQ33" s="217"/>
      <c r="AR33" s="350">
        <f>IFERROR(VLOOKUP($B33,'INSUMOS ENE'!$A$2:$S$105,14,0),"")</f>
        <v>7960.6944000000003</v>
      </c>
      <c r="AS33" s="219">
        <f t="shared" si="45"/>
        <v>0</v>
      </c>
      <c r="AT33" s="217"/>
      <c r="AU33" s="350">
        <f>IFERROR(VLOOKUP($B33,'INSUMOS ENE'!$A$2:$S$105,14,0),"")</f>
        <v>7960.6944000000003</v>
      </c>
      <c r="AV33" s="219">
        <f t="shared" si="57"/>
        <v>0</v>
      </c>
      <c r="AW33" s="217"/>
      <c r="AX33" s="351">
        <f>IFERROR(VLOOKUP($B33,'INSUMOS ENE'!$A$2:$S$105,17,0),"")</f>
        <v>5196.1440000000002</v>
      </c>
      <c r="AY33" s="219">
        <f t="shared" si="46"/>
        <v>0</v>
      </c>
      <c r="AZ33" s="217"/>
      <c r="BA33" s="350">
        <f>IFERROR(VLOOKUP($B33,'INSUMOS ENE'!$A$2:$S$105,14,0),"")</f>
        <v>7960.6944000000003</v>
      </c>
      <c r="BB33" s="219">
        <f t="shared" si="58"/>
        <v>0</v>
      </c>
      <c r="BC33" s="217"/>
      <c r="BD33" s="351">
        <f>IFERROR(VLOOKUP($B33,'INSUMOS ENE'!$A$2:$S$105,17,0),"")</f>
        <v>5196.1440000000002</v>
      </c>
      <c r="BE33" s="219">
        <f t="shared" si="59"/>
        <v>0</v>
      </c>
      <c r="BF33" s="217"/>
      <c r="BG33" s="350">
        <f>IFERROR(VLOOKUP($B33,'INSUMOS ENE'!$A$2:$S$105,14,0),"")</f>
        <v>7960.6944000000003</v>
      </c>
      <c r="BH33" s="219">
        <f t="shared" si="60"/>
        <v>0</v>
      </c>
      <c r="BI33" s="217"/>
      <c r="BJ33" s="350">
        <f>IFERROR(VLOOKUP($B33,'INSUMOS ENE'!$A$2:$S$105,14,0),"")</f>
        <v>7960.6944000000003</v>
      </c>
      <c r="BK33" s="219">
        <f t="shared" si="47"/>
        <v>0</v>
      </c>
      <c r="BL33" s="217"/>
      <c r="BM33" s="350">
        <f>IFERROR(VLOOKUP($B33,'INSUMOS ENE'!$A$2:$S$105,14,0),"")</f>
        <v>7960.6944000000003</v>
      </c>
      <c r="BN33" s="219">
        <f t="shared" si="48"/>
        <v>0</v>
      </c>
      <c r="BO33" s="217"/>
      <c r="BP33" s="350">
        <f>IFERROR(VLOOKUP($B33,'INSUMOS ENE'!$A$2:$S$105,14,0),"")</f>
        <v>7960.6944000000003</v>
      </c>
      <c r="BQ33" s="219">
        <f t="shared" si="61"/>
        <v>0</v>
      </c>
      <c r="BR33" s="217"/>
      <c r="BS33" s="350">
        <f>IFERROR(VLOOKUP($B33,'INSUMOS ENE'!$A$2:$S$105,14,0),"")</f>
        <v>7960.6944000000003</v>
      </c>
      <c r="BT33" s="219">
        <f t="shared" si="62"/>
        <v>0</v>
      </c>
      <c r="BU33" s="217"/>
      <c r="BV33" s="350">
        <f>IFERROR(VLOOKUP($B33,'INSUMOS ENE'!$A$2:$S$105,14,0),"")</f>
        <v>7960.6944000000003</v>
      </c>
      <c r="BW33" s="219">
        <f t="shared" si="63"/>
        <v>0</v>
      </c>
      <c r="BX33" s="217"/>
      <c r="BY33" s="350">
        <f>IFERROR(VLOOKUP($B33,'INSUMOS ENE'!$A$2:$S$105,14,0),"")</f>
        <v>7960.6944000000003</v>
      </c>
      <c r="BZ33" s="219">
        <f t="shared" si="64"/>
        <v>0</v>
      </c>
      <c r="CA33" s="217"/>
      <c r="CB33" s="350">
        <f>IFERROR(VLOOKUP($B33,'INSUMOS ENE'!$A$2:$S$105,14,0),"")</f>
        <v>7960.6944000000003</v>
      </c>
      <c r="CC33" s="219">
        <f t="shared" si="65"/>
        <v>0</v>
      </c>
      <c r="CD33" s="229">
        <f t="shared" si="1"/>
        <v>0</v>
      </c>
      <c r="CE33" s="217">
        <f t="shared" si="3"/>
        <v>0</v>
      </c>
      <c r="CF33" s="349">
        <f>IFERROR(VLOOKUP($B33,'[5]INSUMOS FEBRERO'!$A$2:$J$105,9,0),"0")</f>
        <v>0</v>
      </c>
      <c r="CG33" s="351">
        <f>IFERROR(VLOOKUP($B33,'INSUMOS ENE'!$A$2:$S$105,17,0),"")</f>
        <v>5196.1440000000002</v>
      </c>
      <c r="CH33" s="350">
        <f t="shared" si="4"/>
        <v>0</v>
      </c>
      <c r="CI33" s="349">
        <f>IFERROR(VLOOKUP($B33,'[5]INSUMOS FEBRERO'!$A$2:$J$105,10,0),"0")</f>
        <v>0</v>
      </c>
      <c r="CJ33" s="350">
        <f>IFERROR(VLOOKUP($B33,'INSUMOS ENE'!$A$2:$S$105,14,0),"")</f>
        <v>7960.6944000000003</v>
      </c>
      <c r="CK33" s="359">
        <f t="shared" si="5"/>
        <v>0</v>
      </c>
      <c r="CL33" s="225">
        <f t="shared" si="14"/>
        <v>0</v>
      </c>
      <c r="CM33" s="370">
        <f t="shared" si="7"/>
        <v>0</v>
      </c>
      <c r="CN33" s="370">
        <f t="shared" si="8"/>
        <v>0</v>
      </c>
      <c r="CO33" s="370">
        <f t="shared" si="9"/>
        <v>0</v>
      </c>
    </row>
    <row r="34" spans="1:93" ht="16.5" x14ac:dyDescent="0.25">
      <c r="A34" s="213">
        <v>29</v>
      </c>
      <c r="B34" s="347">
        <v>72</v>
      </c>
      <c r="C34" s="348" t="s">
        <v>69</v>
      </c>
      <c r="D34" s="349">
        <f>IFERROR(VLOOKUP($B34,'[5]INSUMOS FEBRERO'!$A$2:$F$105,5,0),"")</f>
        <v>25</v>
      </c>
      <c r="E34" s="349">
        <f>IFERROR(VLOOKUP($B34,'[5]INSUMOS FEBRERO'!$A$2:$F$105,6,0),"")</f>
        <v>0</v>
      </c>
      <c r="F34" s="349">
        <f t="shared" si="2"/>
        <v>-25</v>
      </c>
      <c r="G34" s="217"/>
      <c r="H34" s="350">
        <f>IFERROR(VLOOKUP($B34,'INSUMOS ENE'!$A$2:$S$105,14,0),"")</f>
        <v>7861.3749000000007</v>
      </c>
      <c r="I34" s="219">
        <f t="shared" si="0"/>
        <v>0</v>
      </c>
      <c r="J34" s="217"/>
      <c r="K34" s="350">
        <f>IFERROR(VLOOKUP($B34,'INSUMOS ENE'!$A$2:$S$105,14,0),"")</f>
        <v>7861.3749000000007</v>
      </c>
      <c r="L34" s="219">
        <f t="shared" si="43"/>
        <v>0</v>
      </c>
      <c r="M34" s="217"/>
      <c r="N34" s="350">
        <f>IFERROR(VLOOKUP($B34,'INSUMOS ENE'!$A$2:$S$105,14,0),"")</f>
        <v>7861.3749000000007</v>
      </c>
      <c r="O34" s="219">
        <f t="shared" si="49"/>
        <v>0</v>
      </c>
      <c r="P34" s="217"/>
      <c r="Q34" s="350">
        <f>IFERROR(VLOOKUP($B34,'INSUMOS ENE'!$A$2:$S$105,14,0),"")</f>
        <v>7861.3749000000007</v>
      </c>
      <c r="R34" s="219">
        <f t="shared" si="50"/>
        <v>0</v>
      </c>
      <c r="S34" s="217"/>
      <c r="T34" s="350">
        <f>IFERROR(VLOOKUP($B34,'INSUMOS ENE'!$A$2:$S$105,14,0),"")</f>
        <v>7861.3749000000007</v>
      </c>
      <c r="U34" s="219">
        <f t="shared" si="51"/>
        <v>0</v>
      </c>
      <c r="V34" s="217"/>
      <c r="W34" s="351">
        <f>IFERROR(VLOOKUP($B34,'INSUMOS ENE'!$A$2:$S$105,17,0),"")</f>
        <v>5196.1440000000002</v>
      </c>
      <c r="X34" s="219">
        <f t="shared" si="52"/>
        <v>0</v>
      </c>
      <c r="Y34" s="217"/>
      <c r="Z34" s="350">
        <f>IFERROR(VLOOKUP($B34,'INSUMOS ENE'!$A$2:$S$105,14,0),"")</f>
        <v>7861.3749000000007</v>
      </c>
      <c r="AA34" s="219">
        <f t="shared" si="53"/>
        <v>0</v>
      </c>
      <c r="AB34" s="217"/>
      <c r="AC34" s="350">
        <f>IFERROR(VLOOKUP($B34,'INSUMOS ENE'!$A$2:$S$105,14,0),"")</f>
        <v>7861.3749000000007</v>
      </c>
      <c r="AD34" s="219">
        <f t="shared" si="66"/>
        <v>0</v>
      </c>
      <c r="AE34" s="217"/>
      <c r="AF34" s="350">
        <f>IFERROR(VLOOKUP($B34,'INSUMOS ENE'!$A$2:$S$105,14,0),"")</f>
        <v>7861.3749000000007</v>
      </c>
      <c r="AG34" s="219">
        <f t="shared" si="44"/>
        <v>0</v>
      </c>
      <c r="AH34" s="217"/>
      <c r="AI34" s="351">
        <f>IFERROR(VLOOKUP($B34,'INSUMOS ENE'!$A$2:$S$105,17,0),"")</f>
        <v>5196.1440000000002</v>
      </c>
      <c r="AJ34" s="219">
        <f t="shared" si="54"/>
        <v>0</v>
      </c>
      <c r="AK34" s="217"/>
      <c r="AL34" s="350">
        <f>IFERROR(VLOOKUP($B34,'INSUMOS ENE'!$A$2:$S$105,14,0),"")</f>
        <v>7861.3749000000007</v>
      </c>
      <c r="AM34" s="219">
        <f t="shared" si="55"/>
        <v>0</v>
      </c>
      <c r="AN34" s="217"/>
      <c r="AO34" s="351">
        <f>IFERROR(VLOOKUP($B34,'INSUMOS ENE'!$A$2:$S$105,17,0),"")</f>
        <v>5196.1440000000002</v>
      </c>
      <c r="AP34" s="219">
        <f t="shared" si="56"/>
        <v>0</v>
      </c>
      <c r="AQ34" s="217"/>
      <c r="AR34" s="350">
        <f>IFERROR(VLOOKUP($B34,'INSUMOS ENE'!$A$2:$S$105,14,0),"")</f>
        <v>7861.3749000000007</v>
      </c>
      <c r="AS34" s="219">
        <f t="shared" si="45"/>
        <v>0</v>
      </c>
      <c r="AT34" s="217"/>
      <c r="AU34" s="350">
        <f>IFERROR(VLOOKUP($B34,'INSUMOS ENE'!$A$2:$S$105,14,0),"")</f>
        <v>7861.3749000000007</v>
      </c>
      <c r="AV34" s="219">
        <f t="shared" si="57"/>
        <v>0</v>
      </c>
      <c r="AW34" s="217"/>
      <c r="AX34" s="350">
        <f>IFERROR(VLOOKUP($B34,'INSUMOS ENE'!$A$2:$S$105,14,0),"")</f>
        <v>7861.3749000000007</v>
      </c>
      <c r="AY34" s="219">
        <f t="shared" si="46"/>
        <v>0</v>
      </c>
      <c r="AZ34" s="217"/>
      <c r="BA34" s="350">
        <f>IFERROR(VLOOKUP($B34,'INSUMOS ENE'!$A$2:$S$105,14,0),"")</f>
        <v>7861.3749000000007</v>
      </c>
      <c r="BB34" s="219">
        <f t="shared" si="58"/>
        <v>0</v>
      </c>
      <c r="BC34" s="217"/>
      <c r="BD34" s="351">
        <f>IFERROR(VLOOKUP($B34,'INSUMOS ENE'!$A$2:$S$105,17,0),"")</f>
        <v>5196.1440000000002</v>
      </c>
      <c r="BE34" s="219">
        <f t="shared" si="59"/>
        <v>0</v>
      </c>
      <c r="BF34" s="217"/>
      <c r="BG34" s="350">
        <f>IFERROR(VLOOKUP($B34,'INSUMOS ENE'!$A$2:$S$105,14,0),"")</f>
        <v>7861.3749000000007</v>
      </c>
      <c r="BH34" s="219">
        <f t="shared" si="60"/>
        <v>0</v>
      </c>
      <c r="BI34" s="217"/>
      <c r="BJ34" s="350">
        <f>IFERROR(VLOOKUP($B34,'INSUMOS ENE'!$A$2:$S$105,14,0),"")</f>
        <v>7861.3749000000007</v>
      </c>
      <c r="BK34" s="219">
        <f t="shared" si="47"/>
        <v>0</v>
      </c>
      <c r="BL34" s="217"/>
      <c r="BM34" s="350">
        <f>IFERROR(VLOOKUP($B34,'INSUMOS ENE'!$A$2:$S$105,14,0),"")</f>
        <v>7861.3749000000007</v>
      </c>
      <c r="BN34" s="219">
        <f t="shared" si="48"/>
        <v>0</v>
      </c>
      <c r="BO34" s="217"/>
      <c r="BP34" s="350">
        <f>IFERROR(VLOOKUP($B34,'INSUMOS ENE'!$A$2:$S$105,14,0),"")</f>
        <v>7861.3749000000007</v>
      </c>
      <c r="BQ34" s="219">
        <f t="shared" si="61"/>
        <v>0</v>
      </c>
      <c r="BR34" s="217"/>
      <c r="BS34" s="350">
        <f>IFERROR(VLOOKUP($B34,'INSUMOS ENE'!$A$2:$S$105,14,0),"")</f>
        <v>7861.3749000000007</v>
      </c>
      <c r="BT34" s="219">
        <f t="shared" si="62"/>
        <v>0</v>
      </c>
      <c r="BU34" s="217"/>
      <c r="BV34" s="350">
        <f>IFERROR(VLOOKUP($B34,'INSUMOS ENE'!$A$2:$S$105,14,0),"")</f>
        <v>7861.3749000000007</v>
      </c>
      <c r="BW34" s="219">
        <f t="shared" si="63"/>
        <v>0</v>
      </c>
      <c r="BX34" s="217"/>
      <c r="BY34" s="350">
        <f>IFERROR(VLOOKUP($B34,'INSUMOS ENE'!$A$2:$S$105,14,0),"")</f>
        <v>7861.3749000000007</v>
      </c>
      <c r="BZ34" s="219">
        <f t="shared" si="64"/>
        <v>0</v>
      </c>
      <c r="CA34" s="217"/>
      <c r="CB34" s="350">
        <f>IFERROR(VLOOKUP($B34,'INSUMOS ENE'!$A$2:$S$105,14,0),"")</f>
        <v>7861.3749000000007</v>
      </c>
      <c r="CC34" s="219">
        <f t="shared" si="65"/>
        <v>0</v>
      </c>
      <c r="CD34" s="229">
        <f t="shared" si="1"/>
        <v>0</v>
      </c>
      <c r="CE34" s="217">
        <f t="shared" si="3"/>
        <v>0</v>
      </c>
      <c r="CF34" s="349">
        <f>IFERROR(VLOOKUP($B34,'[5]INSUMOS FEBRERO'!$A$2:$J$105,9,0),"0")</f>
        <v>0</v>
      </c>
      <c r="CG34" s="351">
        <f>IFERROR(VLOOKUP($B34,'INSUMOS ENE'!$A$2:$S$105,17,0),"")</f>
        <v>5196.1440000000002</v>
      </c>
      <c r="CH34" s="350">
        <f t="shared" si="4"/>
        <v>0</v>
      </c>
      <c r="CI34" s="349">
        <f>IFERROR(VLOOKUP($B34,'[5]INSUMOS FEBRERO'!$A$2:$J$105,10,0),"0")</f>
        <v>0</v>
      </c>
      <c r="CJ34" s="350">
        <f>IFERROR(VLOOKUP($B34,'INSUMOS ENE'!$A$2:$S$105,14,0),"")</f>
        <v>7861.3749000000007</v>
      </c>
      <c r="CK34" s="359">
        <f t="shared" si="5"/>
        <v>0</v>
      </c>
      <c r="CL34" s="225">
        <f t="shared" si="14"/>
        <v>0</v>
      </c>
      <c r="CM34" s="370">
        <f t="shared" si="7"/>
        <v>0</v>
      </c>
      <c r="CN34" s="370">
        <f t="shared" si="8"/>
        <v>0</v>
      </c>
      <c r="CO34" s="370">
        <f t="shared" si="9"/>
        <v>0</v>
      </c>
    </row>
    <row r="35" spans="1:93" ht="27" x14ac:dyDescent="0.25">
      <c r="A35" s="213">
        <v>30</v>
      </c>
      <c r="B35" s="347">
        <v>73</v>
      </c>
      <c r="C35" s="348" t="s">
        <v>127</v>
      </c>
      <c r="D35" s="349">
        <f>IFERROR(VLOOKUP($B35,'[5]INSUMOS FEBRERO'!$A$2:$F$105,5,0),"")</f>
        <v>25</v>
      </c>
      <c r="E35" s="349">
        <f>IFERROR(VLOOKUP($B35,'[5]INSUMOS FEBRERO'!$A$2:$F$105,6,0),"")</f>
        <v>2</v>
      </c>
      <c r="F35" s="349">
        <f t="shared" si="2"/>
        <v>-23</v>
      </c>
      <c r="G35" s="217"/>
      <c r="H35" s="351">
        <f>IFERROR(VLOOKUP($B35,'INSUMOS ENE'!$A$2:$S$105,17,0),"")</f>
        <v>4975.4340000000011</v>
      </c>
      <c r="I35" s="219">
        <f t="shared" si="0"/>
        <v>0</v>
      </c>
      <c r="J35" s="217"/>
      <c r="K35" s="351">
        <f>IFERROR(VLOOKUP($B35,'INSUMOS ENE'!$A$2:$S$105,17,0),"")</f>
        <v>4975.4340000000011</v>
      </c>
      <c r="L35" s="219">
        <f t="shared" si="43"/>
        <v>0</v>
      </c>
      <c r="M35" s="217">
        <v>2</v>
      </c>
      <c r="N35" s="351">
        <f>IFERROR(VLOOKUP($B35,'INSUMOS ENE'!$A$2:$S$105,17,0),"")</f>
        <v>4975.4340000000011</v>
      </c>
      <c r="O35" s="219">
        <f t="shared" si="49"/>
        <v>9950.8680000000022</v>
      </c>
      <c r="P35" s="217"/>
      <c r="Q35" s="350">
        <f>IFERROR(VLOOKUP($B35,'INSUMOS ENE'!$A$2:$S$105,14,0),"")</f>
        <v>21493.685699999998</v>
      </c>
      <c r="R35" s="219">
        <f t="shared" si="50"/>
        <v>0</v>
      </c>
      <c r="S35" s="217"/>
      <c r="T35" s="350">
        <f>IFERROR(VLOOKUP($B35,'INSUMOS ENE'!$A$2:$S$105,14,0),"")</f>
        <v>21493.685699999998</v>
      </c>
      <c r="U35" s="219">
        <f t="shared" si="51"/>
        <v>0</v>
      </c>
      <c r="V35" s="217"/>
      <c r="W35" s="350">
        <f>IFERROR(VLOOKUP($B35,'INSUMOS ENE'!$A$2:$S$105,14,0),"")</f>
        <v>21493.685699999998</v>
      </c>
      <c r="X35" s="219">
        <f t="shared" si="52"/>
        <v>0</v>
      </c>
      <c r="Y35" s="217"/>
      <c r="Z35" s="351">
        <f>IFERROR(VLOOKUP($B35,'INSUMOS ENE'!$A$2:$S$105,17,0),"")</f>
        <v>4975.4340000000011</v>
      </c>
      <c r="AA35" s="219">
        <f t="shared" si="53"/>
        <v>0</v>
      </c>
      <c r="AB35" s="217"/>
      <c r="AC35" s="350">
        <f>IFERROR(VLOOKUP($B35,'INSUMOS ENE'!$A$2:$S$105,14,0),"")</f>
        <v>21493.685699999998</v>
      </c>
      <c r="AD35" s="219">
        <f t="shared" si="66"/>
        <v>0</v>
      </c>
      <c r="AE35" s="217"/>
      <c r="AF35" s="350">
        <f>IFERROR(VLOOKUP($B35,'INSUMOS ENE'!$A$2:$S$105,14,0),"")</f>
        <v>21493.685699999998</v>
      </c>
      <c r="AG35" s="219">
        <f t="shared" si="44"/>
        <v>0</v>
      </c>
      <c r="AH35" s="217"/>
      <c r="AI35" s="350">
        <f>IFERROR(VLOOKUP($B35,'INSUMOS ENE'!$A$2:$S$105,14,0),"")</f>
        <v>21493.685699999998</v>
      </c>
      <c r="AJ35" s="219">
        <f t="shared" si="54"/>
        <v>0</v>
      </c>
      <c r="AK35" s="217"/>
      <c r="AL35" s="350">
        <f>IFERROR(VLOOKUP($B35,'INSUMOS ENE'!$A$2:$S$105,14,0),"")</f>
        <v>21493.685699999998</v>
      </c>
      <c r="AM35" s="219">
        <f t="shared" si="55"/>
        <v>0</v>
      </c>
      <c r="AN35" s="217"/>
      <c r="AO35" s="350">
        <f>IFERROR(VLOOKUP($B35,'INSUMOS ENE'!$A$2:$S$105,14,0),"")</f>
        <v>21493.685699999998</v>
      </c>
      <c r="AP35" s="219">
        <f t="shared" si="56"/>
        <v>0</v>
      </c>
      <c r="AQ35" s="217"/>
      <c r="AR35" s="350">
        <f>IFERROR(VLOOKUP($B35,'INSUMOS ENE'!$A$2:$S$105,14,0),"")</f>
        <v>21493.685699999998</v>
      </c>
      <c r="AS35" s="219">
        <f t="shared" si="45"/>
        <v>0</v>
      </c>
      <c r="AT35" s="217"/>
      <c r="AU35" s="350">
        <f>IFERROR(VLOOKUP($B35,'INSUMOS ENE'!$A$2:$S$105,14,0),"")</f>
        <v>21493.685699999998</v>
      </c>
      <c r="AV35" s="219">
        <f t="shared" si="57"/>
        <v>0</v>
      </c>
      <c r="AW35" s="217"/>
      <c r="AX35" s="350">
        <f>IFERROR(VLOOKUP($B35,'INSUMOS ENE'!$A$2:$S$105,14,0),"")</f>
        <v>21493.685699999998</v>
      </c>
      <c r="AY35" s="219">
        <f t="shared" si="46"/>
        <v>0</v>
      </c>
      <c r="AZ35" s="217"/>
      <c r="BA35" s="350">
        <f>IFERROR(VLOOKUP($B35,'INSUMOS ENE'!$A$2:$S$105,14,0),"")</f>
        <v>21493.685699999998</v>
      </c>
      <c r="BB35" s="219">
        <f t="shared" si="58"/>
        <v>0</v>
      </c>
      <c r="BC35" s="217"/>
      <c r="BD35" s="350">
        <f>IFERROR(VLOOKUP($B35,'INSUMOS ENE'!$A$2:$S$105,14,0),"")</f>
        <v>21493.685699999998</v>
      </c>
      <c r="BE35" s="219">
        <f t="shared" si="59"/>
        <v>0</v>
      </c>
      <c r="BF35" s="217"/>
      <c r="BG35" s="350">
        <f>IFERROR(VLOOKUP($B35,'INSUMOS ENE'!$A$2:$S$105,14,0),"")</f>
        <v>21493.685699999998</v>
      </c>
      <c r="BH35" s="219">
        <f t="shared" si="60"/>
        <v>0</v>
      </c>
      <c r="BI35" s="217"/>
      <c r="BJ35" s="350">
        <f>IFERROR(VLOOKUP($B35,'INSUMOS ENE'!$A$2:$S$105,14,0),"")</f>
        <v>21493.685699999998</v>
      </c>
      <c r="BK35" s="219">
        <f t="shared" si="47"/>
        <v>0</v>
      </c>
      <c r="BL35" s="217"/>
      <c r="BM35" s="350">
        <f>IFERROR(VLOOKUP($B35,'INSUMOS ENE'!$A$2:$S$105,14,0),"")</f>
        <v>21493.685699999998</v>
      </c>
      <c r="BN35" s="219">
        <f t="shared" si="48"/>
        <v>0</v>
      </c>
      <c r="BO35" s="217"/>
      <c r="BP35" s="350">
        <f>IFERROR(VLOOKUP($B35,'INSUMOS ENE'!$A$2:$S$105,14,0),"")</f>
        <v>21493.685699999998</v>
      </c>
      <c r="BQ35" s="219">
        <f t="shared" si="61"/>
        <v>0</v>
      </c>
      <c r="BR35" s="217"/>
      <c r="BS35" s="350">
        <f>IFERROR(VLOOKUP($B35,'INSUMOS ENE'!$A$2:$S$105,14,0),"")</f>
        <v>21493.685699999998</v>
      </c>
      <c r="BT35" s="219">
        <f t="shared" si="62"/>
        <v>0</v>
      </c>
      <c r="BU35" s="217"/>
      <c r="BV35" s="350">
        <f>IFERROR(VLOOKUP($B35,'INSUMOS ENE'!$A$2:$S$105,14,0),"")</f>
        <v>21493.685699999998</v>
      </c>
      <c r="BW35" s="219">
        <f t="shared" si="63"/>
        <v>0</v>
      </c>
      <c r="BX35" s="217"/>
      <c r="BY35" s="350">
        <f>IFERROR(VLOOKUP($B35,'INSUMOS ENE'!$A$2:$S$105,14,0),"")</f>
        <v>21493.685699999998</v>
      </c>
      <c r="BZ35" s="219">
        <f t="shared" si="64"/>
        <v>0</v>
      </c>
      <c r="CA35" s="217"/>
      <c r="CB35" s="350">
        <f>IFERROR(VLOOKUP($B35,'INSUMOS ENE'!$A$2:$S$105,14,0),"")</f>
        <v>21493.685699999998</v>
      </c>
      <c r="CC35" s="219">
        <f t="shared" si="65"/>
        <v>0</v>
      </c>
      <c r="CD35" s="229">
        <f t="shared" si="1"/>
        <v>2</v>
      </c>
      <c r="CE35" s="217">
        <f t="shared" si="3"/>
        <v>0</v>
      </c>
      <c r="CF35" s="349">
        <f>IFERROR(VLOOKUP($B35,'[5]INSUMOS FEBRERO'!$A$2:$J$105,9,0),"0")</f>
        <v>2</v>
      </c>
      <c r="CG35" s="351">
        <f>IFERROR(VLOOKUP($B35,'INSUMOS ENE'!$A$2:$S$105,17,0),"")</f>
        <v>4975.4340000000011</v>
      </c>
      <c r="CH35" s="350">
        <f t="shared" si="4"/>
        <v>9950.8680000000022</v>
      </c>
      <c r="CI35" s="349">
        <f>IFERROR(VLOOKUP($B35,'[5]INSUMOS FEBRERO'!$A$2:$J$105,10,0),"0")</f>
        <v>0</v>
      </c>
      <c r="CJ35" s="350">
        <f>IFERROR(VLOOKUP($B35,'INSUMOS ENE'!$A$2:$S$105,14,0),"")</f>
        <v>21493.685699999998</v>
      </c>
      <c r="CK35" s="359">
        <f t="shared" si="5"/>
        <v>0</v>
      </c>
      <c r="CL35" s="225">
        <f t="shared" si="14"/>
        <v>9950.8680000000022</v>
      </c>
      <c r="CM35" s="370">
        <f t="shared" si="7"/>
        <v>995.08680000000027</v>
      </c>
      <c r="CN35" s="370">
        <f t="shared" si="8"/>
        <v>189.06649200000004</v>
      </c>
      <c r="CO35" s="370">
        <f t="shared" si="9"/>
        <v>11135.021292000003</v>
      </c>
    </row>
    <row r="36" spans="1:93" ht="16.5" x14ac:dyDescent="0.25">
      <c r="A36" s="213">
        <v>31</v>
      </c>
      <c r="B36" s="347">
        <v>74</v>
      </c>
      <c r="C36" s="348" t="s">
        <v>70</v>
      </c>
      <c r="D36" s="349">
        <f>IFERROR(VLOOKUP($B36,'[5]INSUMOS FEBRERO'!$A$2:$F$105,5,0),"")</f>
        <v>25</v>
      </c>
      <c r="E36" s="349">
        <f>IFERROR(VLOOKUP($B36,'[5]INSUMOS FEBRERO'!$A$2:$F$105,6,0),"")</f>
        <v>25</v>
      </c>
      <c r="F36" s="349">
        <f t="shared" si="2"/>
        <v>0</v>
      </c>
      <c r="G36" s="217">
        <v>10</v>
      </c>
      <c r="H36" s="351">
        <f>IFERROR(VLOOKUP($B36,'INSUMOS ENE'!$A$2:$S$105,17,0),"")</f>
        <v>3261.2529999999997</v>
      </c>
      <c r="I36" s="219">
        <f t="shared" si="0"/>
        <v>32612.53</v>
      </c>
      <c r="J36" s="217">
        <v>5</v>
      </c>
      <c r="K36" s="351">
        <f>IFERROR(VLOOKUP($B36,'INSUMOS ENE'!$A$2:$S$105,17,0),"")</f>
        <v>3261.2529999999997</v>
      </c>
      <c r="L36" s="219">
        <f t="shared" si="43"/>
        <v>16306.264999999999</v>
      </c>
      <c r="M36" s="217"/>
      <c r="N36" s="350">
        <f>IFERROR(VLOOKUP($B36,'INSUMOS ENE'!$A$2:$S$105,14,0),"")</f>
        <v>6915.4749000000002</v>
      </c>
      <c r="O36" s="219">
        <f t="shared" si="49"/>
        <v>0</v>
      </c>
      <c r="P36" s="217"/>
      <c r="Q36" s="350">
        <f>IFERROR(VLOOKUP($B36,'INSUMOS ENE'!$A$2:$S$105,14,0),"")</f>
        <v>6915.4749000000002</v>
      </c>
      <c r="R36" s="219">
        <f t="shared" si="50"/>
        <v>0</v>
      </c>
      <c r="S36" s="217"/>
      <c r="T36" s="351">
        <f>IFERROR(VLOOKUP($B36,'INSUMOS ENE'!$A$2:$S$105,17,0),"")</f>
        <v>3261.2529999999997</v>
      </c>
      <c r="U36" s="219">
        <f t="shared" si="51"/>
        <v>0</v>
      </c>
      <c r="V36" s="217"/>
      <c r="W36" s="351">
        <f>IFERROR(VLOOKUP($B36,'INSUMOS ENE'!$A$2:$S$105,17,0),"")</f>
        <v>3261.2529999999997</v>
      </c>
      <c r="X36" s="219">
        <f t="shared" si="52"/>
        <v>0</v>
      </c>
      <c r="Y36" s="217"/>
      <c r="Z36" s="350">
        <f>IFERROR(VLOOKUP($B36,'INSUMOS ENE'!$A$2:$S$105,14,0),"")</f>
        <v>6915.4749000000002</v>
      </c>
      <c r="AA36" s="219">
        <f t="shared" si="53"/>
        <v>0</v>
      </c>
      <c r="AB36" s="217"/>
      <c r="AC36" s="350">
        <f>IFERROR(VLOOKUP($B36,'INSUMOS ENE'!$A$2:$S$105,14,0),"")</f>
        <v>6915.4749000000002</v>
      </c>
      <c r="AD36" s="219">
        <f t="shared" si="66"/>
        <v>0</v>
      </c>
      <c r="AE36" s="217"/>
      <c r="AF36" s="350">
        <f>IFERROR(VLOOKUP($B36,'INSUMOS ENE'!$A$2:$S$105,14,0),"")</f>
        <v>6915.4749000000002</v>
      </c>
      <c r="AG36" s="219">
        <f t="shared" si="44"/>
        <v>0</v>
      </c>
      <c r="AH36" s="217"/>
      <c r="AI36" s="350">
        <f>IFERROR(VLOOKUP($B36,'INSUMOS ENE'!$A$2:$S$105,14,0),"")</f>
        <v>6915.4749000000002</v>
      </c>
      <c r="AJ36" s="219">
        <f t="shared" si="54"/>
        <v>0</v>
      </c>
      <c r="AK36" s="217"/>
      <c r="AL36" s="350">
        <f>IFERROR(VLOOKUP($B36,'INSUMOS ENE'!$A$2:$S$105,14,0),"")</f>
        <v>6915.4749000000002</v>
      </c>
      <c r="AM36" s="219">
        <f t="shared" si="55"/>
        <v>0</v>
      </c>
      <c r="AN36" s="217">
        <v>10</v>
      </c>
      <c r="AO36" s="351">
        <f>IFERROR(VLOOKUP($B36,'INSUMOS ENE'!$A$2:$S$105,17,0),"")</f>
        <v>3261.2529999999997</v>
      </c>
      <c r="AP36" s="219">
        <f t="shared" si="56"/>
        <v>32612.53</v>
      </c>
      <c r="AQ36" s="217"/>
      <c r="AR36" s="350">
        <f>IFERROR(VLOOKUP($B36,'INSUMOS ENE'!$A$2:$S$105,14,0),"")</f>
        <v>6915.4749000000002</v>
      </c>
      <c r="AS36" s="219">
        <f t="shared" si="45"/>
        <v>0</v>
      </c>
      <c r="AT36" s="217"/>
      <c r="AU36" s="350">
        <f>IFERROR(VLOOKUP($B36,'INSUMOS ENE'!$A$2:$S$105,14,0),"")</f>
        <v>6915.4749000000002</v>
      </c>
      <c r="AV36" s="219">
        <f t="shared" si="57"/>
        <v>0</v>
      </c>
      <c r="AW36" s="217"/>
      <c r="AX36" s="350">
        <f>IFERROR(VLOOKUP($B36,'INSUMOS ENE'!$A$2:$S$105,14,0),"")</f>
        <v>6915.4749000000002</v>
      </c>
      <c r="AY36" s="219">
        <f t="shared" si="46"/>
        <v>0</v>
      </c>
      <c r="AZ36" s="217"/>
      <c r="BA36" s="350">
        <f>IFERROR(VLOOKUP($B36,'INSUMOS ENE'!$A$2:$S$105,14,0),"")</f>
        <v>6915.4749000000002</v>
      </c>
      <c r="BB36" s="219">
        <f t="shared" si="58"/>
        <v>0</v>
      </c>
      <c r="BC36" s="217"/>
      <c r="BD36" s="350">
        <f>IFERROR(VLOOKUP($B36,'INSUMOS ENE'!$A$2:$S$105,14,0),"")</f>
        <v>6915.4749000000002</v>
      </c>
      <c r="BE36" s="219">
        <f t="shared" si="59"/>
        <v>0</v>
      </c>
      <c r="BF36" s="217"/>
      <c r="BG36" s="350">
        <f>IFERROR(VLOOKUP($B36,'INSUMOS ENE'!$A$2:$S$105,14,0),"")</f>
        <v>6915.4749000000002</v>
      </c>
      <c r="BH36" s="219">
        <f t="shared" si="60"/>
        <v>0</v>
      </c>
      <c r="BI36" s="217"/>
      <c r="BJ36" s="350">
        <f>IFERROR(VLOOKUP($B36,'INSUMOS ENE'!$A$2:$S$105,14,0),"")</f>
        <v>6915.4749000000002</v>
      </c>
      <c r="BK36" s="219">
        <f t="shared" si="47"/>
        <v>0</v>
      </c>
      <c r="BL36" s="217"/>
      <c r="BM36" s="350">
        <f>IFERROR(VLOOKUP($B36,'INSUMOS ENE'!$A$2:$S$105,14,0),"")</f>
        <v>6915.4749000000002</v>
      </c>
      <c r="BN36" s="219">
        <f t="shared" si="48"/>
        <v>0</v>
      </c>
      <c r="BO36" s="217"/>
      <c r="BP36" s="350">
        <f>IFERROR(VLOOKUP($B36,'INSUMOS ENE'!$A$2:$S$105,14,0),"")</f>
        <v>6915.4749000000002</v>
      </c>
      <c r="BQ36" s="219">
        <f t="shared" si="61"/>
        <v>0</v>
      </c>
      <c r="BR36" s="217"/>
      <c r="BS36" s="350">
        <f>IFERROR(VLOOKUP($B36,'INSUMOS ENE'!$A$2:$S$105,14,0),"")</f>
        <v>6915.4749000000002</v>
      </c>
      <c r="BT36" s="219">
        <f t="shared" si="62"/>
        <v>0</v>
      </c>
      <c r="BU36" s="217"/>
      <c r="BV36" s="350">
        <f>IFERROR(VLOOKUP($B36,'INSUMOS ENE'!$A$2:$S$105,14,0),"")</f>
        <v>6915.4749000000002</v>
      </c>
      <c r="BW36" s="219">
        <f t="shared" si="63"/>
        <v>0</v>
      </c>
      <c r="BX36" s="217"/>
      <c r="BY36" s="350">
        <f>IFERROR(VLOOKUP($B36,'INSUMOS ENE'!$A$2:$S$105,14,0),"")</f>
        <v>6915.4749000000002</v>
      </c>
      <c r="BZ36" s="219">
        <f t="shared" si="64"/>
        <v>0</v>
      </c>
      <c r="CA36" s="217"/>
      <c r="CB36" s="350">
        <f>IFERROR(VLOOKUP($B36,'INSUMOS ENE'!$A$2:$S$105,14,0),"")</f>
        <v>6915.4749000000002</v>
      </c>
      <c r="CC36" s="219">
        <f t="shared" si="65"/>
        <v>0</v>
      </c>
      <c r="CD36" s="229">
        <f t="shared" si="1"/>
        <v>25</v>
      </c>
      <c r="CE36" s="217">
        <f t="shared" si="3"/>
        <v>0</v>
      </c>
      <c r="CF36" s="349">
        <f>IFERROR(VLOOKUP($B36,'[5]INSUMOS FEBRERO'!$A$2:$J$105,9,0),"0")</f>
        <v>25</v>
      </c>
      <c r="CG36" s="351">
        <f>IFERROR(VLOOKUP($B36,'INSUMOS ENE'!$A$2:$S$105,17,0),"")</f>
        <v>3261.2529999999997</v>
      </c>
      <c r="CH36" s="350">
        <f t="shared" si="4"/>
        <v>81531.324999999997</v>
      </c>
      <c r="CI36" s="349">
        <f>IFERROR(VLOOKUP($B36,'[5]INSUMOS FEBRERO'!$A$2:$J$105,10,0),"0")</f>
        <v>0</v>
      </c>
      <c r="CJ36" s="350">
        <f>IFERROR(VLOOKUP($B36,'INSUMOS ENE'!$A$2:$S$105,14,0),"")</f>
        <v>6915.4749000000002</v>
      </c>
      <c r="CK36" s="359">
        <f t="shared" si="5"/>
        <v>0</v>
      </c>
      <c r="CL36" s="225">
        <f t="shared" si="14"/>
        <v>81531.324999999997</v>
      </c>
      <c r="CM36" s="370">
        <f t="shared" si="7"/>
        <v>8153.1324999999997</v>
      </c>
      <c r="CN36" s="370">
        <f t="shared" si="8"/>
        <v>1549.0951749999999</v>
      </c>
      <c r="CO36" s="370">
        <f t="shared" si="9"/>
        <v>91233.552674999984</v>
      </c>
    </row>
    <row r="37" spans="1:93" ht="16.5" x14ac:dyDescent="0.25">
      <c r="A37" s="213">
        <v>32</v>
      </c>
      <c r="B37" s="347">
        <v>79</v>
      </c>
      <c r="C37" s="348" t="s">
        <v>71</v>
      </c>
      <c r="D37" s="349">
        <f>IFERROR(VLOOKUP($B37,'[5]INSUMOS FEBRERO'!$A$2:$F$105,5,0),"")</f>
        <v>37</v>
      </c>
      <c r="E37" s="349">
        <f>IFERROR(VLOOKUP($B37,'[5]INSUMOS FEBRERO'!$A$2:$F$105,6,0),"")</f>
        <v>52</v>
      </c>
      <c r="F37" s="349">
        <f t="shared" si="2"/>
        <v>15</v>
      </c>
      <c r="G37" s="217">
        <v>20</v>
      </c>
      <c r="H37" s="351">
        <f>IFERROR(VLOOKUP($B37,'INSUMOS ENE'!$A$2:$S$105,17,0),"")</f>
        <v>541.2650000000001</v>
      </c>
      <c r="I37" s="219">
        <f t="shared" si="0"/>
        <v>10825.300000000003</v>
      </c>
      <c r="J37" s="217">
        <v>10</v>
      </c>
      <c r="K37" s="351">
        <f>IFERROR(VLOOKUP($B37,'INSUMOS ENE'!$A$2:$S$105,17,0),"")</f>
        <v>541.2650000000001</v>
      </c>
      <c r="L37" s="219">
        <f>J37*K37</f>
        <v>5412.6500000000015</v>
      </c>
      <c r="M37" s="360">
        <v>6</v>
      </c>
      <c r="N37" s="350">
        <f>IFERROR(VLOOKUP($B37,'INSUMOS ENE'!$A$2:$S$105,14,0),"")</f>
        <v>935.49510000000009</v>
      </c>
      <c r="O37" s="219">
        <f t="shared" si="49"/>
        <v>5612.9706000000006</v>
      </c>
      <c r="P37" s="217"/>
      <c r="Q37" s="350">
        <f>IFERROR(VLOOKUP($B37,'INSUMOS ENE'!$A$2:$S$105,14,0),"")</f>
        <v>935.49510000000009</v>
      </c>
      <c r="R37" s="219">
        <f t="shared" si="50"/>
        <v>0</v>
      </c>
      <c r="S37" s="217"/>
      <c r="T37" s="350">
        <f>IFERROR(VLOOKUP($B37,'INSUMOS ENE'!$A$2:$S$105,14,0),"")</f>
        <v>935.49510000000009</v>
      </c>
      <c r="U37" s="219">
        <f t="shared" si="51"/>
        <v>0</v>
      </c>
      <c r="V37" s="217"/>
      <c r="W37" s="350">
        <f>IFERROR(VLOOKUP($B37,'INSUMOS ENE'!$A$2:$S$105,14,0),"")</f>
        <v>935.49510000000009</v>
      </c>
      <c r="X37" s="219">
        <f t="shared" si="52"/>
        <v>0</v>
      </c>
      <c r="Y37" s="217"/>
      <c r="Z37" s="350">
        <f>IFERROR(VLOOKUP($B37,'INSUMOS ENE'!$A$2:$S$105,14,0),"")</f>
        <v>935.49510000000009</v>
      </c>
      <c r="AA37" s="219">
        <f t="shared" si="53"/>
        <v>0</v>
      </c>
      <c r="AB37" s="217"/>
      <c r="AC37" s="350">
        <f>IFERROR(VLOOKUP($B37,'INSUMOS ENE'!$A$2:$S$105,14,0),"")</f>
        <v>935.49510000000009</v>
      </c>
      <c r="AD37" s="219">
        <f t="shared" si="66"/>
        <v>0</v>
      </c>
      <c r="AE37" s="217"/>
      <c r="AF37" s="350">
        <f>IFERROR(VLOOKUP($B37,'INSUMOS ENE'!$A$2:$S$105,14,0),"")</f>
        <v>935.49510000000009</v>
      </c>
      <c r="AG37" s="219">
        <f t="shared" si="44"/>
        <v>0</v>
      </c>
      <c r="AH37" s="217"/>
      <c r="AI37" s="350">
        <f>IFERROR(VLOOKUP($B37,'INSUMOS ENE'!$A$2:$S$105,14,0),"")</f>
        <v>935.49510000000009</v>
      </c>
      <c r="AJ37" s="219">
        <f t="shared" si="54"/>
        <v>0</v>
      </c>
      <c r="AK37" s="217">
        <v>10</v>
      </c>
      <c r="AL37" s="351">
        <f>IFERROR(VLOOKUP($B37,'INSUMOS ENE'!$A$2:$S$105,17,0),"")</f>
        <v>541.2650000000001</v>
      </c>
      <c r="AM37" s="219">
        <f t="shared" si="55"/>
        <v>5412.6500000000015</v>
      </c>
      <c r="AN37" s="217">
        <v>6</v>
      </c>
      <c r="AO37" s="351">
        <f>IFERROR(VLOOKUP($B37,'INSUMOS ENE'!$A$2:$S$105,17,0),"")</f>
        <v>541.2650000000001</v>
      </c>
      <c r="AP37" s="219">
        <f t="shared" si="56"/>
        <v>3247.5900000000006</v>
      </c>
      <c r="AQ37" s="217"/>
      <c r="AR37" s="350">
        <f>IFERROR(VLOOKUP($B37,'INSUMOS ENE'!$A$2:$S$105,14,0),"")</f>
        <v>935.49510000000009</v>
      </c>
      <c r="AS37" s="219">
        <f>AQ37*AR37</f>
        <v>0</v>
      </c>
      <c r="AT37" s="217"/>
      <c r="AU37" s="350">
        <f>IFERROR(VLOOKUP($B37,'INSUMOS ENE'!$A$2:$S$105,14,0),"")</f>
        <v>935.49510000000009</v>
      </c>
      <c r="AV37" s="219">
        <f>AT37*AU37</f>
        <v>0</v>
      </c>
      <c r="AW37" s="217"/>
      <c r="AX37" s="350">
        <f>IFERROR(VLOOKUP($B37,'INSUMOS ENE'!$A$2:$S$105,14,0),"")</f>
        <v>935.49510000000009</v>
      </c>
      <c r="AY37" s="219">
        <f>AW37*AX37</f>
        <v>0</v>
      </c>
      <c r="AZ37" s="217"/>
      <c r="BA37" s="350">
        <f>IFERROR(VLOOKUP($B37,'INSUMOS ENE'!$A$2:$S$105,14,0),"")</f>
        <v>935.49510000000009</v>
      </c>
      <c r="BB37" s="219">
        <f>AZ37*BA37</f>
        <v>0</v>
      </c>
      <c r="BC37" s="217"/>
      <c r="BD37" s="350">
        <f>IFERROR(VLOOKUP($B37,'INSUMOS ENE'!$A$2:$S$105,14,0),"")</f>
        <v>935.49510000000009</v>
      </c>
      <c r="BE37" s="219">
        <f>BC37*BD37</f>
        <v>0</v>
      </c>
      <c r="BF37" s="217"/>
      <c r="BG37" s="350">
        <f>IFERROR(VLOOKUP($B37,'INSUMOS ENE'!$A$2:$S$105,14,0),"")</f>
        <v>935.49510000000009</v>
      </c>
      <c r="BH37" s="219">
        <f>BF37*BG37</f>
        <v>0</v>
      </c>
      <c r="BI37" s="217"/>
      <c r="BJ37" s="350">
        <f>IFERROR(VLOOKUP($B37,'INSUMOS ENE'!$A$2:$S$105,14,0),"")</f>
        <v>935.49510000000009</v>
      </c>
      <c r="BK37" s="219">
        <f t="shared" si="47"/>
        <v>0</v>
      </c>
      <c r="BL37" s="217"/>
      <c r="BM37" s="350">
        <f>IFERROR(VLOOKUP($B37,'INSUMOS ENE'!$A$2:$S$105,14,0),"")</f>
        <v>935.49510000000009</v>
      </c>
      <c r="BN37" s="219">
        <f t="shared" si="48"/>
        <v>0</v>
      </c>
      <c r="BO37" s="217"/>
      <c r="BP37" s="350">
        <f>IFERROR(VLOOKUP($B37,'INSUMOS ENE'!$A$2:$S$105,14,0),"")</f>
        <v>935.49510000000009</v>
      </c>
      <c r="BQ37" s="219">
        <f t="shared" si="61"/>
        <v>0</v>
      </c>
      <c r="BR37" s="217"/>
      <c r="BS37" s="350">
        <f>IFERROR(VLOOKUP($B37,'INSUMOS ENE'!$A$2:$S$105,14,0),"")</f>
        <v>935.49510000000009</v>
      </c>
      <c r="BT37" s="219">
        <f>BR37*BS37</f>
        <v>0</v>
      </c>
      <c r="BU37" s="217"/>
      <c r="BV37" s="350">
        <f>IFERROR(VLOOKUP($B37,'INSUMOS ENE'!$A$2:$S$105,14,0),"")</f>
        <v>935.49510000000009</v>
      </c>
      <c r="BW37" s="219">
        <f t="shared" si="63"/>
        <v>0</v>
      </c>
      <c r="BX37" s="217"/>
      <c r="BY37" s="350">
        <f>IFERROR(VLOOKUP($B37,'INSUMOS ENE'!$A$2:$S$105,14,0),"")</f>
        <v>935.49510000000009</v>
      </c>
      <c r="BZ37" s="219">
        <f t="shared" si="64"/>
        <v>0</v>
      </c>
      <c r="CA37" s="217"/>
      <c r="CB37" s="350">
        <f>IFERROR(VLOOKUP($B37,'INSUMOS ENE'!$A$2:$S$105,14,0),"")</f>
        <v>935.49510000000009</v>
      </c>
      <c r="CC37" s="219">
        <f t="shared" si="65"/>
        <v>0</v>
      </c>
      <c r="CD37" s="229">
        <f t="shared" si="1"/>
        <v>52</v>
      </c>
      <c r="CE37" s="217">
        <f t="shared" si="3"/>
        <v>0</v>
      </c>
      <c r="CF37" s="349">
        <v>46</v>
      </c>
      <c r="CG37" s="351">
        <f>IFERROR(VLOOKUP($B37,'INSUMOS ENE'!$A$2:$S$105,17,0),"")</f>
        <v>541.2650000000001</v>
      </c>
      <c r="CH37" s="350">
        <f t="shared" si="4"/>
        <v>24898.190000000006</v>
      </c>
      <c r="CI37" s="349">
        <v>6</v>
      </c>
      <c r="CJ37" s="350">
        <f>IFERROR(VLOOKUP($B37,'INSUMOS ENE'!$A$2:$S$105,14,0),"")</f>
        <v>935.49510000000009</v>
      </c>
      <c r="CK37" s="359">
        <f t="shared" si="5"/>
        <v>5612.9706000000006</v>
      </c>
      <c r="CL37" s="225">
        <f t="shared" si="14"/>
        <v>30511.160600000007</v>
      </c>
      <c r="CM37" s="370">
        <f t="shared" si="7"/>
        <v>3051.1160600000007</v>
      </c>
      <c r="CN37" s="370">
        <f t="shared" si="8"/>
        <v>579.71205140000018</v>
      </c>
      <c r="CO37" s="370">
        <f t="shared" si="9"/>
        <v>34141.988711400008</v>
      </c>
    </row>
    <row r="38" spans="1:93" ht="16.5" x14ac:dyDescent="0.25">
      <c r="A38" s="213">
        <v>33</v>
      </c>
      <c r="B38" s="347">
        <v>80</v>
      </c>
      <c r="C38" s="348" t="s">
        <v>72</v>
      </c>
      <c r="D38" s="349">
        <f>IFERROR(VLOOKUP($B38,'[5]INSUMOS FEBRERO'!$A$2:$F$105,5,0),"")</f>
        <v>37</v>
      </c>
      <c r="E38" s="349">
        <f>IFERROR(VLOOKUP($B38,'[5]INSUMOS FEBRERO'!$A$2:$F$105,6,0),"")</f>
        <v>55</v>
      </c>
      <c r="F38" s="349">
        <f t="shared" si="2"/>
        <v>18</v>
      </c>
      <c r="G38" s="217">
        <v>30</v>
      </c>
      <c r="H38" s="351">
        <f>IFERROR(VLOOKUP($B38,'INSUMOS ENE'!$A$2:$S$105,17,0),"")</f>
        <v>433.01199999999994</v>
      </c>
      <c r="I38" s="219">
        <f t="shared" si="0"/>
        <v>12990.359999999999</v>
      </c>
      <c r="J38" s="217">
        <v>15</v>
      </c>
      <c r="K38" s="351">
        <f>IFERROR(VLOOKUP($B38,'INSUMOS ENE'!$A$2:$S$105,17,0),"")</f>
        <v>433.01199999999994</v>
      </c>
      <c r="L38" s="219">
        <f>J38*K38</f>
        <v>6495.1799999999994</v>
      </c>
      <c r="M38" s="217"/>
      <c r="N38" s="350">
        <f>IFERROR(VLOOKUP($B38,'INSUMOS ENE'!$A$2:$S$105,14,0),"")</f>
        <v>607.26779999999997</v>
      </c>
      <c r="O38" s="219">
        <f t="shared" si="49"/>
        <v>0</v>
      </c>
      <c r="P38" s="217"/>
      <c r="Q38" s="350">
        <f>IFERROR(VLOOKUP($B38,'INSUMOS ENE'!$A$2:$S$105,14,0),"")</f>
        <v>607.26779999999997</v>
      </c>
      <c r="R38" s="219">
        <f t="shared" si="50"/>
        <v>0</v>
      </c>
      <c r="S38" s="217"/>
      <c r="T38" s="350">
        <f>IFERROR(VLOOKUP($B38,'INSUMOS ENE'!$A$2:$S$105,14,0),"")</f>
        <v>607.26779999999997</v>
      </c>
      <c r="U38" s="219">
        <f t="shared" si="51"/>
        <v>0</v>
      </c>
      <c r="V38" s="217"/>
      <c r="W38" s="350">
        <f>IFERROR(VLOOKUP($B38,'INSUMOS ENE'!$A$2:$S$105,14,0),"")</f>
        <v>607.26779999999997</v>
      </c>
      <c r="X38" s="219">
        <f t="shared" si="52"/>
        <v>0</v>
      </c>
      <c r="Y38" s="217"/>
      <c r="Z38" s="350">
        <f>IFERROR(VLOOKUP($B38,'INSUMOS ENE'!$A$2:$S$105,14,0),"")</f>
        <v>607.26779999999997</v>
      </c>
      <c r="AA38" s="219">
        <f t="shared" si="53"/>
        <v>0</v>
      </c>
      <c r="AB38" s="217"/>
      <c r="AC38" s="350">
        <f>IFERROR(VLOOKUP($B38,'INSUMOS ENE'!$A$2:$S$105,14,0),"")</f>
        <v>607.26779999999997</v>
      </c>
      <c r="AD38" s="219">
        <f t="shared" si="66"/>
        <v>0</v>
      </c>
      <c r="AE38" s="217"/>
      <c r="AF38" s="350">
        <f>IFERROR(VLOOKUP($B38,'INSUMOS ENE'!$A$2:$S$105,14,0),"")</f>
        <v>607.26779999999997</v>
      </c>
      <c r="AG38" s="219">
        <f t="shared" si="44"/>
        <v>0</v>
      </c>
      <c r="AH38" s="217"/>
      <c r="AI38" s="350">
        <f>IFERROR(VLOOKUP($B38,'INSUMOS ENE'!$A$2:$S$105,14,0),"")</f>
        <v>607.26779999999997</v>
      </c>
      <c r="AJ38" s="219">
        <f t="shared" si="54"/>
        <v>0</v>
      </c>
      <c r="AK38" s="360">
        <v>10</v>
      </c>
      <c r="AL38" s="350">
        <f>IFERROR(VLOOKUP($B38,'INSUMOS ENE'!$A$2:$S$105,14,0),"")</f>
        <v>607.26779999999997</v>
      </c>
      <c r="AM38" s="219">
        <f t="shared" si="55"/>
        <v>6072.6779999999999</v>
      </c>
      <c r="AN38" s="217"/>
      <c r="AO38" s="350">
        <f>IFERROR(VLOOKUP($B38,'INSUMOS ENE'!$A$2:$S$105,14,0),"")</f>
        <v>607.26779999999997</v>
      </c>
      <c r="AP38" s="219">
        <f t="shared" si="56"/>
        <v>0</v>
      </c>
      <c r="AQ38" s="217"/>
      <c r="AR38" s="350">
        <f>IFERROR(VLOOKUP($B38,'INSUMOS ENE'!$A$2:$S$105,14,0),"")</f>
        <v>607.26779999999997</v>
      </c>
      <c r="AS38" s="219">
        <f t="shared" ref="AS38:AS40" si="67">AQ38*AR38</f>
        <v>0</v>
      </c>
      <c r="AT38" s="217"/>
      <c r="AU38" s="350">
        <f>IFERROR(VLOOKUP($B38,'INSUMOS ENE'!$A$2:$S$105,14,0),"")</f>
        <v>607.26779999999997</v>
      </c>
      <c r="AV38" s="219">
        <f t="shared" ref="AV38:AV40" si="68">AT38*AU38</f>
        <v>0</v>
      </c>
      <c r="AW38" s="217"/>
      <c r="AX38" s="350">
        <f>IFERROR(VLOOKUP($B38,'INSUMOS ENE'!$A$2:$S$105,14,0),"")</f>
        <v>607.26779999999997</v>
      </c>
      <c r="AY38" s="219">
        <f t="shared" ref="AY38:AY40" si="69">AW38*AX38</f>
        <v>0</v>
      </c>
      <c r="AZ38" s="217"/>
      <c r="BA38" s="350">
        <f>IFERROR(VLOOKUP($B38,'INSUMOS ENE'!$A$2:$S$105,14,0),"")</f>
        <v>607.26779999999997</v>
      </c>
      <c r="BB38" s="219">
        <f t="shared" ref="BB38:BB40" si="70">AZ38*BA38</f>
        <v>0</v>
      </c>
      <c r="BC38" s="217"/>
      <c r="BD38" s="350">
        <f>IFERROR(VLOOKUP($B38,'INSUMOS ENE'!$A$2:$S$105,14,0),"")</f>
        <v>607.26779999999997</v>
      </c>
      <c r="BE38" s="219">
        <f t="shared" ref="BE38:BE40" si="71">BC38*BD38</f>
        <v>0</v>
      </c>
      <c r="BF38" s="217"/>
      <c r="BG38" s="351">
        <f>IFERROR(VLOOKUP($B38,'INSUMOS ENE'!$A$2:$S$105,17,0),"")</f>
        <v>433.01199999999994</v>
      </c>
      <c r="BH38" s="219">
        <f>BF38*BG38</f>
        <v>0</v>
      </c>
      <c r="BI38" s="217"/>
      <c r="BJ38" s="350">
        <f>IFERROR(VLOOKUP($B38,'INSUMOS ENE'!$A$2:$S$105,14,0),"")</f>
        <v>607.26779999999997</v>
      </c>
      <c r="BK38" s="219">
        <f t="shared" si="47"/>
        <v>0</v>
      </c>
      <c r="BL38" s="217"/>
      <c r="BM38" s="350">
        <f>IFERROR(VLOOKUP($B38,'INSUMOS ENE'!$A$2:$S$105,14,0),"")</f>
        <v>607.26779999999997</v>
      </c>
      <c r="BN38" s="219">
        <f t="shared" si="48"/>
        <v>0</v>
      </c>
      <c r="BO38" s="217"/>
      <c r="BP38" s="351">
        <f>IFERROR(VLOOKUP($B38,'INSUMOS ENE'!$A$2:$S$105,17,0),"")</f>
        <v>433.01199999999994</v>
      </c>
      <c r="BQ38" s="219">
        <f>BO38*BP38</f>
        <v>0</v>
      </c>
      <c r="BR38" s="217"/>
      <c r="BS38" s="351">
        <f>IFERROR(VLOOKUP($B38,'INSUMOS ENE'!$A$2:$S$105,17,0),"")</f>
        <v>433.01199999999994</v>
      </c>
      <c r="BT38" s="219">
        <f>BR38*BS38</f>
        <v>0</v>
      </c>
      <c r="BU38" s="217"/>
      <c r="BV38" s="350">
        <f>IFERROR(VLOOKUP($B38,'INSUMOS ENE'!$A$2:$S$105,14,0),"")</f>
        <v>607.26779999999997</v>
      </c>
      <c r="BW38" s="219">
        <f t="shared" si="63"/>
        <v>0</v>
      </c>
      <c r="BX38" s="217"/>
      <c r="BY38" s="350">
        <f>IFERROR(VLOOKUP($B38,'INSUMOS ENE'!$A$2:$S$105,14,0),"")</f>
        <v>607.26779999999997</v>
      </c>
      <c r="BZ38" s="219">
        <f t="shared" si="64"/>
        <v>0</v>
      </c>
      <c r="CA38" s="217"/>
      <c r="CB38" s="350">
        <f>IFERROR(VLOOKUP($B38,'INSUMOS ENE'!$A$2:$S$105,14,0),"")</f>
        <v>607.26779999999997</v>
      </c>
      <c r="CC38" s="219">
        <f t="shared" si="65"/>
        <v>0</v>
      </c>
      <c r="CD38" s="222">
        <f t="shared" si="1"/>
        <v>55</v>
      </c>
      <c r="CE38" s="217">
        <f t="shared" si="3"/>
        <v>0</v>
      </c>
      <c r="CF38" s="349">
        <v>45</v>
      </c>
      <c r="CG38" s="351">
        <f>IFERROR(VLOOKUP($B38,'INSUMOS ENE'!$A$2:$S$105,17,0),"")</f>
        <v>433.01199999999994</v>
      </c>
      <c r="CH38" s="350">
        <f t="shared" si="4"/>
        <v>19485.539999999997</v>
      </c>
      <c r="CI38" s="349">
        <v>10</v>
      </c>
      <c r="CJ38" s="350">
        <f>IFERROR(VLOOKUP($B38,'INSUMOS ENE'!$A$2:$S$105,14,0),"")</f>
        <v>607.26779999999997</v>
      </c>
      <c r="CK38" s="352">
        <f t="shared" si="5"/>
        <v>6072.6779999999999</v>
      </c>
      <c r="CL38" s="225">
        <f t="shared" si="14"/>
        <v>25558.217999999997</v>
      </c>
      <c r="CM38" s="370">
        <f t="shared" si="7"/>
        <v>2555.8217999999997</v>
      </c>
      <c r="CN38" s="370">
        <f t="shared" si="8"/>
        <v>485.60614199999998</v>
      </c>
      <c r="CO38" s="370">
        <f t="shared" si="9"/>
        <v>28599.645941999999</v>
      </c>
    </row>
    <row r="39" spans="1:93" ht="16.5" x14ac:dyDescent="0.25">
      <c r="A39" s="213">
        <v>34</v>
      </c>
      <c r="B39" s="347">
        <v>81</v>
      </c>
      <c r="C39" s="348" t="s">
        <v>73</v>
      </c>
      <c r="D39" s="349">
        <f>IFERROR(VLOOKUP($B39,'[5]INSUMOS FEBRERO'!$A$2:$F$105,5,0),"")</f>
        <v>37</v>
      </c>
      <c r="E39" s="349">
        <f>IFERROR(VLOOKUP($B39,'[5]INSUMOS FEBRERO'!$A$2:$F$105,6,0),"")</f>
        <v>26</v>
      </c>
      <c r="F39" s="349">
        <f t="shared" si="2"/>
        <v>-11</v>
      </c>
      <c r="G39" s="217">
        <v>10</v>
      </c>
      <c r="H39" s="351">
        <f>IFERROR(VLOOKUP($B39,'INSUMOS ENE'!$A$2:$S$105,17,0),"")</f>
        <v>211.251</v>
      </c>
      <c r="I39" s="219">
        <f t="shared" si="0"/>
        <v>2112.5100000000002</v>
      </c>
      <c r="J39" s="217">
        <v>5</v>
      </c>
      <c r="K39" s="351">
        <f>IFERROR(VLOOKUP($B39,'INSUMOS ENE'!$A$2:$S$105,17,0),"")</f>
        <v>211.251</v>
      </c>
      <c r="L39" s="219">
        <f t="shared" ref="L39" si="72">J39*K39</f>
        <v>1056.2550000000001</v>
      </c>
      <c r="M39" s="217"/>
      <c r="N39" s="350">
        <f>IFERROR(VLOOKUP($B39,'INSUMOS ENE'!$A$2:$S$105,14,0),"")</f>
        <v>387.81900000000002</v>
      </c>
      <c r="O39" s="219">
        <f t="shared" si="49"/>
        <v>0</v>
      </c>
      <c r="P39" s="217"/>
      <c r="Q39" s="350">
        <f>IFERROR(VLOOKUP($B39,'INSUMOS ENE'!$A$2:$S$105,14,0),"")</f>
        <v>387.81900000000002</v>
      </c>
      <c r="R39" s="219">
        <f t="shared" si="50"/>
        <v>0</v>
      </c>
      <c r="S39" s="217"/>
      <c r="T39" s="350">
        <f>IFERROR(VLOOKUP($B39,'INSUMOS ENE'!$A$2:$S$105,14,0),"")</f>
        <v>387.81900000000002</v>
      </c>
      <c r="U39" s="219">
        <f t="shared" si="51"/>
        <v>0</v>
      </c>
      <c r="V39" s="217"/>
      <c r="W39" s="350">
        <f>IFERROR(VLOOKUP($B39,'INSUMOS ENE'!$A$2:$S$105,14,0),"")</f>
        <v>387.81900000000002</v>
      </c>
      <c r="X39" s="219">
        <f t="shared" si="52"/>
        <v>0</v>
      </c>
      <c r="Y39" s="217"/>
      <c r="Z39" s="350">
        <f>IFERROR(VLOOKUP($B39,'INSUMOS ENE'!$A$2:$S$105,14,0),"")</f>
        <v>387.81900000000002</v>
      </c>
      <c r="AA39" s="219">
        <f t="shared" si="53"/>
        <v>0</v>
      </c>
      <c r="AB39" s="217"/>
      <c r="AC39" s="350">
        <f>IFERROR(VLOOKUP($B39,'INSUMOS ENE'!$A$2:$S$105,14,0),"")</f>
        <v>387.81900000000002</v>
      </c>
      <c r="AD39" s="219">
        <f t="shared" si="66"/>
        <v>0</v>
      </c>
      <c r="AE39" s="217"/>
      <c r="AF39" s="350">
        <f>IFERROR(VLOOKUP($B39,'INSUMOS ENE'!$A$2:$S$105,14,0),"")</f>
        <v>387.81900000000002</v>
      </c>
      <c r="AG39" s="219">
        <f t="shared" si="44"/>
        <v>0</v>
      </c>
      <c r="AH39" s="217"/>
      <c r="AI39" s="350">
        <f>IFERROR(VLOOKUP($B39,'INSUMOS ENE'!$A$2:$S$105,14,0),"")</f>
        <v>387.81900000000002</v>
      </c>
      <c r="AJ39" s="219">
        <f t="shared" si="54"/>
        <v>0</v>
      </c>
      <c r="AK39" s="217">
        <v>5</v>
      </c>
      <c r="AL39" s="351">
        <f>IFERROR(VLOOKUP($B39,'INSUMOS ENE'!$A$2:$S$105,17,0),"")</f>
        <v>211.251</v>
      </c>
      <c r="AM39" s="219">
        <f t="shared" si="55"/>
        <v>1056.2550000000001</v>
      </c>
      <c r="AN39" s="217">
        <v>6</v>
      </c>
      <c r="AO39" s="351">
        <f>IFERROR(VLOOKUP($B39,'INSUMOS ENE'!$A$2:$S$105,17,0),"")</f>
        <v>211.251</v>
      </c>
      <c r="AP39" s="219">
        <f t="shared" si="56"/>
        <v>1267.5060000000001</v>
      </c>
      <c r="AQ39" s="217"/>
      <c r="AR39" s="350">
        <f>IFERROR(VLOOKUP($B39,'INSUMOS ENE'!$A$2:$S$105,14,0),"")</f>
        <v>387.81900000000002</v>
      </c>
      <c r="AS39" s="219">
        <f t="shared" si="67"/>
        <v>0</v>
      </c>
      <c r="AT39" s="217"/>
      <c r="AU39" s="350">
        <f>IFERROR(VLOOKUP($B39,'INSUMOS ENE'!$A$2:$S$105,14,0),"")</f>
        <v>387.81900000000002</v>
      </c>
      <c r="AV39" s="219">
        <f t="shared" si="68"/>
        <v>0</v>
      </c>
      <c r="AW39" s="217"/>
      <c r="AX39" s="350">
        <f>IFERROR(VLOOKUP($B39,'INSUMOS ENE'!$A$2:$S$105,14,0),"")</f>
        <v>387.81900000000002</v>
      </c>
      <c r="AY39" s="219">
        <f t="shared" si="69"/>
        <v>0</v>
      </c>
      <c r="AZ39" s="217"/>
      <c r="BA39" s="350">
        <f>IFERROR(VLOOKUP($B39,'INSUMOS ENE'!$A$2:$S$105,14,0),"")</f>
        <v>387.81900000000002</v>
      </c>
      <c r="BB39" s="219">
        <f t="shared" si="70"/>
        <v>0</v>
      </c>
      <c r="BC39" s="217"/>
      <c r="BD39" s="350">
        <f>IFERROR(VLOOKUP($B39,'INSUMOS ENE'!$A$2:$S$105,14,0),"")</f>
        <v>387.81900000000002</v>
      </c>
      <c r="BE39" s="219">
        <f t="shared" si="71"/>
        <v>0</v>
      </c>
      <c r="BF39" s="217"/>
      <c r="BG39" s="350">
        <f>IFERROR(VLOOKUP($B39,'INSUMOS ENE'!$A$2:$S$105,14,0),"")</f>
        <v>387.81900000000002</v>
      </c>
      <c r="BH39" s="219">
        <f t="shared" ref="BH39:BH40" si="73">BF39*BG39</f>
        <v>0</v>
      </c>
      <c r="BI39" s="217"/>
      <c r="BJ39" s="350">
        <f>IFERROR(VLOOKUP($B39,'INSUMOS ENE'!$A$2:$S$105,14,0),"")</f>
        <v>387.81900000000002</v>
      </c>
      <c r="BK39" s="219">
        <f t="shared" si="47"/>
        <v>0</v>
      </c>
      <c r="BL39" s="217"/>
      <c r="BM39" s="350">
        <f>IFERROR(VLOOKUP($B39,'INSUMOS ENE'!$A$2:$S$105,14,0),"")</f>
        <v>387.81900000000002</v>
      </c>
      <c r="BN39" s="219">
        <f t="shared" si="48"/>
        <v>0</v>
      </c>
      <c r="BO39" s="217"/>
      <c r="BP39" s="350">
        <f>IFERROR(VLOOKUP($B39,'INSUMOS ENE'!$A$2:$S$105,14,0),"")</f>
        <v>387.81900000000002</v>
      </c>
      <c r="BQ39" s="219">
        <f t="shared" ref="BQ39:BQ40" si="74">BO39*BP39</f>
        <v>0</v>
      </c>
      <c r="BR39" s="217"/>
      <c r="BS39" s="350">
        <f>IFERROR(VLOOKUP($B39,'INSUMOS ENE'!$A$2:$S$105,14,0),"")</f>
        <v>387.81900000000002</v>
      </c>
      <c r="BT39" s="219">
        <f t="shared" ref="BT39:BT40" si="75">BR39*BS39</f>
        <v>0</v>
      </c>
      <c r="BU39" s="217"/>
      <c r="BV39" s="350">
        <f>IFERROR(VLOOKUP($B39,'INSUMOS ENE'!$A$2:$S$105,14,0),"")</f>
        <v>387.81900000000002</v>
      </c>
      <c r="BW39" s="219">
        <f t="shared" si="63"/>
        <v>0</v>
      </c>
      <c r="BX39" s="217"/>
      <c r="BY39" s="350">
        <f>IFERROR(VLOOKUP($B39,'INSUMOS ENE'!$A$2:$S$105,14,0),"")</f>
        <v>387.81900000000002</v>
      </c>
      <c r="BZ39" s="219">
        <f t="shared" si="64"/>
        <v>0</v>
      </c>
      <c r="CA39" s="217"/>
      <c r="CB39" s="350">
        <f>IFERROR(VLOOKUP($B39,'INSUMOS ENE'!$A$2:$S$105,14,0),"")</f>
        <v>387.81900000000002</v>
      </c>
      <c r="CC39" s="219">
        <f t="shared" si="65"/>
        <v>0</v>
      </c>
      <c r="CD39" s="222">
        <f t="shared" si="1"/>
        <v>26</v>
      </c>
      <c r="CE39" s="217">
        <f>+CD39-E39</f>
        <v>0</v>
      </c>
      <c r="CF39" s="349">
        <f>IFERROR(VLOOKUP($B39,'[5]INSUMOS FEBRERO'!$A$2:$J$105,9,0),"0")</f>
        <v>26</v>
      </c>
      <c r="CG39" s="351">
        <f>IFERROR(VLOOKUP($B39,'INSUMOS ENE'!$A$2:$S$105,17,0),"")</f>
        <v>211.251</v>
      </c>
      <c r="CH39" s="350">
        <f t="shared" si="4"/>
        <v>5492.5259999999998</v>
      </c>
      <c r="CI39" s="349">
        <f>IFERROR(VLOOKUP($B39,'[5]INSUMOS FEBRERO'!$A$2:$J$105,10,0),"0")</f>
        <v>0</v>
      </c>
      <c r="CJ39" s="350">
        <f>IFERROR(VLOOKUP($B39,'INSUMOS ENE'!$A$2:$S$105,14,0),"")</f>
        <v>387.81900000000002</v>
      </c>
      <c r="CK39" s="352">
        <f t="shared" si="5"/>
        <v>0</v>
      </c>
      <c r="CL39" s="225">
        <f t="shared" si="14"/>
        <v>5492.5260000000007</v>
      </c>
      <c r="CM39" s="370">
        <f t="shared" si="7"/>
        <v>549.25260000000014</v>
      </c>
      <c r="CN39" s="370">
        <f t="shared" si="8"/>
        <v>104.35799400000003</v>
      </c>
      <c r="CO39" s="370">
        <f t="shared" si="9"/>
        <v>6146.1365940000005</v>
      </c>
    </row>
    <row r="40" spans="1:93" ht="16.5" x14ac:dyDescent="0.25">
      <c r="A40" s="213">
        <v>35</v>
      </c>
      <c r="B40" s="347">
        <v>82</v>
      </c>
      <c r="C40" s="348" t="s">
        <v>74</v>
      </c>
      <c r="D40" s="349">
        <f>IFERROR(VLOOKUP($B40,'[5]INSUMOS FEBRERO'!$A$2:$F$105,5,0),"")</f>
        <v>37</v>
      </c>
      <c r="E40" s="349">
        <f>IFERROR(VLOOKUP($B40,'[5]INSUMOS FEBRERO'!$A$2:$F$105,6,0),"")</f>
        <v>13</v>
      </c>
      <c r="F40" s="349">
        <f t="shared" si="2"/>
        <v>-24</v>
      </c>
      <c r="G40" s="217"/>
      <c r="H40" s="351">
        <f>IFERROR(VLOOKUP($B40,'INSUMOS ENE'!$A$2:$S$105,17,0),"")</f>
        <v>1003.7049999999999</v>
      </c>
      <c r="I40" s="219">
        <f t="shared" si="0"/>
        <v>0</v>
      </c>
      <c r="J40" s="217">
        <v>8</v>
      </c>
      <c r="K40" s="351">
        <f>IFERROR(VLOOKUP($B40,'INSUMOS ENE'!$A$2:$S$105,17,0),"")</f>
        <v>1003.7049999999999</v>
      </c>
      <c r="L40" s="233">
        <f>+K40*J40</f>
        <v>8029.6399999999994</v>
      </c>
      <c r="M40" s="217"/>
      <c r="N40" s="351">
        <f>IFERROR(VLOOKUP($B40,'INSUMOS ENE'!$A$2:$S$105,17,0),"")</f>
        <v>1003.7049999999999</v>
      </c>
      <c r="O40" s="219">
        <f t="shared" si="49"/>
        <v>0</v>
      </c>
      <c r="P40" s="217"/>
      <c r="Q40" s="351">
        <f>IFERROR(VLOOKUP($B40,'INSUMOS ENE'!$A$2:$S$105,17,0),"")</f>
        <v>1003.7049999999999</v>
      </c>
      <c r="R40" s="219">
        <f t="shared" si="50"/>
        <v>0</v>
      </c>
      <c r="S40" s="217"/>
      <c r="T40" s="351">
        <f>IFERROR(VLOOKUP($B40,'INSUMOS ENE'!$A$2:$S$105,17,0),"")</f>
        <v>1003.7049999999999</v>
      </c>
      <c r="U40" s="219">
        <f t="shared" si="51"/>
        <v>0</v>
      </c>
      <c r="V40" s="217"/>
      <c r="W40" s="351">
        <f>IFERROR(VLOOKUP($B40,'INSUMOS ENE'!$A$2:$S$105,17,0),"")</f>
        <v>1003.7049999999999</v>
      </c>
      <c r="X40" s="219">
        <f t="shared" si="52"/>
        <v>0</v>
      </c>
      <c r="Y40" s="217"/>
      <c r="Z40" s="351">
        <f>IFERROR(VLOOKUP($B40,'INSUMOS ENE'!$A$2:$S$105,17,0),"")</f>
        <v>1003.7049999999999</v>
      </c>
      <c r="AA40" s="219">
        <f t="shared" si="53"/>
        <v>0</v>
      </c>
      <c r="AB40" s="217"/>
      <c r="AC40" s="351">
        <f>IFERROR(VLOOKUP($B40,'INSUMOS ENE'!$A$2:$S$105,17,0),"")</f>
        <v>1003.7049999999999</v>
      </c>
      <c r="AD40" s="219">
        <f t="shared" si="66"/>
        <v>0</v>
      </c>
      <c r="AE40" s="217"/>
      <c r="AF40" s="351">
        <f>IFERROR(VLOOKUP($B40,'INSUMOS ENE'!$A$2:$S$105,17,0),"")</f>
        <v>1003.7049999999999</v>
      </c>
      <c r="AG40" s="219">
        <f t="shared" si="44"/>
        <v>0</v>
      </c>
      <c r="AH40" s="217"/>
      <c r="AI40" s="351">
        <f>IFERROR(VLOOKUP($B40,'INSUMOS ENE'!$A$2:$S$105,17,0),"")</f>
        <v>1003.7049999999999</v>
      </c>
      <c r="AJ40" s="219">
        <f t="shared" si="54"/>
        <v>0</v>
      </c>
      <c r="AK40" s="217">
        <v>5</v>
      </c>
      <c r="AL40" s="351">
        <f>IFERROR(VLOOKUP($B40,'INSUMOS ENE'!$A$2:$S$105,17,0),"")</f>
        <v>1003.7049999999999</v>
      </c>
      <c r="AM40" s="233">
        <f>+AL40*AK40</f>
        <v>5018.5249999999996</v>
      </c>
      <c r="AN40" s="217"/>
      <c r="AO40" s="351">
        <f>IFERROR(VLOOKUP($B40,'INSUMOS ENE'!$A$2:$S$105,17,0),"")</f>
        <v>1003.7049999999999</v>
      </c>
      <c r="AP40" s="219">
        <f t="shared" si="56"/>
        <v>0</v>
      </c>
      <c r="AQ40" s="217"/>
      <c r="AR40" s="351">
        <f>IFERROR(VLOOKUP($B40,'INSUMOS ENE'!$A$2:$S$105,17,0),"")</f>
        <v>1003.7049999999999</v>
      </c>
      <c r="AS40" s="219">
        <f t="shared" si="67"/>
        <v>0</v>
      </c>
      <c r="AT40" s="217"/>
      <c r="AU40" s="351">
        <f>IFERROR(VLOOKUP($B40,'INSUMOS ENE'!$A$2:$S$105,17,0),"")</f>
        <v>1003.7049999999999</v>
      </c>
      <c r="AV40" s="219">
        <f t="shared" si="68"/>
        <v>0</v>
      </c>
      <c r="AW40" s="217"/>
      <c r="AX40" s="351">
        <f>IFERROR(VLOOKUP($B40,'INSUMOS ENE'!$A$2:$S$105,17,0),"")</f>
        <v>1003.7049999999999</v>
      </c>
      <c r="AY40" s="219">
        <f t="shared" si="69"/>
        <v>0</v>
      </c>
      <c r="AZ40" s="217"/>
      <c r="BA40" s="351">
        <f>IFERROR(VLOOKUP($B40,'INSUMOS ENE'!$A$2:$S$105,17,0),"")</f>
        <v>1003.7049999999999</v>
      </c>
      <c r="BB40" s="219">
        <f t="shared" si="70"/>
        <v>0</v>
      </c>
      <c r="BC40" s="217"/>
      <c r="BD40" s="351">
        <f>IFERROR(VLOOKUP($B40,'INSUMOS ENE'!$A$2:$S$105,17,0),"")</f>
        <v>1003.7049999999999</v>
      </c>
      <c r="BE40" s="219">
        <f t="shared" si="71"/>
        <v>0</v>
      </c>
      <c r="BF40" s="217"/>
      <c r="BG40" s="351">
        <f>IFERROR(VLOOKUP($B40,'INSUMOS ENE'!$A$2:$S$105,17,0),"")</f>
        <v>1003.7049999999999</v>
      </c>
      <c r="BH40" s="219">
        <f t="shared" si="73"/>
        <v>0</v>
      </c>
      <c r="BI40" s="217"/>
      <c r="BJ40" s="351">
        <f>IFERROR(VLOOKUP($B40,'INSUMOS ENE'!$A$2:$S$105,17,0),"")</f>
        <v>1003.7049999999999</v>
      </c>
      <c r="BK40" s="219">
        <f t="shared" si="47"/>
        <v>0</v>
      </c>
      <c r="BL40" s="217"/>
      <c r="BM40" s="351">
        <f>IFERROR(VLOOKUP($B40,'INSUMOS ENE'!$A$2:$S$105,17,0),"")</f>
        <v>1003.7049999999999</v>
      </c>
      <c r="BN40" s="219">
        <f t="shared" si="48"/>
        <v>0</v>
      </c>
      <c r="BO40" s="217"/>
      <c r="BP40" s="351">
        <f>IFERROR(VLOOKUP($B40,'INSUMOS ENE'!$A$2:$S$105,17,0),"")</f>
        <v>1003.7049999999999</v>
      </c>
      <c r="BQ40" s="219">
        <f t="shared" si="74"/>
        <v>0</v>
      </c>
      <c r="BR40" s="217"/>
      <c r="BS40" s="351">
        <f>IFERROR(VLOOKUP($B40,'INSUMOS ENE'!$A$2:$S$105,17,0),"")</f>
        <v>1003.7049999999999</v>
      </c>
      <c r="BT40" s="219">
        <f t="shared" si="75"/>
        <v>0</v>
      </c>
      <c r="BU40" s="217"/>
      <c r="BV40" s="351">
        <f>IFERROR(VLOOKUP($B40,'INSUMOS ENE'!$A$2:$S$105,17,0),"")</f>
        <v>1003.7049999999999</v>
      </c>
      <c r="BW40" s="219">
        <f t="shared" si="63"/>
        <v>0</v>
      </c>
      <c r="BX40" s="217"/>
      <c r="BY40" s="351">
        <f>IFERROR(VLOOKUP($B40,'INSUMOS ENE'!$A$2:$S$105,17,0),"")</f>
        <v>1003.7049999999999</v>
      </c>
      <c r="BZ40" s="219">
        <f t="shared" si="64"/>
        <v>0</v>
      </c>
      <c r="CA40" s="217"/>
      <c r="CB40" s="351">
        <f>IFERROR(VLOOKUP($B40,'INSUMOS ENE'!$A$2:$S$105,17,0),"")</f>
        <v>1003.7049999999999</v>
      </c>
      <c r="CC40" s="219">
        <f t="shared" si="65"/>
        <v>0</v>
      </c>
      <c r="CD40" s="222">
        <f t="shared" si="1"/>
        <v>13</v>
      </c>
      <c r="CE40" s="217">
        <f t="shared" si="3"/>
        <v>0</v>
      </c>
      <c r="CF40" s="349">
        <f>IFERROR(VLOOKUP($B40,'[5]INSUMOS FEBRERO'!$A$2:$J$105,9,0),"0")</f>
        <v>13</v>
      </c>
      <c r="CG40" s="351">
        <f>IFERROR(VLOOKUP($B40,'INSUMOS ENE'!$A$2:$S$105,17,0),"")</f>
        <v>1003.7049999999999</v>
      </c>
      <c r="CH40" s="350">
        <f t="shared" si="4"/>
        <v>13048.164999999999</v>
      </c>
      <c r="CI40" s="349">
        <f>IFERROR(VLOOKUP($B40,'[5]INSUMOS FEBRERO'!$A$2:$J$105,10,0),"0")</f>
        <v>0</v>
      </c>
      <c r="CJ40" s="350">
        <f>IFERROR(VLOOKUP($B40,'INSUMOS ENE'!$A$2:$S$105,14,0),"")</f>
        <v>1959.9048</v>
      </c>
      <c r="CK40" s="352">
        <f t="shared" si="5"/>
        <v>0</v>
      </c>
      <c r="CL40" s="225">
        <f t="shared" si="14"/>
        <v>13048.164999999999</v>
      </c>
      <c r="CM40" s="370">
        <f t="shared" si="7"/>
        <v>1304.8164999999999</v>
      </c>
      <c r="CN40" s="370">
        <f t="shared" si="8"/>
        <v>247.91513499999999</v>
      </c>
      <c r="CO40" s="370">
        <f t="shared" si="9"/>
        <v>14600.896634999997</v>
      </c>
    </row>
    <row r="41" spans="1:93" ht="16.5" x14ac:dyDescent="0.25">
      <c r="A41" s="213">
        <v>36</v>
      </c>
      <c r="B41" s="347">
        <v>83</v>
      </c>
      <c r="C41" s="348" t="s">
        <v>75</v>
      </c>
      <c r="D41" s="349">
        <f>IFERROR(VLOOKUP($B41,'[5]INSUMOS FEBRERO'!$A$2:$F$105,5,0),"")</f>
        <v>37</v>
      </c>
      <c r="E41" s="349">
        <f>IFERROR(VLOOKUP($B41,'[5]INSUMOS FEBRERO'!$A$2:$F$105,6,0),"")</f>
        <v>20</v>
      </c>
      <c r="F41" s="349">
        <f t="shared" si="2"/>
        <v>-17</v>
      </c>
      <c r="G41" s="217">
        <v>10</v>
      </c>
      <c r="H41" s="351">
        <f>IFERROR(VLOOKUP($B41,'INSUMOS ENE'!$A$2:$S$105,17,0),"")</f>
        <v>336.32</v>
      </c>
      <c r="I41" s="219">
        <f t="shared" si="0"/>
        <v>3363.2</v>
      </c>
      <c r="J41" s="217">
        <v>5</v>
      </c>
      <c r="K41" s="351">
        <f>IFERROR(VLOOKUP($B41,'INSUMOS ENE'!$A$2:$S$105,17,0),"")</f>
        <v>336.32</v>
      </c>
      <c r="L41" s="219">
        <f t="shared" ref="L41:L42" si="76">J41*K41</f>
        <v>1681.6</v>
      </c>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7"/>
      <c r="AJ41" s="217"/>
      <c r="AK41" s="217">
        <v>5</v>
      </c>
      <c r="AL41" s="351">
        <f>IFERROR(VLOOKUP($B41,'INSUMOS ENE'!$A$2:$S$105,17,0),"")</f>
        <v>336.32</v>
      </c>
      <c r="AM41" s="219">
        <f t="shared" ref="AM41" si="77">AK41*AL41</f>
        <v>1681.6</v>
      </c>
      <c r="AN41" s="217"/>
      <c r="AO41" s="217"/>
      <c r="AP41" s="217"/>
      <c r="AQ41" s="217"/>
      <c r="AR41" s="217"/>
      <c r="AS41" s="217"/>
      <c r="AT41" s="217"/>
      <c r="AU41" s="217"/>
      <c r="AV41" s="217"/>
      <c r="AW41" s="217"/>
      <c r="AX41" s="217"/>
      <c r="AY41" s="217"/>
      <c r="AZ41" s="217"/>
      <c r="BA41" s="217"/>
      <c r="BB41" s="217"/>
      <c r="BC41" s="217"/>
      <c r="BD41" s="217"/>
      <c r="BE41" s="217"/>
      <c r="BF41" s="217"/>
      <c r="BG41" s="217"/>
      <c r="BH41" s="217"/>
      <c r="BI41" s="217"/>
      <c r="BJ41" s="217"/>
      <c r="BK41" s="217"/>
      <c r="BL41" s="217"/>
      <c r="BM41" s="217"/>
      <c r="BN41" s="217"/>
      <c r="BO41" s="217"/>
      <c r="BP41" s="217"/>
      <c r="BQ41" s="217"/>
      <c r="BR41" s="217"/>
      <c r="BS41" s="217"/>
      <c r="BT41" s="217"/>
      <c r="BU41" s="217"/>
      <c r="BV41" s="217"/>
      <c r="BW41" s="217"/>
      <c r="BX41" s="217"/>
      <c r="BY41" s="217"/>
      <c r="BZ41" s="217"/>
      <c r="CA41" s="217"/>
      <c r="CB41" s="217"/>
      <c r="CC41" s="217"/>
      <c r="CD41" s="222">
        <f t="shared" si="1"/>
        <v>20</v>
      </c>
      <c r="CE41" s="217">
        <f t="shared" si="3"/>
        <v>0</v>
      </c>
      <c r="CF41" s="349">
        <f>IFERROR(VLOOKUP($B41,'[5]INSUMOS FEBRERO'!$A$2:$J$105,9,0),"0")</f>
        <v>20</v>
      </c>
      <c r="CG41" s="351">
        <f>IFERROR(VLOOKUP($B41,'INSUMOS ENE'!$A$2:$S$105,17,0),"")</f>
        <v>336.32</v>
      </c>
      <c r="CH41" s="350">
        <f t="shared" si="4"/>
        <v>6726.4</v>
      </c>
      <c r="CI41" s="349">
        <f>IFERROR(VLOOKUP($B41,'[5]INSUMOS FEBRERO'!$A$2:$J$105,10,0),"0")</f>
        <v>0</v>
      </c>
      <c r="CJ41" s="350">
        <f>IFERROR(VLOOKUP($B41,'INSUMOS ENE'!$A$2:$S$105,14,0),"")</f>
        <v>367.95510000000002</v>
      </c>
      <c r="CK41" s="352">
        <f t="shared" si="5"/>
        <v>0</v>
      </c>
      <c r="CL41" s="225">
        <f t="shared" si="14"/>
        <v>6726.4</v>
      </c>
      <c r="CM41" s="370">
        <f t="shared" si="7"/>
        <v>672.64</v>
      </c>
      <c r="CN41" s="370">
        <f t="shared" si="8"/>
        <v>127.80159999999999</v>
      </c>
      <c r="CO41" s="370">
        <f t="shared" si="9"/>
        <v>7526.8415999999997</v>
      </c>
    </row>
    <row r="42" spans="1:93" ht="16.5" x14ac:dyDescent="0.25">
      <c r="A42" s="213">
        <v>37</v>
      </c>
      <c r="B42" s="347">
        <v>86</v>
      </c>
      <c r="C42" s="348" t="s">
        <v>299</v>
      </c>
      <c r="D42" s="349">
        <f>IFERROR(VLOOKUP($B42,'[5]INSUMOS FEBRERO'!$A$2:$F$105,5,0),"")</f>
        <v>20</v>
      </c>
      <c r="E42" s="349">
        <f>IFERROR(VLOOKUP($B42,'[5]INSUMOS FEBRERO'!$A$2:$F$105,6,0),"")</f>
        <v>21</v>
      </c>
      <c r="F42" s="349">
        <f t="shared" si="2"/>
        <v>1</v>
      </c>
      <c r="G42" s="217">
        <v>15</v>
      </c>
      <c r="H42" s="351">
        <f>IFERROR(VLOOKUP($B42,'INSUMOS ENE'!$A$2:$S$105,17,0),"")</f>
        <v>2792.5070000000005</v>
      </c>
      <c r="I42" s="219">
        <f t="shared" si="0"/>
        <v>41887.60500000001</v>
      </c>
      <c r="J42" s="217">
        <v>6</v>
      </c>
      <c r="K42" s="351">
        <f>IFERROR(VLOOKUP($B42,'INSUMOS ENE'!$A$2:$S$105,17,0),"")</f>
        <v>2792.5070000000005</v>
      </c>
      <c r="L42" s="219">
        <f t="shared" si="76"/>
        <v>16755.042000000001</v>
      </c>
      <c r="M42" s="217"/>
      <c r="N42" s="350">
        <f>IFERROR(VLOOKUP($B42,'INSUMOS ENE'!$A$2:$S$105,14,0),"")</f>
        <v>3830.895</v>
      </c>
      <c r="O42" s="217">
        <f>+N42*M42</f>
        <v>0</v>
      </c>
      <c r="P42" s="217"/>
      <c r="Q42" s="350">
        <f>IFERROR(VLOOKUP($B42,'INSUMOS ENE'!$A$2:$S$105,14,0),"")</f>
        <v>3830.895</v>
      </c>
      <c r="R42" s="217">
        <f>+Q42*P42</f>
        <v>0</v>
      </c>
      <c r="S42" s="217"/>
      <c r="T42" s="350">
        <f>IFERROR(VLOOKUP($B42,'INSUMOS ENE'!$A$2:$S$105,14,0),"")</f>
        <v>3830.895</v>
      </c>
      <c r="U42" s="217">
        <f>+T42*S42</f>
        <v>0</v>
      </c>
      <c r="V42" s="217"/>
      <c r="W42" s="350">
        <f>IFERROR(VLOOKUP($B42,'INSUMOS ENE'!$A$2:$S$105,14,0),"")</f>
        <v>3830.895</v>
      </c>
      <c r="X42" s="217">
        <f>+W42*V42</f>
        <v>0</v>
      </c>
      <c r="Y42" s="217"/>
      <c r="Z42" s="350">
        <f>IFERROR(VLOOKUP($B42,'INSUMOS ENE'!$A$2:$S$105,14,0),"")</f>
        <v>3830.895</v>
      </c>
      <c r="AA42" s="217">
        <f>+Z42*Y42</f>
        <v>0</v>
      </c>
      <c r="AB42" s="217"/>
      <c r="AC42" s="350">
        <f>IFERROR(VLOOKUP($B42,'INSUMOS ENE'!$A$2:$S$105,14,0),"")</f>
        <v>3830.895</v>
      </c>
      <c r="AD42" s="217">
        <f>+AC42*AB42</f>
        <v>0</v>
      </c>
      <c r="AE42" s="217"/>
      <c r="AF42" s="350">
        <f>IFERROR(VLOOKUP($B42,'INSUMOS ENE'!$A$2:$S$105,14,0),"")</f>
        <v>3830.895</v>
      </c>
      <c r="AG42" s="217">
        <f>+AF42*AE42</f>
        <v>0</v>
      </c>
      <c r="AH42" s="217"/>
      <c r="AI42" s="350">
        <f>IFERROR(VLOOKUP($B42,'INSUMOS ENE'!$A$2:$S$105,14,0),"")</f>
        <v>3830.895</v>
      </c>
      <c r="AJ42" s="217">
        <f>+AI42*AH42</f>
        <v>0</v>
      </c>
      <c r="AK42" s="217"/>
      <c r="AL42" s="350">
        <f>IFERROR(VLOOKUP($B42,'INSUMOS ENE'!$A$2:$S$105,14,0),"")</f>
        <v>3830.895</v>
      </c>
      <c r="AM42" s="217">
        <f>+AL42*AK42</f>
        <v>0</v>
      </c>
      <c r="AN42" s="217"/>
      <c r="AO42" s="350">
        <f>IFERROR(VLOOKUP($B42,'INSUMOS ENE'!$A$2:$S$105,14,0),"")</f>
        <v>3830.895</v>
      </c>
      <c r="AP42" s="217">
        <f>+AO42*AN42</f>
        <v>0</v>
      </c>
      <c r="AQ42" s="217"/>
      <c r="AR42" s="350">
        <f>IFERROR(VLOOKUP($B42,'INSUMOS ENE'!$A$2:$S$105,14,0),"")</f>
        <v>3830.895</v>
      </c>
      <c r="AS42" s="217">
        <f>+AR42*AQ42</f>
        <v>0</v>
      </c>
      <c r="AT42" s="217"/>
      <c r="AU42" s="350">
        <f>IFERROR(VLOOKUP($B42,'INSUMOS ENE'!$A$2:$S$105,14,0),"")</f>
        <v>3830.895</v>
      </c>
      <c r="AV42" s="217">
        <f>+AU42*AT42</f>
        <v>0</v>
      </c>
      <c r="AW42" s="217"/>
      <c r="AX42" s="350">
        <f>IFERROR(VLOOKUP($B42,'INSUMOS ENE'!$A$2:$S$105,14,0),"")</f>
        <v>3830.895</v>
      </c>
      <c r="AY42" s="217">
        <f>+AX42*AW42</f>
        <v>0</v>
      </c>
      <c r="AZ42" s="217"/>
      <c r="BA42" s="350">
        <f>IFERROR(VLOOKUP($B42,'INSUMOS ENE'!$A$2:$S$105,14,0),"")</f>
        <v>3830.895</v>
      </c>
      <c r="BB42" s="217">
        <f>+BA42*AZ42</f>
        <v>0</v>
      </c>
      <c r="BC42" s="217"/>
      <c r="BD42" s="350">
        <f>IFERROR(VLOOKUP($B42,'INSUMOS ENE'!$A$2:$S$105,14,0),"")</f>
        <v>3830.895</v>
      </c>
      <c r="BE42" s="217">
        <f>+BD42*BC42</f>
        <v>0</v>
      </c>
      <c r="BF42" s="217"/>
      <c r="BG42" s="350">
        <f>IFERROR(VLOOKUP($B42,'INSUMOS ENE'!$A$2:$S$105,14,0),"")</f>
        <v>3830.895</v>
      </c>
      <c r="BH42" s="217">
        <f>+BG42*BF42</f>
        <v>0</v>
      </c>
      <c r="BI42" s="217"/>
      <c r="BJ42" s="350">
        <f>IFERROR(VLOOKUP($B42,'INSUMOS ENE'!$A$2:$S$105,14,0),"")</f>
        <v>3830.895</v>
      </c>
      <c r="BK42" s="217">
        <f>+BJ42*BI42</f>
        <v>0</v>
      </c>
      <c r="BL42" s="217"/>
      <c r="BM42" s="350">
        <f>IFERROR(VLOOKUP($B42,'INSUMOS ENE'!$A$2:$S$105,14,0),"")</f>
        <v>3830.895</v>
      </c>
      <c r="BN42" s="217">
        <f>+BM42*BL42</f>
        <v>0</v>
      </c>
      <c r="BO42" s="217"/>
      <c r="BP42" s="350">
        <f>IFERROR(VLOOKUP($B42,'INSUMOS ENE'!$A$2:$S$105,14,0),"")</f>
        <v>3830.895</v>
      </c>
      <c r="BQ42" s="217">
        <f>+BP42*BO42</f>
        <v>0</v>
      </c>
      <c r="BR42" s="217"/>
      <c r="BS42" s="350">
        <f>IFERROR(VLOOKUP($B42,'INSUMOS ENE'!$A$2:$S$105,14,0),"")</f>
        <v>3830.895</v>
      </c>
      <c r="BT42" s="217">
        <f>+BS42*BR42</f>
        <v>0</v>
      </c>
      <c r="BU42" s="217"/>
      <c r="BV42" s="350">
        <f>IFERROR(VLOOKUP($B42,'INSUMOS ENE'!$A$2:$S$105,14,0),"")</f>
        <v>3830.895</v>
      </c>
      <c r="BW42" s="217">
        <f>+BV42*BU42</f>
        <v>0</v>
      </c>
      <c r="BX42" s="217"/>
      <c r="BY42" s="350">
        <f>IFERROR(VLOOKUP($B42,'INSUMOS ENE'!$A$2:$S$105,14,0),"")</f>
        <v>3830.895</v>
      </c>
      <c r="BZ42" s="217">
        <f>+BY42*BX42</f>
        <v>0</v>
      </c>
      <c r="CA42" s="217"/>
      <c r="CB42" s="350">
        <f>IFERROR(VLOOKUP($B42,'INSUMOS ENE'!$A$2:$S$105,14,0),"")</f>
        <v>3830.895</v>
      </c>
      <c r="CC42" s="217">
        <f>+CB42*CA42</f>
        <v>0</v>
      </c>
      <c r="CD42" s="222">
        <f t="shared" si="1"/>
        <v>21</v>
      </c>
      <c r="CE42" s="217">
        <f>+CD42-E42</f>
        <v>0</v>
      </c>
      <c r="CF42" s="349">
        <v>21</v>
      </c>
      <c r="CG42" s="351">
        <f>IFERROR(VLOOKUP($B42,'INSUMOS ENE'!$A$2:$S$105,17,0),"")</f>
        <v>2792.5070000000005</v>
      </c>
      <c r="CH42" s="350">
        <f t="shared" si="4"/>
        <v>58642.647000000012</v>
      </c>
      <c r="CI42" s="349">
        <v>0</v>
      </c>
      <c r="CJ42" s="350">
        <f>IFERROR(VLOOKUP($B42,'INSUMOS ENE'!$A$2:$S$105,14,0),"")</f>
        <v>3830.895</v>
      </c>
      <c r="CK42" s="352">
        <f t="shared" si="5"/>
        <v>0</v>
      </c>
      <c r="CL42" s="225">
        <f>+L42+BE42+BH42+BT42+BW42+BZ42+CC42+I42+O42+R42+U42+X42+AA42+AD42+AG42+AJ42+AM42+AP42+AS42+AV42+AY42+BB42+BK42+BN42+BQ42</f>
        <v>58642.647000000012</v>
      </c>
      <c r="CM42" s="370">
        <f t="shared" si="7"/>
        <v>5864.2647000000015</v>
      </c>
      <c r="CN42" s="370">
        <f t="shared" si="8"/>
        <v>1114.2102930000003</v>
      </c>
      <c r="CO42" s="370">
        <f t="shared" si="9"/>
        <v>65621.121993000008</v>
      </c>
    </row>
    <row r="43" spans="1:93" ht="16.5" x14ac:dyDescent="0.25">
      <c r="A43" s="213">
        <v>38</v>
      </c>
      <c r="B43" s="347">
        <v>87</v>
      </c>
      <c r="C43" s="348" t="s">
        <v>301</v>
      </c>
      <c r="D43" s="349">
        <f>IFERROR(VLOOKUP($B43,'[5]INSUMOS FEBRERO'!$A$2:$F$105,5,0),"")</f>
        <v>25</v>
      </c>
      <c r="E43" s="349">
        <f>IFERROR(VLOOKUP($B43,'[5]INSUMOS FEBRERO'!$A$2:$F$105,6,0),"")</f>
        <v>15</v>
      </c>
      <c r="F43" s="349">
        <f t="shared" si="2"/>
        <v>-10</v>
      </c>
      <c r="G43" s="217">
        <v>10</v>
      </c>
      <c r="H43" s="351"/>
      <c r="I43" s="219">
        <f t="shared" si="0"/>
        <v>0</v>
      </c>
      <c r="J43" s="217">
        <v>5</v>
      </c>
      <c r="K43" s="351"/>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AP43" s="217"/>
      <c r="AQ43" s="217"/>
      <c r="AR43" s="217"/>
      <c r="AS43" s="217"/>
      <c r="AT43" s="217"/>
      <c r="AU43" s="350">
        <f>IFERROR(VLOOKUP($B43,'INSUMOS ENE'!$A$2:$S$105,14,0),"")</f>
        <v>3830.895</v>
      </c>
      <c r="AV43" s="217">
        <f>+AU43*AT43</f>
        <v>0</v>
      </c>
      <c r="AW43" s="217"/>
      <c r="AX43" s="350">
        <f>IFERROR(VLOOKUP($B43,'INSUMOS ENE'!$A$2:$S$105,14,0),"")</f>
        <v>3830.895</v>
      </c>
      <c r="AY43" s="217">
        <f>+AX43*AW43</f>
        <v>0</v>
      </c>
      <c r="AZ43" s="217"/>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350">
        <f>IFERROR(VLOOKUP($B43,'INSUMOS ENE'!$A$2:$S$105,14,0),"")</f>
        <v>3830.895</v>
      </c>
      <c r="CC43" s="217">
        <f>+CB43*CA43</f>
        <v>0</v>
      </c>
      <c r="CD43" s="222">
        <f t="shared" si="1"/>
        <v>15</v>
      </c>
      <c r="CE43" s="217">
        <f t="shared" si="3"/>
        <v>0</v>
      </c>
      <c r="CF43" s="349">
        <f>IFERROR(VLOOKUP($B43,'[5]INSUMOS FEBRERO'!$A$2:$J$105,9,0),"0")</f>
        <v>15</v>
      </c>
      <c r="CG43" s="351">
        <f>IFERROR(VLOOKUP($B43,'INSUMOS ENE'!$A$2:$S$105,17,0),"")</f>
        <v>0</v>
      </c>
      <c r="CH43" s="350">
        <f t="shared" si="4"/>
        <v>0</v>
      </c>
      <c r="CI43" s="349">
        <f>IFERROR(VLOOKUP($B43,'[5]INSUMOS FEBRERO'!$A$2:$J$105,10,0),"0")</f>
        <v>0</v>
      </c>
      <c r="CJ43" s="350">
        <f>IFERROR(VLOOKUP($B43,'INSUMOS ENE'!$A$2:$S$105,14,0),"")</f>
        <v>3830.895</v>
      </c>
      <c r="CK43" s="352">
        <f t="shared" si="5"/>
        <v>0</v>
      </c>
      <c r="CL43" s="225">
        <f t="shared" si="14"/>
        <v>0</v>
      </c>
      <c r="CM43" s="370">
        <f t="shared" si="7"/>
        <v>0</v>
      </c>
      <c r="CN43" s="370">
        <f t="shared" si="8"/>
        <v>0</v>
      </c>
      <c r="CO43" s="370">
        <f t="shared" si="9"/>
        <v>0</v>
      </c>
    </row>
    <row r="44" spans="1:93" ht="16.5" x14ac:dyDescent="0.25">
      <c r="A44" s="213">
        <v>39</v>
      </c>
      <c r="B44" s="347">
        <v>88</v>
      </c>
      <c r="C44" s="348" t="s">
        <v>76</v>
      </c>
      <c r="D44" s="349">
        <f>IFERROR(VLOOKUP($B44,'[5]INSUMOS FEBRERO'!$A$2:$F$105,5,0),"")</f>
        <v>67</v>
      </c>
      <c r="E44" s="349">
        <f>IFERROR(VLOOKUP($B44,'[5]INSUMOS FEBRERO'!$A$2:$F$105,6,0),"")</f>
        <v>0</v>
      </c>
      <c r="F44" s="349">
        <f t="shared" si="2"/>
        <v>-67</v>
      </c>
      <c r="G44" s="217"/>
      <c r="H44" s="351">
        <f>IFERROR(VLOOKUP($B44,'INSUMOS ENE'!$A$2:$S$105,17,0),"")</f>
        <v>2717.886</v>
      </c>
      <c r="I44" s="219">
        <f t="shared" si="0"/>
        <v>0</v>
      </c>
      <c r="J44" s="217"/>
      <c r="K44" s="351">
        <f>IFERROR(VLOOKUP($B44,'INSUMOS ENE'!$A$2:$S$105,17,0),"")</f>
        <v>2717.886</v>
      </c>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22">
        <f t="shared" si="1"/>
        <v>0</v>
      </c>
      <c r="CE44" s="217">
        <f t="shared" si="3"/>
        <v>0</v>
      </c>
      <c r="CF44" s="349">
        <f>IFERROR(VLOOKUP($B44,'[5]INSUMOS FEBRERO'!$A$2:$J$105,9,0),"0")</f>
        <v>0</v>
      </c>
      <c r="CG44" s="351">
        <f>IFERROR(VLOOKUP($B44,'INSUMOS ENE'!$A$2:$S$105,17,0),"")</f>
        <v>2717.886</v>
      </c>
      <c r="CH44" s="350">
        <f t="shared" si="4"/>
        <v>0</v>
      </c>
      <c r="CI44" s="349">
        <f>IFERROR(VLOOKUP($B44,'[5]INSUMOS FEBRERO'!$A$2:$J$105,10,0),"0")</f>
        <v>0</v>
      </c>
      <c r="CJ44" s="350">
        <f>IFERROR(VLOOKUP($B44,'INSUMOS ENE'!$A$2:$S$105,14,0),"")</f>
        <v>4756.9310999999998</v>
      </c>
      <c r="CK44" s="352">
        <f t="shared" si="5"/>
        <v>0</v>
      </c>
      <c r="CL44" s="225">
        <f t="shared" si="14"/>
        <v>0</v>
      </c>
      <c r="CM44" s="370">
        <f t="shared" si="7"/>
        <v>0</v>
      </c>
      <c r="CN44" s="370">
        <f t="shared" si="8"/>
        <v>0</v>
      </c>
      <c r="CO44" s="370">
        <f t="shared" si="9"/>
        <v>0</v>
      </c>
    </row>
    <row r="45" spans="1:93" ht="16.5" x14ac:dyDescent="0.25">
      <c r="A45" s="213">
        <v>40</v>
      </c>
      <c r="B45" s="347">
        <v>89</v>
      </c>
      <c r="C45" s="348" t="s">
        <v>128</v>
      </c>
      <c r="D45" s="349">
        <f>IFERROR(VLOOKUP($B45,'[5]INSUMOS FEBRERO'!$A$2:$F$105,5,0),"")</f>
        <v>35</v>
      </c>
      <c r="E45" s="349">
        <f>IFERROR(VLOOKUP($B45,'[5]INSUMOS FEBRERO'!$A$2:$F$105,6,0),"")</f>
        <v>0</v>
      </c>
      <c r="F45" s="349">
        <f t="shared" si="2"/>
        <v>-35</v>
      </c>
      <c r="G45" s="217"/>
      <c r="H45" s="351">
        <f>IFERROR(VLOOKUP($B45,'INSUMOS ENE'!$A$2:$S$105,17,0),"")</f>
        <v>2650.6220000000003</v>
      </c>
      <c r="I45" s="219">
        <f t="shared" si="0"/>
        <v>0</v>
      </c>
      <c r="J45" s="217"/>
      <c r="K45" s="351">
        <f>IFERROR(VLOOKUP($B45,'INSUMOS ENE'!$A$2:$S$105,17,0),"")</f>
        <v>2650.6220000000003</v>
      </c>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c r="BN45" s="217"/>
      <c r="BO45" s="217"/>
      <c r="BP45" s="217"/>
      <c r="BQ45" s="217"/>
      <c r="BR45" s="217"/>
      <c r="BS45" s="217"/>
      <c r="BT45" s="217"/>
      <c r="BU45" s="217"/>
      <c r="BV45" s="217"/>
      <c r="BW45" s="217"/>
      <c r="BX45" s="217"/>
      <c r="BY45" s="217"/>
      <c r="BZ45" s="217"/>
      <c r="CA45" s="217"/>
      <c r="CB45" s="217"/>
      <c r="CC45" s="217"/>
      <c r="CD45" s="222">
        <f t="shared" si="1"/>
        <v>0</v>
      </c>
      <c r="CE45" s="217">
        <f t="shared" si="3"/>
        <v>0</v>
      </c>
      <c r="CF45" s="349">
        <f>IFERROR(VLOOKUP($B45,'[5]INSUMOS FEBRERO'!$A$2:$J$105,9,0),"0")</f>
        <v>0</v>
      </c>
      <c r="CG45" s="351">
        <f>IFERROR(VLOOKUP($B45,'INSUMOS ENE'!$A$2:$S$105,17,0),"")</f>
        <v>2650.6220000000003</v>
      </c>
      <c r="CH45" s="350">
        <f t="shared" si="4"/>
        <v>0</v>
      </c>
      <c r="CI45" s="349">
        <f>IFERROR(VLOOKUP($B45,'[5]INSUMOS FEBRERO'!$A$2:$J$105,10,0),"0")</f>
        <v>0</v>
      </c>
      <c r="CJ45" s="350">
        <f>IFERROR(VLOOKUP($B45,'INSUMOS ENE'!$A$2:$S$105,14,0),"")</f>
        <v>4756.9310999999998</v>
      </c>
      <c r="CK45" s="352">
        <f t="shared" si="5"/>
        <v>0</v>
      </c>
      <c r="CL45" s="225">
        <f t="shared" si="14"/>
        <v>0</v>
      </c>
      <c r="CM45" s="370">
        <f t="shared" si="7"/>
        <v>0</v>
      </c>
      <c r="CN45" s="370">
        <f t="shared" si="8"/>
        <v>0</v>
      </c>
      <c r="CO45" s="370">
        <f t="shared" si="9"/>
        <v>0</v>
      </c>
    </row>
    <row r="46" spans="1:93" ht="16.5" x14ac:dyDescent="0.25">
      <c r="A46" s="213">
        <v>41</v>
      </c>
      <c r="B46" s="347">
        <v>91</v>
      </c>
      <c r="C46" s="348" t="s">
        <v>77</v>
      </c>
      <c r="D46" s="349">
        <f>IFERROR(VLOOKUP($B46,'[5]INSUMOS FEBRERO'!$A$2:$F$105,5,0),"")</f>
        <v>25</v>
      </c>
      <c r="E46" s="349">
        <f>IFERROR(VLOOKUP($B46,'[5]INSUMOS FEBRERO'!$A$2:$F$105,6,0),"")</f>
        <v>0</v>
      </c>
      <c r="F46" s="349">
        <f t="shared" si="2"/>
        <v>-25</v>
      </c>
      <c r="G46" s="217"/>
      <c r="H46" s="351">
        <f>IFERROR(VLOOKUP($B46,'INSUMOS ENE'!$A$2:$S$105,17,0),"")</f>
        <v>4364.8029999999999</v>
      </c>
      <c r="I46" s="219">
        <f t="shared" si="0"/>
        <v>0</v>
      </c>
      <c r="J46" s="217"/>
      <c r="K46" s="351">
        <f>IFERROR(VLOOKUP($B46,'INSUMOS ENE'!$A$2:$S$105,17,0),"")</f>
        <v>4364.8029999999999</v>
      </c>
      <c r="L46" s="219">
        <f t="shared" ref="L46:L47" si="78">J46*K46</f>
        <v>0</v>
      </c>
      <c r="M46" s="217"/>
      <c r="N46" s="351">
        <f>IFERROR(VLOOKUP($B46,'INSUMOS ENE'!$A$2:$S$105,17,0),"")</f>
        <v>4364.8029999999999</v>
      </c>
      <c r="O46" s="219">
        <f t="shared" ref="O46:O47" si="79">M46*N46</f>
        <v>0</v>
      </c>
      <c r="P46" s="217"/>
      <c r="Q46" s="351">
        <f>IFERROR(VLOOKUP($B46,'INSUMOS ENE'!$A$2:$S$105,17,0),"")</f>
        <v>4364.8029999999999</v>
      </c>
      <c r="R46" s="219">
        <f t="shared" ref="R46:R47" si="80">P46*Q46</f>
        <v>0</v>
      </c>
      <c r="S46" s="217"/>
      <c r="T46" s="351">
        <f>IFERROR(VLOOKUP($B46,'INSUMOS ENE'!$A$2:$S$105,17,0),"")</f>
        <v>4364.8029999999999</v>
      </c>
      <c r="U46" s="219">
        <f t="shared" ref="U46:U47" si="81">S46*T46</f>
        <v>0</v>
      </c>
      <c r="V46" s="217"/>
      <c r="W46" s="351">
        <f>IFERROR(VLOOKUP($B46,'INSUMOS ENE'!$A$2:$S$105,17,0),"")</f>
        <v>4364.8029999999999</v>
      </c>
      <c r="X46" s="219">
        <f t="shared" ref="X46:X47" si="82">V46*W46</f>
        <v>0</v>
      </c>
      <c r="Y46" s="217"/>
      <c r="Z46" s="351">
        <f>IFERROR(VLOOKUP($B46,'INSUMOS ENE'!$A$2:$S$105,17,0),"")</f>
        <v>4364.8029999999999</v>
      </c>
      <c r="AA46" s="219">
        <f t="shared" ref="AA46:AA47" si="83">Y46*Z46</f>
        <v>0</v>
      </c>
      <c r="AB46" s="217"/>
      <c r="AC46" s="351">
        <f>IFERROR(VLOOKUP($B46,'INSUMOS ENE'!$A$2:$S$105,17,0),"")</f>
        <v>4364.8029999999999</v>
      </c>
      <c r="AD46" s="219">
        <f t="shared" ref="AD46:AD47" si="84">AB46*AC46</f>
        <v>0</v>
      </c>
      <c r="AE46" s="217"/>
      <c r="AF46" s="351">
        <f>IFERROR(VLOOKUP($B46,'INSUMOS ENE'!$A$2:$S$105,17,0),"")</f>
        <v>4364.8029999999999</v>
      </c>
      <c r="AG46" s="219">
        <f t="shared" ref="AG46:AG47" si="85">AE46*AF46</f>
        <v>0</v>
      </c>
      <c r="AH46" s="217"/>
      <c r="AI46" s="351">
        <f>IFERROR(VLOOKUP($B46,'INSUMOS ENE'!$A$2:$S$105,17,0),"")</f>
        <v>4364.8029999999999</v>
      </c>
      <c r="AJ46" s="219">
        <f t="shared" ref="AJ46:AJ47" si="86">AH46*AI46</f>
        <v>0</v>
      </c>
      <c r="AK46" s="217"/>
      <c r="AL46" s="351">
        <f>IFERROR(VLOOKUP($B46,'INSUMOS ENE'!$A$2:$S$105,17,0),"")</f>
        <v>4364.8029999999999</v>
      </c>
      <c r="AM46" s="219">
        <f t="shared" ref="AM46:AM47" si="87">AK46*AL46</f>
        <v>0</v>
      </c>
      <c r="AN46" s="217"/>
      <c r="AO46" s="351">
        <f>IFERROR(VLOOKUP($B46,'INSUMOS ENE'!$A$2:$S$105,17,0),"")</f>
        <v>4364.8029999999999</v>
      </c>
      <c r="AP46" s="219">
        <f t="shared" ref="AP46:AP47" si="88">AN46*AO46</f>
        <v>0</v>
      </c>
      <c r="AQ46" s="217"/>
      <c r="AR46" s="351">
        <f>IFERROR(VLOOKUP($B46,'INSUMOS ENE'!$A$2:$S$105,17,0),"")</f>
        <v>4364.8029999999999</v>
      </c>
      <c r="AS46" s="219">
        <f t="shared" ref="AS46:AS47" si="89">AQ46*AR46</f>
        <v>0</v>
      </c>
      <c r="AT46" s="217"/>
      <c r="AU46" s="351">
        <f>IFERROR(VLOOKUP($B46,'INSUMOS ENE'!$A$2:$S$105,17,0),"")</f>
        <v>4364.8029999999999</v>
      </c>
      <c r="AV46" s="219">
        <f t="shared" ref="AV46:AV47" si="90">AT46*AU46</f>
        <v>0</v>
      </c>
      <c r="AW46" s="217"/>
      <c r="AX46" s="351">
        <f>IFERROR(VLOOKUP($B46,'INSUMOS ENE'!$A$2:$S$105,17,0),"")</f>
        <v>4364.8029999999999</v>
      </c>
      <c r="AY46" s="219">
        <f t="shared" ref="AY46:AY47" si="91">AW46*AX46</f>
        <v>0</v>
      </c>
      <c r="AZ46" s="217"/>
      <c r="BA46" s="351">
        <f>IFERROR(VLOOKUP($B46,'INSUMOS ENE'!$A$2:$S$105,17,0),"")</f>
        <v>4364.8029999999999</v>
      </c>
      <c r="BB46" s="219">
        <f t="shared" ref="BB46:BB47" si="92">AZ46*BA46</f>
        <v>0</v>
      </c>
      <c r="BC46" s="217"/>
      <c r="BD46" s="351">
        <f>IFERROR(VLOOKUP($B46,'INSUMOS ENE'!$A$2:$S$105,17,0),"")</f>
        <v>4364.8029999999999</v>
      </c>
      <c r="BE46" s="219">
        <f t="shared" ref="BE46:BE47" si="93">BC46*BD46</f>
        <v>0</v>
      </c>
      <c r="BF46" s="217"/>
      <c r="BG46" s="351">
        <f>IFERROR(VLOOKUP($B46,'INSUMOS ENE'!$A$2:$S$105,17,0),"")</f>
        <v>4364.8029999999999</v>
      </c>
      <c r="BH46" s="219">
        <f t="shared" ref="BH46:BH47" si="94">BF46*BG46</f>
        <v>0</v>
      </c>
      <c r="BI46" s="217"/>
      <c r="BJ46" s="351">
        <f>IFERROR(VLOOKUP($B46,'INSUMOS ENE'!$A$2:$S$105,17,0),"")</f>
        <v>4364.8029999999999</v>
      </c>
      <c r="BK46" s="219">
        <f t="shared" ref="BK46:BK47" si="95">BI46*BJ46</f>
        <v>0</v>
      </c>
      <c r="BL46" s="217"/>
      <c r="BM46" s="351">
        <f>IFERROR(VLOOKUP($B46,'INSUMOS ENE'!$A$2:$S$105,17,0),"")</f>
        <v>4364.8029999999999</v>
      </c>
      <c r="BN46" s="219">
        <f t="shared" ref="BN46:BN47" si="96">BL46*BM46</f>
        <v>0</v>
      </c>
      <c r="BO46" s="217"/>
      <c r="BP46" s="350">
        <f>IFERROR(VLOOKUP($B46,'INSUMOS ENE'!$A$2:$S$105,14,0),"")</f>
        <v>8408.1051000000007</v>
      </c>
      <c r="BQ46" s="217">
        <f>+BP46*BO46</f>
        <v>0</v>
      </c>
      <c r="BR46" s="217"/>
      <c r="BS46" s="351">
        <f>IFERROR(VLOOKUP($B46,'INSUMOS ENE'!$A$2:$S$105,17,0),"")</f>
        <v>4364.8029999999999</v>
      </c>
      <c r="BT46" s="219">
        <f t="shared" ref="BT46:BT47" si="97">BR46*BS46</f>
        <v>0</v>
      </c>
      <c r="BU46" s="217"/>
      <c r="BV46" s="351">
        <f>IFERROR(VLOOKUP($B46,'INSUMOS ENE'!$A$2:$S$105,17,0),"")</f>
        <v>4364.8029999999999</v>
      </c>
      <c r="BW46" s="219">
        <f t="shared" ref="BW46:BW47" si="98">BU46*BV46</f>
        <v>0</v>
      </c>
      <c r="BX46" s="217"/>
      <c r="BY46" s="351">
        <f>IFERROR(VLOOKUP($B46,'INSUMOS ENE'!$A$2:$S$105,17,0),"")</f>
        <v>4364.8029999999999</v>
      </c>
      <c r="BZ46" s="219">
        <f t="shared" ref="BZ46:BZ47" si="99">BX46*BY46</f>
        <v>0</v>
      </c>
      <c r="CA46" s="217"/>
      <c r="CB46" s="350">
        <f>IFERROR(VLOOKUP($B46,'INSUMOS ENE'!$A$2:$S$105,14,0),"")</f>
        <v>8408.1051000000007</v>
      </c>
      <c r="CC46" s="217">
        <f>+CB46*CA46</f>
        <v>0</v>
      </c>
      <c r="CD46" s="222">
        <f t="shared" si="1"/>
        <v>0</v>
      </c>
      <c r="CE46" s="217">
        <f t="shared" si="3"/>
        <v>0</v>
      </c>
      <c r="CF46" s="349">
        <f>IFERROR(VLOOKUP($B46,'[5]INSUMOS FEBRERO'!$A$2:$J$105,9,0),"0")</f>
        <v>0</v>
      </c>
      <c r="CG46" s="351">
        <f>IFERROR(VLOOKUP($B46,'INSUMOS ENE'!$A$2:$S$105,17,0),"")</f>
        <v>4364.8029999999999</v>
      </c>
      <c r="CH46" s="350">
        <f t="shared" si="4"/>
        <v>0</v>
      </c>
      <c r="CI46" s="349">
        <f>IFERROR(VLOOKUP($B46,'[5]INSUMOS FEBRERO'!$A$2:$J$105,10,0),"0")</f>
        <v>0</v>
      </c>
      <c r="CJ46" s="350">
        <f>IFERROR(VLOOKUP($B46,'INSUMOS ENE'!$A$2:$S$105,14,0),"")</f>
        <v>8408.1051000000007</v>
      </c>
      <c r="CK46" s="352">
        <f t="shared" si="5"/>
        <v>0</v>
      </c>
      <c r="CL46" s="225">
        <f t="shared" si="14"/>
        <v>0</v>
      </c>
      <c r="CM46" s="370">
        <f t="shared" si="7"/>
        <v>0</v>
      </c>
      <c r="CN46" s="370">
        <f t="shared" si="8"/>
        <v>0</v>
      </c>
      <c r="CO46" s="370">
        <f t="shared" si="9"/>
        <v>0</v>
      </c>
    </row>
    <row r="47" spans="1:93" ht="16.5" x14ac:dyDescent="0.25">
      <c r="A47" s="213">
        <v>42</v>
      </c>
      <c r="B47" s="347">
        <v>92</v>
      </c>
      <c r="C47" s="348" t="s">
        <v>129</v>
      </c>
      <c r="D47" s="349">
        <f>IFERROR(VLOOKUP($B47,'[5]INSUMOS FEBRERO'!$A$2:$F$105,5,0),"")</f>
        <v>20</v>
      </c>
      <c r="E47" s="349">
        <f>IFERROR(VLOOKUP($B47,'[5]INSUMOS FEBRERO'!$A$2:$F$105,6,0),"")</f>
        <v>0</v>
      </c>
      <c r="F47" s="349">
        <f t="shared" si="2"/>
        <v>-20</v>
      </c>
      <c r="G47" s="217"/>
      <c r="H47" s="350">
        <f>IFERROR(VLOOKUP($B47,'INSUMOS ENE'!$A$2:$S$105,14,0),"")</f>
        <v>3482.8038000000001</v>
      </c>
      <c r="I47" s="219">
        <f t="shared" si="0"/>
        <v>0</v>
      </c>
      <c r="J47" s="217"/>
      <c r="K47" s="351">
        <f>IFERROR(VLOOKUP($B47,'INSUMOS ENE'!$A$2:$S$105,17,0),"")</f>
        <v>2380.5149999999999</v>
      </c>
      <c r="L47" s="219">
        <f t="shared" si="78"/>
        <v>0</v>
      </c>
      <c r="M47" s="217"/>
      <c r="N47" s="351">
        <f>IFERROR(VLOOKUP($B47,'INSUMOS ENE'!$A$2:$S$105,17,0),"")</f>
        <v>2380.5149999999999</v>
      </c>
      <c r="O47" s="219">
        <f t="shared" si="79"/>
        <v>0</v>
      </c>
      <c r="P47" s="217"/>
      <c r="Q47" s="351">
        <f>IFERROR(VLOOKUP($B47,'INSUMOS ENE'!$A$2:$S$105,17,0),"")</f>
        <v>2380.5149999999999</v>
      </c>
      <c r="R47" s="219">
        <f t="shared" si="80"/>
        <v>0</v>
      </c>
      <c r="S47" s="217"/>
      <c r="T47" s="351">
        <f>IFERROR(VLOOKUP($B47,'INSUMOS ENE'!$A$2:$S$105,17,0),"")</f>
        <v>2380.5149999999999</v>
      </c>
      <c r="U47" s="219">
        <f t="shared" si="81"/>
        <v>0</v>
      </c>
      <c r="V47" s="217"/>
      <c r="W47" s="351">
        <f>IFERROR(VLOOKUP($B47,'INSUMOS ENE'!$A$2:$S$105,17,0),"")</f>
        <v>2380.5149999999999</v>
      </c>
      <c r="X47" s="219">
        <f t="shared" si="82"/>
        <v>0</v>
      </c>
      <c r="Y47" s="217"/>
      <c r="Z47" s="351">
        <f>IFERROR(VLOOKUP($B47,'INSUMOS ENE'!$A$2:$S$105,17,0),"")</f>
        <v>2380.5149999999999</v>
      </c>
      <c r="AA47" s="219">
        <f t="shared" si="83"/>
        <v>0</v>
      </c>
      <c r="AB47" s="217"/>
      <c r="AC47" s="351">
        <f>IFERROR(VLOOKUP($B47,'INSUMOS ENE'!$A$2:$S$105,17,0),"")</f>
        <v>2380.5149999999999</v>
      </c>
      <c r="AD47" s="219">
        <f t="shared" si="84"/>
        <v>0</v>
      </c>
      <c r="AE47" s="217"/>
      <c r="AF47" s="351">
        <f>IFERROR(VLOOKUP($B47,'INSUMOS ENE'!$A$2:$S$105,17,0),"")</f>
        <v>2380.5149999999999</v>
      </c>
      <c r="AG47" s="219">
        <f t="shared" si="85"/>
        <v>0</v>
      </c>
      <c r="AH47" s="217"/>
      <c r="AI47" s="351">
        <f>IFERROR(VLOOKUP($B47,'INSUMOS ENE'!$A$2:$S$105,17,0),"")</f>
        <v>2380.5149999999999</v>
      </c>
      <c r="AJ47" s="219">
        <f t="shared" si="86"/>
        <v>0</v>
      </c>
      <c r="AK47" s="217"/>
      <c r="AL47" s="351">
        <f>IFERROR(VLOOKUP($B47,'INSUMOS ENE'!$A$2:$S$105,17,0),"")</f>
        <v>2380.5149999999999</v>
      </c>
      <c r="AM47" s="219">
        <f t="shared" si="87"/>
        <v>0</v>
      </c>
      <c r="AN47" s="217"/>
      <c r="AO47" s="351">
        <f>IFERROR(VLOOKUP($B47,'INSUMOS ENE'!$A$2:$S$105,17,0),"")</f>
        <v>2380.5149999999999</v>
      </c>
      <c r="AP47" s="219">
        <f t="shared" si="88"/>
        <v>0</v>
      </c>
      <c r="AQ47" s="217"/>
      <c r="AR47" s="351">
        <f>IFERROR(VLOOKUP($B47,'INSUMOS ENE'!$A$2:$S$105,17,0),"")</f>
        <v>2380.5149999999999</v>
      </c>
      <c r="AS47" s="219">
        <f t="shared" si="89"/>
        <v>0</v>
      </c>
      <c r="AT47" s="217"/>
      <c r="AU47" s="351">
        <f>IFERROR(VLOOKUP($B47,'INSUMOS ENE'!$A$2:$S$105,17,0),"")</f>
        <v>2380.5149999999999</v>
      </c>
      <c r="AV47" s="219">
        <f t="shared" si="90"/>
        <v>0</v>
      </c>
      <c r="AW47" s="217"/>
      <c r="AX47" s="351">
        <f>IFERROR(VLOOKUP($B47,'INSUMOS ENE'!$A$2:$S$105,17,0),"")</f>
        <v>2380.5149999999999</v>
      </c>
      <c r="AY47" s="219">
        <f t="shared" si="91"/>
        <v>0</v>
      </c>
      <c r="AZ47" s="217"/>
      <c r="BA47" s="351">
        <f>IFERROR(VLOOKUP($B47,'INSUMOS ENE'!$A$2:$S$105,17,0),"")</f>
        <v>2380.5149999999999</v>
      </c>
      <c r="BB47" s="219">
        <f t="shared" si="92"/>
        <v>0</v>
      </c>
      <c r="BC47" s="217"/>
      <c r="BD47" s="351">
        <f>IFERROR(VLOOKUP($B47,'INSUMOS ENE'!$A$2:$S$105,17,0),"")</f>
        <v>2380.5149999999999</v>
      </c>
      <c r="BE47" s="219">
        <f t="shared" si="93"/>
        <v>0</v>
      </c>
      <c r="BF47" s="217"/>
      <c r="BG47" s="351">
        <f>IFERROR(VLOOKUP($B47,'INSUMOS ENE'!$A$2:$S$105,17,0),"")</f>
        <v>2380.5149999999999</v>
      </c>
      <c r="BH47" s="219">
        <f t="shared" si="94"/>
        <v>0</v>
      </c>
      <c r="BI47" s="217"/>
      <c r="BJ47" s="351">
        <f>IFERROR(VLOOKUP($B47,'INSUMOS ENE'!$A$2:$S$105,17,0),"")</f>
        <v>2380.5149999999999</v>
      </c>
      <c r="BK47" s="219">
        <f t="shared" si="95"/>
        <v>0</v>
      </c>
      <c r="BL47" s="217"/>
      <c r="BM47" s="351">
        <f>IFERROR(VLOOKUP($B47,'INSUMOS ENE'!$A$2:$S$105,17,0),"")</f>
        <v>2380.5149999999999</v>
      </c>
      <c r="BN47" s="219">
        <f t="shared" si="96"/>
        <v>0</v>
      </c>
      <c r="BO47" s="217"/>
      <c r="BP47" s="351">
        <f>IFERROR(VLOOKUP($B47,'INSUMOS ENE'!$A$2:$S$105,17,0),"")</f>
        <v>2380.5149999999999</v>
      </c>
      <c r="BQ47" s="219">
        <f t="shared" ref="BQ47" si="100">BO47*BP47</f>
        <v>0</v>
      </c>
      <c r="BR47" s="217"/>
      <c r="BS47" s="351">
        <f>IFERROR(VLOOKUP($B47,'INSUMOS ENE'!$A$2:$S$105,17,0),"")</f>
        <v>2380.5149999999999</v>
      </c>
      <c r="BT47" s="219">
        <f t="shared" si="97"/>
        <v>0</v>
      </c>
      <c r="BU47" s="217"/>
      <c r="BV47" s="351">
        <f>IFERROR(VLOOKUP($B47,'INSUMOS ENE'!$A$2:$S$105,17,0),"")</f>
        <v>2380.5149999999999</v>
      </c>
      <c r="BW47" s="219">
        <f t="shared" si="98"/>
        <v>0</v>
      </c>
      <c r="BX47" s="217"/>
      <c r="BY47" s="351">
        <f>IFERROR(VLOOKUP($B47,'INSUMOS ENE'!$A$2:$S$105,17,0),"")</f>
        <v>2380.5149999999999</v>
      </c>
      <c r="BZ47" s="219">
        <f t="shared" si="99"/>
        <v>0</v>
      </c>
      <c r="CA47" s="217"/>
      <c r="CB47" s="351">
        <f>IFERROR(VLOOKUP($B47,'INSUMOS ENE'!$A$2:$S$105,17,0),"")</f>
        <v>2380.5149999999999</v>
      </c>
      <c r="CC47" s="219">
        <f t="shared" ref="CC47" si="101">CA47*CB47</f>
        <v>0</v>
      </c>
      <c r="CD47" s="222">
        <f t="shared" si="1"/>
        <v>0</v>
      </c>
      <c r="CE47" s="217">
        <f t="shared" si="3"/>
        <v>0</v>
      </c>
      <c r="CF47" s="349">
        <f>IFERROR(VLOOKUP($B47,'[5]INSUMOS FEBRERO'!$A$2:$J$105,9,0),"0")</f>
        <v>0</v>
      </c>
      <c r="CG47" s="351">
        <f>IFERROR(VLOOKUP($B47,'INSUMOS ENE'!$A$2:$S$105,17,0),"")</f>
        <v>2380.5149999999999</v>
      </c>
      <c r="CH47" s="350">
        <f t="shared" si="4"/>
        <v>0</v>
      </c>
      <c r="CI47" s="349">
        <f>IFERROR(VLOOKUP($B47,'[5]INSUMOS FEBRERO'!$A$2:$J$105,10,0),"0")</f>
        <v>0</v>
      </c>
      <c r="CJ47" s="350">
        <f>IFERROR(VLOOKUP($B47,'INSUMOS ENE'!$A$2:$S$105,14,0),"")</f>
        <v>3482.8038000000001</v>
      </c>
      <c r="CK47" s="352">
        <f t="shared" si="5"/>
        <v>0</v>
      </c>
      <c r="CL47" s="225">
        <f t="shared" si="14"/>
        <v>0</v>
      </c>
      <c r="CM47" s="370">
        <f t="shared" si="7"/>
        <v>0</v>
      </c>
      <c r="CN47" s="370">
        <f t="shared" si="8"/>
        <v>0</v>
      </c>
      <c r="CO47" s="370">
        <f t="shared" si="9"/>
        <v>0</v>
      </c>
    </row>
    <row r="48" spans="1:93" ht="16.5" x14ac:dyDescent="0.25">
      <c r="A48" s="213">
        <v>43</v>
      </c>
      <c r="B48" s="347">
        <v>94</v>
      </c>
      <c r="C48" s="348" t="s">
        <v>78</v>
      </c>
      <c r="D48" s="349">
        <f>IFERROR(VLOOKUP($B48,'[5]INSUMOS FEBRERO'!$A$2:$F$105,5,0),"")</f>
        <v>41</v>
      </c>
      <c r="E48" s="349">
        <f>IFERROR(VLOOKUP($B48,'[5]INSUMOS FEBRERO'!$A$2:$F$105,6,0),"")</f>
        <v>0</v>
      </c>
      <c r="F48" s="349">
        <f t="shared" si="2"/>
        <v>-41</v>
      </c>
      <c r="G48" s="217"/>
      <c r="H48" s="351">
        <f>IFERROR(VLOOKUP($B48,'INSUMOS ENE'!$A$2:$S$105,17,0),"")</f>
        <v>3316.9560000000001</v>
      </c>
      <c r="I48" s="219">
        <f t="shared" si="0"/>
        <v>0</v>
      </c>
      <c r="J48" s="217"/>
      <c r="K48" s="351">
        <f>IFERROR(VLOOKUP($B48,'INSUMOS ENE'!$A$2:$S$105,17,0),"")</f>
        <v>3316.9560000000001</v>
      </c>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c r="BN48" s="217"/>
      <c r="BO48" s="217"/>
      <c r="BP48" s="217"/>
      <c r="BQ48" s="217"/>
      <c r="BR48" s="217"/>
      <c r="BS48" s="217"/>
      <c r="BT48" s="217"/>
      <c r="BU48" s="217"/>
      <c r="BV48" s="217"/>
      <c r="BW48" s="217"/>
      <c r="BX48" s="217"/>
      <c r="BY48" s="217"/>
      <c r="BZ48" s="217"/>
      <c r="CA48" s="217"/>
      <c r="CB48" s="217"/>
      <c r="CC48" s="217"/>
      <c r="CD48" s="222">
        <f t="shared" si="1"/>
        <v>0</v>
      </c>
      <c r="CE48" s="217">
        <f t="shared" si="3"/>
        <v>0</v>
      </c>
      <c r="CF48" s="349">
        <f>IFERROR(VLOOKUP($B48,'[5]INSUMOS FEBRERO'!$A$2:$J$105,9,0),"0")</f>
        <v>0</v>
      </c>
      <c r="CG48" s="351">
        <f>IFERROR(VLOOKUP($B48,'INSUMOS ENE'!$A$2:$S$105,17,0),"")</f>
        <v>3316.9560000000001</v>
      </c>
      <c r="CH48" s="350">
        <f t="shared" si="4"/>
        <v>0</v>
      </c>
      <c r="CI48" s="349">
        <f>IFERROR(VLOOKUP($B48,'[5]INSUMOS FEBRERO'!$A$2:$J$105,10,0),"0")</f>
        <v>0</v>
      </c>
      <c r="CJ48" s="350">
        <f>IFERROR(VLOOKUP($B48,'INSUMOS ENE'!$A$2:$S$105,14,0),"")</f>
        <v>14826.982499999998</v>
      </c>
      <c r="CK48" s="352">
        <f t="shared" si="5"/>
        <v>0</v>
      </c>
      <c r="CL48" s="225">
        <f t="shared" si="14"/>
        <v>0</v>
      </c>
      <c r="CM48" s="370">
        <f t="shared" si="7"/>
        <v>0</v>
      </c>
      <c r="CN48" s="370">
        <f t="shared" si="8"/>
        <v>0</v>
      </c>
      <c r="CO48" s="370">
        <f t="shared" si="9"/>
        <v>0</v>
      </c>
    </row>
    <row r="49" spans="1:93" ht="16.5" x14ac:dyDescent="0.25">
      <c r="A49" s="213">
        <v>44</v>
      </c>
      <c r="B49" s="347">
        <v>95</v>
      </c>
      <c r="C49" s="348" t="s">
        <v>130</v>
      </c>
      <c r="D49" s="349">
        <f>IFERROR(VLOOKUP($B49,'[5]INSUMOS FEBRERO'!$A$2:$F$105,5,0),"")</f>
        <v>22</v>
      </c>
      <c r="E49" s="349">
        <f>IFERROR(VLOOKUP($B49,'[5]INSUMOS FEBRERO'!$A$2:$F$105,6,0),"")</f>
        <v>0</v>
      </c>
      <c r="F49" s="349">
        <f t="shared" si="2"/>
        <v>-22</v>
      </c>
      <c r="G49" s="217"/>
      <c r="H49" s="351">
        <f>IFERROR(VLOOKUP($B49,'INSUMOS ENE'!$A$2:$S$105,17,0),"")</f>
        <v>11056.52</v>
      </c>
      <c r="I49" s="219">
        <f t="shared" si="0"/>
        <v>0</v>
      </c>
      <c r="J49" s="217"/>
      <c r="K49" s="351">
        <f>IFERROR(VLOOKUP($B49,'INSUMOS ENE'!$A$2:$S$105,17,0),"")</f>
        <v>11056.52</v>
      </c>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c r="BF49" s="217"/>
      <c r="BG49" s="217"/>
      <c r="BH49" s="217"/>
      <c r="BI49" s="217"/>
      <c r="BJ49" s="217"/>
      <c r="BK49" s="217"/>
      <c r="BL49" s="217"/>
      <c r="BM49" s="217"/>
      <c r="BN49" s="217"/>
      <c r="BO49" s="217"/>
      <c r="BP49" s="217"/>
      <c r="BQ49" s="217"/>
      <c r="BR49" s="217"/>
      <c r="BS49" s="217"/>
      <c r="BT49" s="217"/>
      <c r="BU49" s="217"/>
      <c r="BV49" s="217"/>
      <c r="BW49" s="217"/>
      <c r="BX49" s="217"/>
      <c r="BY49" s="217"/>
      <c r="BZ49" s="217"/>
      <c r="CA49" s="217"/>
      <c r="CB49" s="217"/>
      <c r="CC49" s="217"/>
      <c r="CD49" s="222">
        <f t="shared" si="1"/>
        <v>0</v>
      </c>
      <c r="CE49" s="217">
        <f t="shared" si="3"/>
        <v>0</v>
      </c>
      <c r="CF49" s="349">
        <f>IFERROR(VLOOKUP($B49,'[5]INSUMOS FEBRERO'!$A$2:$J$105,9,0),"0")</f>
        <v>0</v>
      </c>
      <c r="CG49" s="351">
        <f>IFERROR(VLOOKUP($B49,'INSUMOS ENE'!$A$2:$S$105,17,0),"")</f>
        <v>11056.52</v>
      </c>
      <c r="CH49" s="350">
        <f t="shared" si="4"/>
        <v>0</v>
      </c>
      <c r="CI49" s="349">
        <f>IFERROR(VLOOKUP($B49,'[5]INSUMOS FEBRERO'!$A$2:$J$105,10,0),"0")</f>
        <v>0</v>
      </c>
      <c r="CJ49" s="350">
        <f>IFERROR(VLOOKUP($B49,'INSUMOS ENE'!$A$2:$S$105,14,0),"")</f>
        <v>25075.808999999997</v>
      </c>
      <c r="CK49" s="352">
        <f t="shared" si="5"/>
        <v>0</v>
      </c>
      <c r="CL49" s="225">
        <f t="shared" si="14"/>
        <v>0</v>
      </c>
      <c r="CM49" s="370">
        <f t="shared" si="7"/>
        <v>0</v>
      </c>
      <c r="CN49" s="370">
        <f t="shared" si="8"/>
        <v>0</v>
      </c>
      <c r="CO49" s="370">
        <f t="shared" si="9"/>
        <v>0</v>
      </c>
    </row>
    <row r="50" spans="1:93" ht="16.5" x14ac:dyDescent="0.25">
      <c r="A50" s="213">
        <v>45</v>
      </c>
      <c r="B50" s="347">
        <v>98</v>
      </c>
      <c r="C50" s="348" t="s">
        <v>79</v>
      </c>
      <c r="D50" s="349">
        <f>IFERROR(VLOOKUP($B50,'[5]INSUMOS FEBRERO'!$A$2:$F$105,5,0),"")</f>
        <v>25</v>
      </c>
      <c r="E50" s="349">
        <f>IFERROR(VLOOKUP($B50,'[5]INSUMOS FEBRERO'!$A$2:$F$105,6,0),"")</f>
        <v>6</v>
      </c>
      <c r="F50" s="349">
        <f t="shared" si="2"/>
        <v>-19</v>
      </c>
      <c r="G50" s="217"/>
      <c r="H50" s="351">
        <f>IFERROR(VLOOKUP($B50,'INSUMOS ENE'!$A$2:$S$105,17,0),"")</f>
        <v>6633.9120000000003</v>
      </c>
      <c r="I50" s="219">
        <f t="shared" si="0"/>
        <v>0</v>
      </c>
      <c r="J50" s="217"/>
      <c r="K50" s="351">
        <f>IFERROR(VLOOKUP($B50,'INSUMOS ENE'!$A$2:$S$105,17,0),"")</f>
        <v>6633.9120000000003</v>
      </c>
      <c r="L50" s="219">
        <f t="shared" ref="L50" si="102">J50*K50</f>
        <v>0</v>
      </c>
      <c r="M50" s="217">
        <v>6</v>
      </c>
      <c r="N50" s="351">
        <f>IFERROR(VLOOKUP($B50,'INSUMOS ENE'!$A$2:$S$105,17,0),"")</f>
        <v>6633.9120000000003</v>
      </c>
      <c r="O50" s="219">
        <f t="shared" ref="O50:O52" si="103">M50*N50</f>
        <v>39803.472000000002</v>
      </c>
      <c r="P50" s="217"/>
      <c r="Q50" s="350">
        <f>IFERROR(VLOOKUP($B50,'INSUMOS ENE'!$A$2:$S$105,14,0),"")</f>
        <v>9503.4573</v>
      </c>
      <c r="R50" s="219">
        <f t="shared" ref="R50" si="104">P50*Q50</f>
        <v>0</v>
      </c>
      <c r="S50" s="217"/>
      <c r="T50" s="350">
        <f>IFERROR(VLOOKUP($B50,'INSUMOS ENE'!$A$2:$S$105,14,0),"")</f>
        <v>9503.4573</v>
      </c>
      <c r="U50" s="219">
        <f t="shared" ref="U50" si="105">S50*T50</f>
        <v>0</v>
      </c>
      <c r="V50" s="217"/>
      <c r="W50" s="350">
        <f>IFERROR(VLOOKUP($B50,'INSUMOS ENE'!$A$2:$S$105,14,0),"")</f>
        <v>9503.4573</v>
      </c>
      <c r="X50" s="219">
        <f t="shared" ref="X50" si="106">V50*W50</f>
        <v>0</v>
      </c>
      <c r="Y50" s="217"/>
      <c r="Z50" s="350">
        <f>IFERROR(VLOOKUP($B50,'INSUMOS ENE'!$A$2:$S$105,14,0),"")</f>
        <v>9503.4573</v>
      </c>
      <c r="AA50" s="219">
        <f t="shared" ref="AA50" si="107">Y50*Z50</f>
        <v>0</v>
      </c>
      <c r="AB50" s="217"/>
      <c r="AC50" s="350">
        <f>IFERROR(VLOOKUP($B50,'INSUMOS ENE'!$A$2:$S$105,14,0),"")</f>
        <v>9503.4573</v>
      </c>
      <c r="AD50" s="219">
        <f t="shared" ref="AD50" si="108">AB50*AC50</f>
        <v>0</v>
      </c>
      <c r="AE50" s="217"/>
      <c r="AF50" s="350">
        <f>IFERROR(VLOOKUP($B50,'INSUMOS ENE'!$A$2:$S$105,14,0),"")</f>
        <v>9503.4573</v>
      </c>
      <c r="AG50" s="219">
        <f t="shared" ref="AG50" si="109">AE50*AF50</f>
        <v>0</v>
      </c>
      <c r="AH50" s="217"/>
      <c r="AI50" s="350">
        <f>IFERROR(VLOOKUP($B50,'INSUMOS ENE'!$A$2:$S$105,14,0),"")</f>
        <v>9503.4573</v>
      </c>
      <c r="AJ50" s="219">
        <f t="shared" ref="AJ50" si="110">AH50*AI50</f>
        <v>0</v>
      </c>
      <c r="AK50" s="217"/>
      <c r="AL50" s="350">
        <f>IFERROR(VLOOKUP($B50,'INSUMOS ENE'!$A$2:$S$105,14,0),"")</f>
        <v>9503.4573</v>
      </c>
      <c r="AM50" s="219">
        <f t="shared" ref="AM50" si="111">AK50*AL50</f>
        <v>0</v>
      </c>
      <c r="AN50" s="217"/>
      <c r="AO50" s="350">
        <f>IFERROR(VLOOKUP($B50,'INSUMOS ENE'!$A$2:$S$105,14,0),"")</f>
        <v>9503.4573</v>
      </c>
      <c r="AP50" s="219">
        <f t="shared" ref="AP50" si="112">AN50*AO50</f>
        <v>0</v>
      </c>
      <c r="AQ50" s="217"/>
      <c r="AR50" s="350">
        <f>IFERROR(VLOOKUP($B50,'INSUMOS ENE'!$A$2:$S$105,14,0),"")</f>
        <v>9503.4573</v>
      </c>
      <c r="AS50" s="219">
        <f t="shared" ref="AS50" si="113">AQ50*AR50</f>
        <v>0</v>
      </c>
      <c r="AT50" s="217"/>
      <c r="AU50" s="351">
        <f>IFERROR(VLOOKUP($B50,'INSUMOS ENE'!$A$2:$S$105,17,0),"")</f>
        <v>6633.9120000000003</v>
      </c>
      <c r="AV50" s="219">
        <f t="shared" ref="AV50" si="114">AT50*AU50</f>
        <v>0</v>
      </c>
      <c r="AW50" s="217"/>
      <c r="AX50" s="350">
        <f>IFERROR(VLOOKUP($B50,'INSUMOS ENE'!$A$2:$S$105,14,0),"")</f>
        <v>9503.4573</v>
      </c>
      <c r="AY50" s="219">
        <f t="shared" ref="AY50" si="115">AW50*AX50</f>
        <v>0</v>
      </c>
      <c r="AZ50" s="217"/>
      <c r="BA50" s="350">
        <f>IFERROR(VLOOKUP($B50,'INSUMOS ENE'!$A$2:$S$105,14,0),"")</f>
        <v>9503.4573</v>
      </c>
      <c r="BB50" s="219">
        <f t="shared" ref="BB50" si="116">AZ50*BA50</f>
        <v>0</v>
      </c>
      <c r="BC50" s="217"/>
      <c r="BD50" s="350">
        <f>IFERROR(VLOOKUP($B50,'INSUMOS ENE'!$A$2:$S$105,14,0),"")</f>
        <v>9503.4573</v>
      </c>
      <c r="BE50" s="219">
        <f t="shared" ref="BE50" si="117">BC50*BD50</f>
        <v>0</v>
      </c>
      <c r="BF50" s="217"/>
      <c r="BG50" s="350">
        <f>IFERROR(VLOOKUP($B50,'INSUMOS ENE'!$A$2:$S$105,14,0),"")</f>
        <v>9503.4573</v>
      </c>
      <c r="BH50" s="219">
        <f t="shared" ref="BH50" si="118">BF50*BG50</f>
        <v>0</v>
      </c>
      <c r="BI50" s="217"/>
      <c r="BJ50" s="350">
        <f>IFERROR(VLOOKUP($B50,'INSUMOS ENE'!$A$2:$S$105,14,0),"")</f>
        <v>9503.4573</v>
      </c>
      <c r="BK50" s="219">
        <f t="shared" ref="BK50" si="119">BI50*BJ50</f>
        <v>0</v>
      </c>
      <c r="BL50" s="217"/>
      <c r="BM50" s="350">
        <f>IFERROR(VLOOKUP($B50,'INSUMOS ENE'!$A$2:$S$105,14,0),"")</f>
        <v>9503.4573</v>
      </c>
      <c r="BN50" s="219">
        <f t="shared" ref="BN50" si="120">BL50*BM50</f>
        <v>0</v>
      </c>
      <c r="BO50" s="217"/>
      <c r="BP50" s="350">
        <f>IFERROR(VLOOKUP($B50,'INSUMOS ENE'!$A$2:$S$105,14,0),"")</f>
        <v>9503.4573</v>
      </c>
      <c r="BQ50" s="219">
        <f t="shared" ref="BQ50" si="121">BO50*BP50</f>
        <v>0</v>
      </c>
      <c r="BR50" s="217"/>
      <c r="BS50" s="350">
        <f>IFERROR(VLOOKUP($B50,'INSUMOS ENE'!$A$2:$S$105,14,0),"")</f>
        <v>9503.4573</v>
      </c>
      <c r="BT50" s="219">
        <f t="shared" ref="BT50" si="122">BR50*BS50</f>
        <v>0</v>
      </c>
      <c r="BU50" s="217"/>
      <c r="BV50" s="350">
        <f>IFERROR(VLOOKUP($B50,'INSUMOS ENE'!$A$2:$S$105,14,0),"")</f>
        <v>9503.4573</v>
      </c>
      <c r="BW50" s="219">
        <f t="shared" ref="BW50" si="123">BU50*BV50</f>
        <v>0</v>
      </c>
      <c r="BX50" s="217"/>
      <c r="BY50" s="350">
        <f>IFERROR(VLOOKUP($B50,'INSUMOS ENE'!$A$2:$S$105,14,0),"")</f>
        <v>9503.4573</v>
      </c>
      <c r="BZ50" s="219">
        <f t="shared" ref="BZ50" si="124">BX50*BY50</f>
        <v>0</v>
      </c>
      <c r="CA50" s="217"/>
      <c r="CB50" s="350">
        <f>IFERROR(VLOOKUP($B50,'INSUMOS ENE'!$A$2:$S$105,14,0),"")</f>
        <v>9503.4573</v>
      </c>
      <c r="CC50" s="219">
        <f t="shared" ref="CC50" si="125">CA50*CB50</f>
        <v>0</v>
      </c>
      <c r="CD50" s="222">
        <f t="shared" si="1"/>
        <v>6</v>
      </c>
      <c r="CE50" s="217">
        <f t="shared" si="3"/>
        <v>0</v>
      </c>
      <c r="CF50" s="349">
        <f>IFERROR(VLOOKUP($B50,'[5]INSUMOS FEBRERO'!$A$2:$J$105,9,0),"0")</f>
        <v>6</v>
      </c>
      <c r="CG50" s="351">
        <f>IFERROR(VLOOKUP($B50,'INSUMOS ENE'!$A$2:$S$105,17,0),"")</f>
        <v>6633.9120000000003</v>
      </c>
      <c r="CH50" s="350">
        <f t="shared" si="4"/>
        <v>39803.472000000002</v>
      </c>
      <c r="CI50" s="349">
        <f>IFERROR(VLOOKUP($B50,'[5]INSUMOS FEBRERO'!$A$2:$J$105,10,0),"0")</f>
        <v>0</v>
      </c>
      <c r="CJ50" s="350">
        <f>IFERROR(VLOOKUP($B50,'INSUMOS ENE'!$A$2:$S$105,14,0),"")</f>
        <v>9503.4573</v>
      </c>
      <c r="CK50" s="352">
        <f t="shared" si="5"/>
        <v>0</v>
      </c>
      <c r="CL50" s="225">
        <f t="shared" si="14"/>
        <v>39803.472000000002</v>
      </c>
      <c r="CM50" s="370">
        <f t="shared" si="7"/>
        <v>3980.3472000000002</v>
      </c>
      <c r="CN50" s="370">
        <f t="shared" si="8"/>
        <v>756.26596800000004</v>
      </c>
      <c r="CO50" s="370">
        <f t="shared" si="9"/>
        <v>44540.085167999998</v>
      </c>
    </row>
    <row r="51" spans="1:93" ht="16.5" x14ac:dyDescent="0.25">
      <c r="A51" s="213">
        <v>46</v>
      </c>
      <c r="B51" s="347">
        <v>100</v>
      </c>
      <c r="C51" s="348" t="s">
        <v>80</v>
      </c>
      <c r="D51" s="349">
        <f>IFERROR(VLOOKUP($B51,'[5]INSUMOS FEBRERO'!$A$2:$F$105,5,0),"")</f>
        <v>59</v>
      </c>
      <c r="E51" s="349">
        <f>IFERROR(VLOOKUP($B51,'[5]INSUMOS FEBRERO'!$A$2:$F$105,6,0),"")</f>
        <v>6</v>
      </c>
      <c r="F51" s="349">
        <f t="shared" si="2"/>
        <v>-53</v>
      </c>
      <c r="G51" s="217"/>
      <c r="H51" s="351">
        <f>IFERROR(VLOOKUP($B51,'INSUMOS ENE'!$A$2:$S$105,17,0),"")</f>
        <v>4364.8029999999999</v>
      </c>
      <c r="I51" s="219">
        <f t="shared" si="0"/>
        <v>0</v>
      </c>
      <c r="J51" s="217"/>
      <c r="K51" s="351">
        <f>IFERROR(VLOOKUP($B51,'INSUMOS ENE'!$A$2:$S$105,17,0),"")</f>
        <v>4364.8029999999999</v>
      </c>
      <c r="L51" s="217"/>
      <c r="M51" s="217">
        <v>6</v>
      </c>
      <c r="N51" s="351">
        <f>IFERROR(VLOOKUP($B51,'INSUMOS ENE'!$A$2:$S$105,17,0),"")</f>
        <v>4364.8029999999999</v>
      </c>
      <c r="O51" s="219">
        <f t="shared" si="103"/>
        <v>26188.817999999999</v>
      </c>
      <c r="P51" s="217"/>
      <c r="Q51" s="217"/>
      <c r="R51" s="217"/>
      <c r="S51" s="217"/>
      <c r="T51" s="217"/>
      <c r="U51" s="217"/>
      <c r="V51" s="217"/>
      <c r="W51" s="217"/>
      <c r="X51" s="217"/>
      <c r="Y51" s="217"/>
      <c r="Z51" s="217"/>
      <c r="AA51" s="217"/>
      <c r="AB51" s="217"/>
      <c r="AC51" s="217"/>
      <c r="AD51" s="217"/>
      <c r="AE51" s="217"/>
      <c r="AF51" s="217"/>
      <c r="AG51" s="217"/>
      <c r="AH51" s="217"/>
      <c r="AI51" s="217"/>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c r="BF51" s="217"/>
      <c r="BG51" s="217"/>
      <c r="BH51" s="217"/>
      <c r="BI51" s="217"/>
      <c r="BJ51" s="217"/>
      <c r="BK51" s="217"/>
      <c r="BL51" s="217"/>
      <c r="BM51" s="217"/>
      <c r="BN51" s="217"/>
      <c r="BO51" s="217"/>
      <c r="BP51" s="217"/>
      <c r="BQ51" s="217"/>
      <c r="BR51" s="217"/>
      <c r="BS51" s="217"/>
      <c r="BT51" s="217"/>
      <c r="BU51" s="217"/>
      <c r="BV51" s="217"/>
      <c r="BW51" s="217"/>
      <c r="BX51" s="217"/>
      <c r="BY51" s="217"/>
      <c r="BZ51" s="217"/>
      <c r="CA51" s="217"/>
      <c r="CB51" s="217"/>
      <c r="CC51" s="217"/>
      <c r="CD51" s="222">
        <f t="shared" si="1"/>
        <v>6</v>
      </c>
      <c r="CE51" s="217">
        <f t="shared" si="3"/>
        <v>0</v>
      </c>
      <c r="CF51" s="349">
        <f>IFERROR(VLOOKUP($B51,'[5]INSUMOS FEBRERO'!$A$2:$J$105,9,0),"0")</f>
        <v>6</v>
      </c>
      <c r="CG51" s="351">
        <f>IFERROR(VLOOKUP($B51,'INSUMOS ENE'!$A$2:$S$105,17,0),"")</f>
        <v>4364.8029999999999</v>
      </c>
      <c r="CH51" s="350">
        <f t="shared" si="4"/>
        <v>26188.817999999999</v>
      </c>
      <c r="CI51" s="349">
        <f>IFERROR(VLOOKUP($B51,'[5]INSUMOS FEBRERO'!$A$2:$J$105,10,0),"0")</f>
        <v>0</v>
      </c>
      <c r="CJ51" s="350">
        <f>IFERROR(VLOOKUP($B51,'INSUMOS ENE'!$A$2:$S$105,14,0),"")</f>
        <v>8408.1051000000007</v>
      </c>
      <c r="CK51" s="352">
        <f t="shared" si="5"/>
        <v>0</v>
      </c>
      <c r="CL51" s="225">
        <f t="shared" si="14"/>
        <v>26188.817999999999</v>
      </c>
      <c r="CM51" s="370">
        <f t="shared" si="7"/>
        <v>2618.8818000000001</v>
      </c>
      <c r="CN51" s="370">
        <f t="shared" si="8"/>
        <v>497.58754200000004</v>
      </c>
      <c r="CO51" s="370">
        <f t="shared" si="9"/>
        <v>29305.287342</v>
      </c>
    </row>
    <row r="52" spans="1:93" ht="16.5" x14ac:dyDescent="0.25">
      <c r="A52" s="213">
        <v>47</v>
      </c>
      <c r="B52" s="347">
        <v>102</v>
      </c>
      <c r="C52" s="348" t="s">
        <v>81</v>
      </c>
      <c r="D52" s="349">
        <f>IFERROR(VLOOKUP($B52,'[5]INSUMOS FEBRERO'!$A$2:$F$105,5,0),"")</f>
        <v>25</v>
      </c>
      <c r="E52" s="349">
        <f>IFERROR(VLOOKUP($B52,'[5]INSUMOS FEBRERO'!$A$2:$F$105,6,0),"")</f>
        <v>23</v>
      </c>
      <c r="F52" s="349">
        <f t="shared" si="2"/>
        <v>-2</v>
      </c>
      <c r="G52" s="217">
        <v>15</v>
      </c>
      <c r="H52" s="351">
        <f>IFERROR(VLOOKUP($B52,'INSUMOS ENE'!$A$2:$S$105,17,0),"")</f>
        <v>3811.9770000000003</v>
      </c>
      <c r="I52" s="219">
        <f t="shared" si="0"/>
        <v>57179.655000000006</v>
      </c>
      <c r="J52" s="217">
        <v>8</v>
      </c>
      <c r="K52" s="351">
        <f>IFERROR(VLOOKUP($B52,'INSUMOS ENE'!$A$2:$S$105,17,0),"")</f>
        <v>3811.9770000000003</v>
      </c>
      <c r="L52" s="219">
        <f t="shared" ref="L52" si="126">J52*K52</f>
        <v>30495.816000000003</v>
      </c>
      <c r="M52" s="217"/>
      <c r="N52" s="350">
        <f>IFERROR(VLOOKUP($B52,'INSUMOS ENE'!$A$2:$S$105,14,0),"")</f>
        <v>5422.8446999999996</v>
      </c>
      <c r="O52" s="219">
        <f t="shared" si="103"/>
        <v>0</v>
      </c>
      <c r="P52" s="217"/>
      <c r="Q52" s="350">
        <f>IFERROR(VLOOKUP($B52,'INSUMOS ENE'!$A$2:$S$105,14,0),"")</f>
        <v>5422.8446999999996</v>
      </c>
      <c r="R52" s="219">
        <f t="shared" ref="R52" si="127">P52*Q52</f>
        <v>0</v>
      </c>
      <c r="S52" s="217"/>
      <c r="T52" s="350">
        <f>IFERROR(VLOOKUP($B52,'INSUMOS ENE'!$A$2:$S$105,14,0),"")</f>
        <v>5422.8446999999996</v>
      </c>
      <c r="U52" s="219">
        <f t="shared" ref="U52" si="128">S52*T52</f>
        <v>0</v>
      </c>
      <c r="V52" s="217"/>
      <c r="W52" s="350">
        <f>IFERROR(VLOOKUP($B52,'INSUMOS ENE'!$A$2:$S$105,14,0),"")</f>
        <v>5422.8446999999996</v>
      </c>
      <c r="X52" s="219">
        <f t="shared" ref="X52" si="129">V52*W52</f>
        <v>0</v>
      </c>
      <c r="Y52" s="217"/>
      <c r="Z52" s="350">
        <f>IFERROR(VLOOKUP($B52,'INSUMOS ENE'!$A$2:$S$105,14,0),"")</f>
        <v>5422.8446999999996</v>
      </c>
      <c r="AA52" s="219">
        <f t="shared" ref="AA52" si="130">Y52*Z52</f>
        <v>0</v>
      </c>
      <c r="AB52" s="217"/>
      <c r="AC52" s="350">
        <f>IFERROR(VLOOKUP($B52,'INSUMOS ENE'!$A$2:$S$105,14,0),"")</f>
        <v>5422.8446999999996</v>
      </c>
      <c r="AD52" s="219">
        <f t="shared" ref="AD52" si="131">AB52*AC52</f>
        <v>0</v>
      </c>
      <c r="AE52" s="217"/>
      <c r="AF52" s="350">
        <f>IFERROR(VLOOKUP($B52,'INSUMOS ENE'!$A$2:$S$105,14,0),"")</f>
        <v>5422.8446999999996</v>
      </c>
      <c r="AG52" s="219">
        <f t="shared" ref="AG52" si="132">AE52*AF52</f>
        <v>0</v>
      </c>
      <c r="AH52" s="217"/>
      <c r="AI52" s="350">
        <f>IFERROR(VLOOKUP($B52,'INSUMOS ENE'!$A$2:$S$105,14,0),"")</f>
        <v>5422.8446999999996</v>
      </c>
      <c r="AJ52" s="219">
        <f t="shared" ref="AJ52" si="133">AH52*AI52</f>
        <v>0</v>
      </c>
      <c r="AK52" s="217"/>
      <c r="AL52" s="351">
        <f>IFERROR(VLOOKUP($B52,'INSUMOS ENE'!$A$2:$S$105,17,0),"")</f>
        <v>3811.9770000000003</v>
      </c>
      <c r="AM52" s="219">
        <f t="shared" ref="AM52" si="134">AK52*AL52</f>
        <v>0</v>
      </c>
      <c r="AN52" s="217"/>
      <c r="AO52" s="350">
        <f>IFERROR(VLOOKUP($B52,'INSUMOS ENE'!$A$2:$S$105,14,0),"")</f>
        <v>5422.8446999999996</v>
      </c>
      <c r="AP52" s="219">
        <f t="shared" ref="AP52" si="135">AN52*AO52</f>
        <v>0</v>
      </c>
      <c r="AQ52" s="217"/>
      <c r="AR52" s="350">
        <f>IFERROR(VLOOKUP($B52,'INSUMOS ENE'!$A$2:$S$105,14,0),"")</f>
        <v>5422.8446999999996</v>
      </c>
      <c r="AS52" s="219">
        <f t="shared" ref="AS52" si="136">AQ52*AR52</f>
        <v>0</v>
      </c>
      <c r="AT52" s="217"/>
      <c r="AU52" s="350">
        <f>IFERROR(VLOOKUP($B52,'INSUMOS ENE'!$A$2:$S$105,14,0),"")</f>
        <v>5422.8446999999996</v>
      </c>
      <c r="AV52" s="219">
        <f t="shared" ref="AV52" si="137">AT52*AU52</f>
        <v>0</v>
      </c>
      <c r="AW52" s="217"/>
      <c r="AX52" s="350">
        <f>IFERROR(VLOOKUP($B52,'INSUMOS ENE'!$A$2:$S$105,14,0),"")</f>
        <v>5422.8446999999996</v>
      </c>
      <c r="AY52" s="219">
        <f t="shared" ref="AY52" si="138">AW52*AX52</f>
        <v>0</v>
      </c>
      <c r="AZ52" s="217"/>
      <c r="BA52" s="350">
        <f>IFERROR(VLOOKUP($B52,'INSUMOS ENE'!$A$2:$S$105,14,0),"")</f>
        <v>5422.8446999999996</v>
      </c>
      <c r="BB52" s="219">
        <f t="shared" ref="BB52" si="139">AZ52*BA52</f>
        <v>0</v>
      </c>
      <c r="BC52" s="217"/>
      <c r="BD52" s="350">
        <f>IFERROR(VLOOKUP($B52,'INSUMOS ENE'!$A$2:$S$105,14,0),"")</f>
        <v>5422.8446999999996</v>
      </c>
      <c r="BE52" s="219">
        <f t="shared" ref="BE52" si="140">BC52*BD52</f>
        <v>0</v>
      </c>
      <c r="BF52" s="217"/>
      <c r="BG52" s="350">
        <f>IFERROR(VLOOKUP($B52,'INSUMOS ENE'!$A$2:$S$105,14,0),"")</f>
        <v>5422.8446999999996</v>
      </c>
      <c r="BH52" s="219">
        <f t="shared" ref="BH52" si="141">BF52*BG52</f>
        <v>0</v>
      </c>
      <c r="BI52" s="217"/>
      <c r="BJ52" s="350">
        <f>IFERROR(VLOOKUP($B52,'INSUMOS ENE'!$A$2:$S$105,14,0),"")</f>
        <v>5422.8446999999996</v>
      </c>
      <c r="BK52" s="219">
        <f t="shared" ref="BK52" si="142">BI52*BJ52</f>
        <v>0</v>
      </c>
      <c r="BL52" s="217"/>
      <c r="BM52" s="350">
        <f>IFERROR(VLOOKUP($B52,'INSUMOS ENE'!$A$2:$S$105,14,0),"")</f>
        <v>5422.8446999999996</v>
      </c>
      <c r="BN52" s="219">
        <f t="shared" ref="BN52" si="143">BL52*BM52</f>
        <v>0</v>
      </c>
      <c r="BO52" s="217"/>
      <c r="BP52" s="350">
        <f>IFERROR(VLOOKUP($B52,'INSUMOS ENE'!$A$2:$S$105,14,0),"")</f>
        <v>5422.8446999999996</v>
      </c>
      <c r="BQ52" s="219">
        <f t="shared" ref="BQ52" si="144">BO52*BP52</f>
        <v>0</v>
      </c>
      <c r="BR52" s="217"/>
      <c r="BS52" s="350">
        <f>IFERROR(VLOOKUP($B52,'INSUMOS ENE'!$A$2:$S$105,14,0),"")</f>
        <v>5422.8446999999996</v>
      </c>
      <c r="BT52" s="219">
        <f t="shared" ref="BT52" si="145">BR52*BS52</f>
        <v>0</v>
      </c>
      <c r="BU52" s="217"/>
      <c r="BV52" s="350">
        <f>IFERROR(VLOOKUP($B52,'INSUMOS ENE'!$A$2:$S$105,14,0),"")</f>
        <v>5422.8446999999996</v>
      </c>
      <c r="BW52" s="219">
        <f t="shared" ref="BW52" si="146">BU52*BV52</f>
        <v>0</v>
      </c>
      <c r="BX52" s="217"/>
      <c r="BY52" s="350">
        <f>IFERROR(VLOOKUP($B52,'INSUMOS ENE'!$A$2:$S$105,14,0),"")</f>
        <v>5422.8446999999996</v>
      </c>
      <c r="BZ52" s="219">
        <f t="shared" ref="BZ52" si="147">BX52*BY52</f>
        <v>0</v>
      </c>
      <c r="CA52" s="217"/>
      <c r="CB52" s="350">
        <f>IFERROR(VLOOKUP($B52,'INSUMOS ENE'!$A$2:$S$105,14,0),"")</f>
        <v>5422.8446999999996</v>
      </c>
      <c r="CC52" s="219">
        <f t="shared" ref="CC52" si="148">CA52*CB52</f>
        <v>0</v>
      </c>
      <c r="CD52" s="222">
        <f t="shared" si="1"/>
        <v>23</v>
      </c>
      <c r="CE52" s="217">
        <f t="shared" si="3"/>
        <v>0</v>
      </c>
      <c r="CF52" s="349">
        <f>IFERROR(VLOOKUP($B52,'[5]INSUMOS FEBRERO'!$A$2:$J$105,9,0),"0")</f>
        <v>23</v>
      </c>
      <c r="CG52" s="351">
        <f>IFERROR(VLOOKUP($B52,'INSUMOS ENE'!$A$2:$S$105,17,0),"")</f>
        <v>3811.9770000000003</v>
      </c>
      <c r="CH52" s="350">
        <f t="shared" si="4"/>
        <v>87675.471000000005</v>
      </c>
      <c r="CI52" s="349">
        <f>IFERROR(VLOOKUP($B52,'[5]INSUMOS FEBRERO'!$A$2:$J$105,10,0),"0")</f>
        <v>0</v>
      </c>
      <c r="CJ52" s="350">
        <f>IFERROR(VLOOKUP($B52,'INSUMOS ENE'!$A$2:$S$105,14,0),"")</f>
        <v>5422.8446999999996</v>
      </c>
      <c r="CK52" s="352">
        <f t="shared" si="5"/>
        <v>0</v>
      </c>
      <c r="CL52" s="225">
        <f t="shared" si="14"/>
        <v>87675.471000000005</v>
      </c>
      <c r="CM52" s="370">
        <f t="shared" si="7"/>
        <v>8767.5471000000016</v>
      </c>
      <c r="CN52" s="370">
        <f t="shared" si="8"/>
        <v>1665.8339490000003</v>
      </c>
      <c r="CO52" s="370">
        <f t="shared" si="9"/>
        <v>98108.852049000008</v>
      </c>
    </row>
    <row r="53" spans="1:93" ht="16.5" x14ac:dyDescent="0.25">
      <c r="A53" s="213">
        <v>48</v>
      </c>
      <c r="B53" s="347">
        <v>103</v>
      </c>
      <c r="C53" s="348" t="s">
        <v>82</v>
      </c>
      <c r="D53" s="349">
        <f>IFERROR(VLOOKUP($B53,'[5]INSUMOS FEBRERO'!$A$2:$F$105,5,0),"")</f>
        <v>56</v>
      </c>
      <c r="E53" s="349">
        <f>IFERROR(VLOOKUP($B53,'[5]INSUMOS FEBRERO'!$A$2:$F$105,6,0),"")</f>
        <v>0</v>
      </c>
      <c r="F53" s="349">
        <f t="shared" si="2"/>
        <v>-56</v>
      </c>
      <c r="G53" s="217"/>
      <c r="H53" s="351">
        <f>IFERROR(VLOOKUP($B53,'INSUMOS ENE'!$A$2:$S$105,17,0),"")</f>
        <v>18022.547999999999</v>
      </c>
      <c r="I53" s="219">
        <f t="shared" si="0"/>
        <v>0</v>
      </c>
      <c r="J53" s="217"/>
      <c r="K53" s="351">
        <f>IFERROR(VLOOKUP($B53,'INSUMOS ENE'!$A$2:$S$105,17,0),"")</f>
        <v>18022.547999999999</v>
      </c>
      <c r="L53" s="217"/>
      <c r="M53" s="217"/>
      <c r="N53" s="217"/>
      <c r="O53" s="217"/>
      <c r="P53" s="217"/>
      <c r="Q53" s="217"/>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217"/>
      <c r="BJ53" s="217"/>
      <c r="BK53" s="217"/>
      <c r="BL53" s="217"/>
      <c r="BM53" s="217"/>
      <c r="BN53" s="217"/>
      <c r="BO53" s="217"/>
      <c r="BP53" s="217"/>
      <c r="BQ53" s="217"/>
      <c r="BR53" s="217"/>
      <c r="BS53" s="217"/>
      <c r="BT53" s="217"/>
      <c r="BU53" s="217"/>
      <c r="BV53" s="217"/>
      <c r="BW53" s="217"/>
      <c r="BX53" s="217"/>
      <c r="BY53" s="217"/>
      <c r="BZ53" s="217"/>
      <c r="CA53" s="217"/>
      <c r="CB53" s="217"/>
      <c r="CC53" s="217"/>
      <c r="CD53" s="222">
        <f t="shared" si="1"/>
        <v>0</v>
      </c>
      <c r="CE53" s="217">
        <f t="shared" si="3"/>
        <v>0</v>
      </c>
      <c r="CF53" s="349">
        <f>IFERROR(VLOOKUP($B53,'[5]INSUMOS FEBRERO'!$A$2:$J$105,9,0),"0")</f>
        <v>0</v>
      </c>
      <c r="CG53" s="351">
        <f>IFERROR(VLOOKUP($B53,'INSUMOS ENE'!$A$2:$S$105,17,0),"")</f>
        <v>18022.547999999999</v>
      </c>
      <c r="CH53" s="350">
        <f t="shared" si="4"/>
        <v>0</v>
      </c>
      <c r="CI53" s="349">
        <f>IFERROR(VLOOKUP($B53,'[5]INSUMOS FEBRERO'!$A$2:$J$105,10,0),"0")</f>
        <v>0</v>
      </c>
      <c r="CJ53" s="350">
        <f>IFERROR(VLOOKUP($B53,'INSUMOS ENE'!$A$2:$S$105,14,0),"")</f>
        <v>16220.293199999998</v>
      </c>
      <c r="CK53" s="352">
        <f t="shared" si="5"/>
        <v>0</v>
      </c>
      <c r="CL53" s="225">
        <f t="shared" si="14"/>
        <v>0</v>
      </c>
      <c r="CM53" s="370">
        <f t="shared" si="7"/>
        <v>0</v>
      </c>
      <c r="CN53" s="370">
        <f t="shared" si="8"/>
        <v>0</v>
      </c>
      <c r="CO53" s="370">
        <f t="shared" si="9"/>
        <v>0</v>
      </c>
    </row>
    <row r="54" spans="1:93" ht="16.5" x14ac:dyDescent="0.25">
      <c r="A54" s="213">
        <v>49</v>
      </c>
      <c r="B54" s="347">
        <v>104</v>
      </c>
      <c r="C54" s="348" t="s">
        <v>83</v>
      </c>
      <c r="D54" s="349">
        <f>IFERROR(VLOOKUP($B54,'[5]INSUMOS FEBRERO'!$A$2:$F$105,5,0),"")</f>
        <v>65</v>
      </c>
      <c r="E54" s="349">
        <f>IFERROR(VLOOKUP($B54,'[5]INSUMOS FEBRERO'!$A$2:$F$105,6,0),"")</f>
        <v>0</v>
      </c>
      <c r="F54" s="349">
        <f t="shared" si="2"/>
        <v>-65</v>
      </c>
      <c r="G54" s="217"/>
      <c r="H54" s="351">
        <f>IFERROR(VLOOKUP($B54,'INSUMOS ENE'!$A$2:$S$105,17,0),"")</f>
        <v>18022.547999999999</v>
      </c>
      <c r="I54" s="219">
        <f t="shared" si="0"/>
        <v>0</v>
      </c>
      <c r="J54" s="217"/>
      <c r="K54" s="351">
        <f>IFERROR(VLOOKUP($B54,'INSUMOS ENE'!$A$2:$S$105,17,0),"")</f>
        <v>18022.547999999999</v>
      </c>
      <c r="L54" s="217"/>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217"/>
      <c r="AZ54" s="217"/>
      <c r="BA54" s="217"/>
      <c r="BB54" s="217"/>
      <c r="BC54" s="217"/>
      <c r="BD54" s="217"/>
      <c r="BE54" s="217"/>
      <c r="BF54" s="217"/>
      <c r="BG54" s="217"/>
      <c r="BH54" s="217"/>
      <c r="BI54" s="217"/>
      <c r="BJ54" s="217"/>
      <c r="BK54" s="217"/>
      <c r="BL54" s="217"/>
      <c r="BM54" s="217"/>
      <c r="BN54" s="217"/>
      <c r="BO54" s="217"/>
      <c r="BP54" s="217"/>
      <c r="BQ54" s="217"/>
      <c r="BR54" s="217"/>
      <c r="BS54" s="217"/>
      <c r="BT54" s="217"/>
      <c r="BU54" s="217"/>
      <c r="BV54" s="217"/>
      <c r="BW54" s="217"/>
      <c r="BX54" s="217"/>
      <c r="BY54" s="217"/>
      <c r="BZ54" s="217"/>
      <c r="CA54" s="217"/>
      <c r="CB54" s="217"/>
      <c r="CC54" s="217"/>
      <c r="CD54" s="222">
        <f t="shared" si="1"/>
        <v>0</v>
      </c>
      <c r="CE54" s="217">
        <f t="shared" si="3"/>
        <v>0</v>
      </c>
      <c r="CF54" s="349">
        <f>IFERROR(VLOOKUP($B54,'[5]INSUMOS FEBRERO'!$A$2:$J$105,9,0),"0")</f>
        <v>0</v>
      </c>
      <c r="CG54" s="351">
        <f>IFERROR(VLOOKUP($B54,'INSUMOS ENE'!$A$2:$S$105,17,0),"")</f>
        <v>18022.547999999999</v>
      </c>
      <c r="CH54" s="350">
        <f t="shared" si="4"/>
        <v>0</v>
      </c>
      <c r="CI54" s="349">
        <f>IFERROR(VLOOKUP($B54,'[5]INSUMOS FEBRERO'!$A$2:$J$105,10,0),"0")</f>
        <v>0</v>
      </c>
      <c r="CJ54" s="350">
        <f>IFERROR(VLOOKUP($B54,'INSUMOS ENE'!$A$2:$S$105,14,0),"")</f>
        <v>16220.293199999998</v>
      </c>
      <c r="CK54" s="352">
        <f t="shared" si="5"/>
        <v>0</v>
      </c>
      <c r="CL54" s="225">
        <f t="shared" si="14"/>
        <v>0</v>
      </c>
      <c r="CM54" s="370">
        <f t="shared" si="7"/>
        <v>0</v>
      </c>
      <c r="CN54" s="370">
        <f t="shared" si="8"/>
        <v>0</v>
      </c>
      <c r="CO54" s="370">
        <f t="shared" si="9"/>
        <v>0</v>
      </c>
    </row>
    <row r="55" spans="1:93" ht="16.5" x14ac:dyDescent="0.25">
      <c r="A55" s="213">
        <v>50</v>
      </c>
      <c r="B55" s="347">
        <v>105</v>
      </c>
      <c r="C55" s="348" t="s">
        <v>84</v>
      </c>
      <c r="D55" s="349">
        <f>IFERROR(VLOOKUP($B55,'[5]INSUMOS FEBRERO'!$A$2:$F$105,5,0),"")</f>
        <v>25</v>
      </c>
      <c r="E55" s="349">
        <f>IFERROR(VLOOKUP($B55,'[5]INSUMOS FEBRERO'!$A$2:$F$105,6,0),"")</f>
        <v>0</v>
      </c>
      <c r="F55" s="349">
        <f t="shared" si="2"/>
        <v>-25</v>
      </c>
      <c r="G55" s="217"/>
      <c r="H55" s="351">
        <f>IFERROR(VLOOKUP($B55,'INSUMOS ENE'!$A$2:$S$105,17,0),"")</f>
        <v>27641.3</v>
      </c>
      <c r="I55" s="219">
        <f t="shared" si="0"/>
        <v>0</v>
      </c>
      <c r="J55" s="217"/>
      <c r="K55" s="351">
        <f>IFERROR(VLOOKUP($B55,'INSUMOS ENE'!$A$2:$S$105,17,0),"")</f>
        <v>27641.3</v>
      </c>
      <c r="L55" s="217"/>
      <c r="M55" s="217"/>
      <c r="N55" s="217"/>
      <c r="O55" s="217"/>
      <c r="P55" s="217"/>
      <c r="Q55" s="217"/>
      <c r="R55" s="217"/>
      <c r="S55" s="217"/>
      <c r="T55" s="217"/>
      <c r="U55" s="217"/>
      <c r="V55" s="217"/>
      <c r="W55" s="217"/>
      <c r="X55" s="217"/>
      <c r="Y55" s="217"/>
      <c r="Z55" s="217"/>
      <c r="AA55" s="217"/>
      <c r="AB55" s="217"/>
      <c r="AC55" s="217"/>
      <c r="AD55" s="217"/>
      <c r="AE55" s="217"/>
      <c r="AF55" s="217"/>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c r="BF55" s="217"/>
      <c r="BG55" s="217"/>
      <c r="BH55" s="217"/>
      <c r="BI55" s="217"/>
      <c r="BJ55" s="217"/>
      <c r="BK55" s="217"/>
      <c r="BL55" s="217"/>
      <c r="BM55" s="217"/>
      <c r="BN55" s="217"/>
      <c r="BO55" s="217"/>
      <c r="BP55" s="217"/>
      <c r="BQ55" s="217"/>
      <c r="BR55" s="217"/>
      <c r="BS55" s="217"/>
      <c r="BT55" s="217"/>
      <c r="BU55" s="217"/>
      <c r="BV55" s="217"/>
      <c r="BW55" s="217"/>
      <c r="BX55" s="217"/>
      <c r="BY55" s="217"/>
      <c r="BZ55" s="217"/>
      <c r="CA55" s="217"/>
      <c r="CB55" s="217"/>
      <c r="CC55" s="217"/>
      <c r="CD55" s="222">
        <f t="shared" si="1"/>
        <v>0</v>
      </c>
      <c r="CE55" s="217">
        <f t="shared" si="3"/>
        <v>0</v>
      </c>
      <c r="CF55" s="349">
        <f>IFERROR(VLOOKUP($B55,'[5]INSUMOS FEBRERO'!$A$2:$J$105,9,0),"0")</f>
        <v>0</v>
      </c>
      <c r="CG55" s="351">
        <f>IFERROR(VLOOKUP($B55,'INSUMOS ENE'!$A$2:$S$105,17,0),"")</f>
        <v>27641.3</v>
      </c>
      <c r="CH55" s="350">
        <f t="shared" si="4"/>
        <v>0</v>
      </c>
      <c r="CI55" s="349">
        <f>IFERROR(VLOOKUP($B55,'[5]INSUMOS FEBRERO'!$A$2:$J$105,10,0),"0")</f>
        <v>0</v>
      </c>
      <c r="CJ55" s="350">
        <f>IFERROR(VLOOKUP($B55,'INSUMOS ENE'!$A$2:$S$105,14,0),"")</f>
        <v>27265.567500000001</v>
      </c>
      <c r="CK55" s="352">
        <f t="shared" si="5"/>
        <v>0</v>
      </c>
      <c r="CL55" s="225">
        <f t="shared" si="14"/>
        <v>0</v>
      </c>
      <c r="CM55" s="370">
        <f t="shared" si="7"/>
        <v>0</v>
      </c>
      <c r="CN55" s="370">
        <f t="shared" si="8"/>
        <v>0</v>
      </c>
      <c r="CO55" s="370">
        <f t="shared" si="9"/>
        <v>0</v>
      </c>
    </row>
    <row r="56" spans="1:93" ht="16.5" x14ac:dyDescent="0.25">
      <c r="A56" s="213">
        <v>51</v>
      </c>
      <c r="B56" s="347">
        <v>106</v>
      </c>
      <c r="C56" s="348" t="s">
        <v>85</v>
      </c>
      <c r="D56" s="349">
        <f>IFERROR(VLOOKUP($B56,'[5]INSUMOS FEBRERO'!$A$2:$F$105,5,0),"")</f>
        <v>25</v>
      </c>
      <c r="E56" s="349">
        <f>IFERROR(VLOOKUP($B56,'[5]INSUMOS FEBRERO'!$A$2:$F$105,6,0),"")</f>
        <v>0</v>
      </c>
      <c r="F56" s="349">
        <f t="shared" si="2"/>
        <v>-25</v>
      </c>
      <c r="G56" s="217"/>
      <c r="H56" s="351">
        <f>IFERROR(VLOOKUP($B56,'INSUMOS ENE'!$A$2:$S$105,17,0),"")</f>
        <v>0</v>
      </c>
      <c r="I56" s="219">
        <f t="shared" si="0"/>
        <v>0</v>
      </c>
      <c r="J56" s="217"/>
      <c r="K56" s="351">
        <f>IFERROR(VLOOKUP($B56,'INSUMOS ENE'!$A$2:$S$105,17,0),"")</f>
        <v>0</v>
      </c>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7"/>
      <c r="BD56" s="217"/>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7"/>
      <c r="CC56" s="217"/>
      <c r="CD56" s="222">
        <f t="shared" si="1"/>
        <v>0</v>
      </c>
      <c r="CE56" s="217">
        <f t="shared" si="3"/>
        <v>0</v>
      </c>
      <c r="CF56" s="349">
        <f>IFERROR(VLOOKUP($B56,'[5]INSUMOS FEBRERO'!$A$2:$J$105,9,0),"0")</f>
        <v>0</v>
      </c>
      <c r="CG56" s="351">
        <f>IFERROR(VLOOKUP($B56,'INSUMOS ENE'!$A$2:$S$105,17,0),"")</f>
        <v>0</v>
      </c>
      <c r="CH56" s="350">
        <f t="shared" si="4"/>
        <v>0</v>
      </c>
      <c r="CI56" s="349">
        <f>IFERROR(VLOOKUP($B56,'[5]INSUMOS FEBRERO'!$A$2:$J$105,10,0),"0")</f>
        <v>0</v>
      </c>
      <c r="CJ56" s="350">
        <f>IFERROR(VLOOKUP($B56,'INSUMOS ENE'!$A$2:$S$105,14,0),"")</f>
        <v>27265.567500000001</v>
      </c>
      <c r="CK56" s="352">
        <f t="shared" si="5"/>
        <v>0</v>
      </c>
      <c r="CL56" s="225">
        <f t="shared" si="14"/>
        <v>0</v>
      </c>
      <c r="CM56" s="370">
        <f t="shared" si="7"/>
        <v>0</v>
      </c>
      <c r="CN56" s="370">
        <f t="shared" si="8"/>
        <v>0</v>
      </c>
      <c r="CO56" s="370">
        <f t="shared" si="9"/>
        <v>0</v>
      </c>
    </row>
    <row r="57" spans="1:93" ht="16.5" x14ac:dyDescent="0.25">
      <c r="A57" s="213">
        <v>52</v>
      </c>
      <c r="B57" s="347">
        <v>108</v>
      </c>
      <c r="C57" s="348" t="s">
        <v>131</v>
      </c>
      <c r="D57" s="349">
        <f>IFERROR(VLOOKUP($B57,'[5]INSUMOS FEBRERO'!$A$2:$F$105,5,0),"")</f>
        <v>20</v>
      </c>
      <c r="E57" s="349">
        <f>IFERROR(VLOOKUP($B57,'[5]INSUMOS FEBRERO'!$A$2:$F$105,6,0),"")</f>
        <v>0</v>
      </c>
      <c r="F57" s="349">
        <f t="shared" si="2"/>
        <v>-20</v>
      </c>
      <c r="G57" s="217"/>
      <c r="H57" s="351">
        <f>IFERROR(VLOOKUP($B57,'INSUMOS ENE'!$A$2:$S$105,17,0),"")</f>
        <v>38697.82</v>
      </c>
      <c r="I57" s="219">
        <f t="shared" si="0"/>
        <v>0</v>
      </c>
      <c r="J57" s="217"/>
      <c r="K57" s="351">
        <f>IFERROR(VLOOKUP($B57,'INSUMOS ENE'!$A$2:$S$105,17,0),"")</f>
        <v>38697.82</v>
      </c>
      <c r="L57" s="217"/>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7"/>
      <c r="AY57" s="217"/>
      <c r="AZ57" s="217"/>
      <c r="BA57" s="217"/>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7"/>
      <c r="BY57" s="217"/>
      <c r="BZ57" s="217"/>
      <c r="CA57" s="217"/>
      <c r="CB57" s="217"/>
      <c r="CC57" s="217"/>
      <c r="CD57" s="222">
        <f t="shared" si="1"/>
        <v>0</v>
      </c>
      <c r="CE57" s="217">
        <f t="shared" si="3"/>
        <v>0</v>
      </c>
      <c r="CF57" s="349">
        <f>IFERROR(VLOOKUP($B57,'[5]INSUMOS FEBRERO'!$A$2:$J$105,9,0),"0")</f>
        <v>0</v>
      </c>
      <c r="CG57" s="351">
        <f>IFERROR(VLOOKUP($B57,'INSUMOS ENE'!$A$2:$S$105,17,0),"")</f>
        <v>38697.82</v>
      </c>
      <c r="CH57" s="350">
        <f t="shared" si="4"/>
        <v>0</v>
      </c>
      <c r="CI57" s="349">
        <f>IFERROR(VLOOKUP($B57,'[5]INSUMOS FEBRERO'!$A$2:$J$105,10,0),"0")</f>
        <v>0</v>
      </c>
      <c r="CJ57" s="350">
        <f>IFERROR(VLOOKUP($B57,'INSUMOS ENE'!$A$2:$S$105,14,0),"")</f>
        <v>79606.944000000003</v>
      </c>
      <c r="CK57" s="352">
        <f t="shared" si="5"/>
        <v>0</v>
      </c>
      <c r="CL57" s="225">
        <f t="shared" si="14"/>
        <v>0</v>
      </c>
      <c r="CM57" s="370">
        <f t="shared" si="7"/>
        <v>0</v>
      </c>
      <c r="CN57" s="370">
        <f t="shared" si="8"/>
        <v>0</v>
      </c>
      <c r="CO57" s="370">
        <f t="shared" si="9"/>
        <v>0</v>
      </c>
    </row>
    <row r="58" spans="1:93" ht="16.5" x14ac:dyDescent="0.25">
      <c r="A58" s="213">
        <v>53</v>
      </c>
      <c r="B58" s="347">
        <v>109</v>
      </c>
      <c r="C58" s="348" t="s">
        <v>132</v>
      </c>
      <c r="D58" s="349">
        <f>IFERROR(VLOOKUP($B58,'[5]INSUMOS FEBRERO'!$A$2:$F$105,5,0),"")</f>
        <v>2</v>
      </c>
      <c r="E58" s="349">
        <f>IFERROR(VLOOKUP($B58,'[5]INSUMOS FEBRERO'!$A$2:$F$105,6,0),"")</f>
        <v>0</v>
      </c>
      <c r="F58" s="349">
        <f t="shared" si="2"/>
        <v>-2</v>
      </c>
      <c r="G58" s="217"/>
      <c r="H58" s="351">
        <f>IFERROR(VLOOKUP($B58,'INSUMOS ENE'!$A$2:$S$105,17,0),"")</f>
        <v>49754.340000000004</v>
      </c>
      <c r="I58" s="219">
        <f t="shared" si="0"/>
        <v>0</v>
      </c>
      <c r="J58" s="217"/>
      <c r="K58" s="351">
        <f>IFERROR(VLOOKUP($B58,'INSUMOS ENE'!$A$2:$S$105,17,0),"")</f>
        <v>49754.340000000004</v>
      </c>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7"/>
      <c r="AY58" s="217"/>
      <c r="AZ58" s="217"/>
      <c r="BA58" s="217"/>
      <c r="BB58" s="217"/>
      <c r="BC58" s="217"/>
      <c r="BD58" s="217"/>
      <c r="BE58" s="217"/>
      <c r="BF58" s="217"/>
      <c r="BG58" s="217"/>
      <c r="BH58" s="217"/>
      <c r="BI58" s="217"/>
      <c r="BJ58" s="217"/>
      <c r="BK58" s="217"/>
      <c r="BL58" s="217"/>
      <c r="BM58" s="217"/>
      <c r="BN58" s="217"/>
      <c r="BO58" s="217"/>
      <c r="BP58" s="217"/>
      <c r="BQ58" s="217"/>
      <c r="BR58" s="217"/>
      <c r="BS58" s="217"/>
      <c r="BT58" s="217"/>
      <c r="BU58" s="217"/>
      <c r="BV58" s="217"/>
      <c r="BW58" s="217"/>
      <c r="BX58" s="217"/>
      <c r="BY58" s="217"/>
      <c r="BZ58" s="217"/>
      <c r="CA58" s="217"/>
      <c r="CB58" s="217"/>
      <c r="CC58" s="217"/>
      <c r="CD58" s="222">
        <f t="shared" si="1"/>
        <v>0</v>
      </c>
      <c r="CE58" s="217">
        <f t="shared" si="3"/>
        <v>0</v>
      </c>
      <c r="CF58" s="349">
        <f>IFERROR(VLOOKUP($B58,'[5]INSUMOS FEBRERO'!$A$2:$J$105,9,0),"0")</f>
        <v>0</v>
      </c>
      <c r="CG58" s="351">
        <f>IFERROR(VLOOKUP($B58,'INSUMOS ENE'!$A$2:$S$105,17,0),"")</f>
        <v>49754.340000000004</v>
      </c>
      <c r="CH58" s="350">
        <f t="shared" si="4"/>
        <v>0</v>
      </c>
      <c r="CI58" s="349">
        <f>IFERROR(VLOOKUP($B58,'[5]INSUMOS FEBRERO'!$A$2:$J$105,10,0),"0")</f>
        <v>0</v>
      </c>
      <c r="CJ58" s="350">
        <f>IFERROR(VLOOKUP($B58,'INSUMOS ENE'!$A$2:$S$105,14,0),"")</f>
        <v>88761.364199999996</v>
      </c>
      <c r="CK58" s="352">
        <f t="shared" si="5"/>
        <v>0</v>
      </c>
      <c r="CL58" s="225">
        <f t="shared" si="14"/>
        <v>0</v>
      </c>
      <c r="CM58" s="370">
        <f t="shared" si="7"/>
        <v>0</v>
      </c>
      <c r="CN58" s="370">
        <f t="shared" si="8"/>
        <v>0</v>
      </c>
      <c r="CO58" s="370">
        <f t="shared" si="9"/>
        <v>0</v>
      </c>
    </row>
    <row r="59" spans="1:93" ht="16.5" x14ac:dyDescent="0.25">
      <c r="A59" s="213">
        <v>54</v>
      </c>
      <c r="B59" s="347">
        <v>110</v>
      </c>
      <c r="C59" s="348" t="s">
        <v>86</v>
      </c>
      <c r="D59" s="349">
        <f>IFERROR(VLOOKUP($B59,'[5]INSUMOS FEBRERO'!$A$2:$F$105,5,0),"")</f>
        <v>96</v>
      </c>
      <c r="E59" s="349">
        <f>IFERROR(VLOOKUP($B59,'[5]INSUMOS FEBRERO'!$A$2:$F$105,6,0),"")</f>
        <v>335</v>
      </c>
      <c r="F59" s="349">
        <f t="shared" si="2"/>
        <v>239</v>
      </c>
      <c r="G59" s="360">
        <v>100</v>
      </c>
      <c r="H59" s="351">
        <f>IFERROR(VLOOKUP($B59,'INSUMOS ENE'!$A$2:$S$105,17,0),"")</f>
        <v>470.84799999999996</v>
      </c>
      <c r="I59" s="219">
        <f t="shared" si="0"/>
        <v>47084.799999999996</v>
      </c>
      <c r="J59" s="217">
        <v>50</v>
      </c>
      <c r="K59" s="350">
        <f>IFERROR(VLOOKUP($B59,'INSUMOS ENE'!$A$2:$S$105,14,0),"")</f>
        <v>1442.4974999999999</v>
      </c>
      <c r="L59" s="219">
        <f t="shared" ref="L59:L65" si="149">J59*K59</f>
        <v>72124.875</v>
      </c>
      <c r="M59" s="217">
        <v>15</v>
      </c>
      <c r="N59" s="350">
        <f>IFERROR(VLOOKUP($B59,'INSUMOS ENE'!$A$2:$S$105,14,0),"")</f>
        <v>1442.4974999999999</v>
      </c>
      <c r="O59" s="219">
        <f t="shared" ref="O59:O65" si="150">M59*N59</f>
        <v>21637.462499999998</v>
      </c>
      <c r="P59" s="217"/>
      <c r="Q59" s="350">
        <f>IFERROR(VLOOKUP($B59,'INSUMOS ENE'!$A$2:$S$105,14,0),"")</f>
        <v>1442.4974999999999</v>
      </c>
      <c r="R59" s="219">
        <f t="shared" ref="R59:R65" si="151">P59*Q59</f>
        <v>0</v>
      </c>
      <c r="S59" s="217">
        <v>35</v>
      </c>
      <c r="T59" s="350">
        <f>IFERROR(VLOOKUP($B59,'INSUMOS ENE'!$A$2:$S$105,14,0),"")</f>
        <v>1442.4974999999999</v>
      </c>
      <c r="U59" s="219">
        <f t="shared" ref="U59:U65" si="152">S59*T59</f>
        <v>50487.412499999999</v>
      </c>
      <c r="V59" s="217"/>
      <c r="W59" s="350">
        <f>IFERROR(VLOOKUP($B59,'INSUMOS ENE'!$A$2:$S$105,14,0),"")</f>
        <v>1442.4974999999999</v>
      </c>
      <c r="X59" s="219">
        <f t="shared" ref="X59:X65" si="153">V59*W59</f>
        <v>0</v>
      </c>
      <c r="Y59" s="217">
        <v>15</v>
      </c>
      <c r="Z59" s="350">
        <f>IFERROR(VLOOKUP($B59,'INSUMOS ENE'!$A$2:$S$105,14,0),"")</f>
        <v>1442.4974999999999</v>
      </c>
      <c r="AA59" s="219">
        <f t="shared" ref="AA59:AA65" si="154">Y59*Z59</f>
        <v>21637.462499999998</v>
      </c>
      <c r="AB59" s="217"/>
      <c r="AC59" s="350">
        <f>IFERROR(VLOOKUP($B59,'INSUMOS ENE'!$A$2:$S$105,14,0),"")</f>
        <v>1442.4974999999999</v>
      </c>
      <c r="AD59" s="219">
        <f t="shared" ref="AD59:AD65" si="155">AB59*AC59</f>
        <v>0</v>
      </c>
      <c r="AE59" s="217">
        <v>10</v>
      </c>
      <c r="AF59" s="350">
        <f>IFERROR(VLOOKUP($B59,'INSUMOS ENE'!$A$2:$S$105,14,0),"")</f>
        <v>1442.4974999999999</v>
      </c>
      <c r="AG59" s="219">
        <f t="shared" ref="AG59:AG65" si="156">AE59*AF59</f>
        <v>14424.974999999999</v>
      </c>
      <c r="AH59" s="217">
        <v>15</v>
      </c>
      <c r="AI59" s="350">
        <f>IFERROR(VLOOKUP($B59,'INSUMOS ENE'!$A$2:$S$105,14,0),"")</f>
        <v>1442.4974999999999</v>
      </c>
      <c r="AJ59" s="219">
        <f t="shared" ref="AJ59:AJ65" si="157">AH59*AI59</f>
        <v>21637.462499999998</v>
      </c>
      <c r="AK59" s="360">
        <v>20</v>
      </c>
      <c r="AL59" s="351">
        <f>IFERROR(VLOOKUP($B59,'INSUMOS ENE'!$A$2:$S$105,17,0),"")</f>
        <v>470.84799999999996</v>
      </c>
      <c r="AM59" s="219">
        <f t="shared" ref="AM59:AM65" si="158">AK59*AL59</f>
        <v>9416.9599999999991</v>
      </c>
      <c r="AN59" s="217">
        <v>20</v>
      </c>
      <c r="AO59" s="350">
        <f>IFERROR(VLOOKUP($B59,'INSUMOS ENE'!$A$2:$S$105,14,0),"")</f>
        <v>1442.4974999999999</v>
      </c>
      <c r="AP59" s="219">
        <f t="shared" ref="AP59:AP65" si="159">AN59*AO59</f>
        <v>28849.949999999997</v>
      </c>
      <c r="AQ59" s="217"/>
      <c r="AR59" s="350">
        <f>IFERROR(VLOOKUP($B59,'INSUMOS ENE'!$A$2:$S$105,14,0),"")</f>
        <v>1442.4974999999999</v>
      </c>
      <c r="AS59" s="219">
        <f t="shared" ref="AS59:AS65" si="160">AQ59*AR59</f>
        <v>0</v>
      </c>
      <c r="AT59" s="217">
        <v>5</v>
      </c>
      <c r="AU59" s="350">
        <f>IFERROR(VLOOKUP($B59,'INSUMOS ENE'!$A$2:$S$105,14,0),"")</f>
        <v>1442.4974999999999</v>
      </c>
      <c r="AV59" s="219">
        <f t="shared" ref="AV59:AV65" si="161">AT59*AU59</f>
        <v>7212.4874999999993</v>
      </c>
      <c r="AW59" s="217"/>
      <c r="AX59" s="350">
        <f>IFERROR(VLOOKUP($B59,'INSUMOS ENE'!$A$2:$S$105,14,0),"")</f>
        <v>1442.4974999999999</v>
      </c>
      <c r="AY59" s="219">
        <f t="shared" ref="AY59:AY65" si="162">AW59*AX59</f>
        <v>0</v>
      </c>
      <c r="AZ59" s="217"/>
      <c r="BA59" s="350">
        <f>IFERROR(VLOOKUP($B59,'INSUMOS ENE'!$A$2:$S$105,14,0),"")</f>
        <v>1442.4974999999999</v>
      </c>
      <c r="BB59" s="219">
        <f t="shared" ref="BB59:BB65" si="163">AZ59*BA59</f>
        <v>0</v>
      </c>
      <c r="BC59" s="217">
        <v>5</v>
      </c>
      <c r="BD59" s="350">
        <f>IFERROR(VLOOKUP($B59,'INSUMOS ENE'!$A$2:$S$105,14,0),"")</f>
        <v>1442.4974999999999</v>
      </c>
      <c r="BE59" s="219">
        <f t="shared" ref="BE59:BE65" si="164">BC59*BD59</f>
        <v>7212.4874999999993</v>
      </c>
      <c r="BF59" s="217"/>
      <c r="BG59" s="350">
        <f>IFERROR(VLOOKUP($B59,'INSUMOS ENE'!$A$2:$S$105,14,0),"")</f>
        <v>1442.4974999999999</v>
      </c>
      <c r="BH59" s="219">
        <f t="shared" ref="BH59:BH65" si="165">BF59*BG59</f>
        <v>0</v>
      </c>
      <c r="BI59" s="217">
        <v>5</v>
      </c>
      <c r="BJ59" s="350">
        <f>IFERROR(VLOOKUP($B59,'INSUMOS ENE'!$A$2:$S$105,14,0),"")</f>
        <v>1442.4974999999999</v>
      </c>
      <c r="BK59" s="219">
        <f t="shared" ref="BK59:BK65" si="166">BI59*BJ59</f>
        <v>7212.4874999999993</v>
      </c>
      <c r="BL59" s="217"/>
      <c r="BM59" s="350">
        <f>IFERROR(VLOOKUP($B59,'INSUMOS ENE'!$A$2:$S$105,14,0),"")</f>
        <v>1442.4974999999999</v>
      </c>
      <c r="BN59" s="219">
        <f t="shared" ref="BN59:BN65" si="167">BL59*BM59</f>
        <v>0</v>
      </c>
      <c r="BO59" s="217">
        <v>5</v>
      </c>
      <c r="BP59" s="350">
        <f>IFERROR(VLOOKUP($B59,'INSUMOS ENE'!$A$2:$S$105,14,0),"")</f>
        <v>1442.4974999999999</v>
      </c>
      <c r="BQ59" s="219">
        <f t="shared" ref="BQ59:BQ65" si="168">BO59*BP59</f>
        <v>7212.4874999999993</v>
      </c>
      <c r="BR59" s="217">
        <v>5</v>
      </c>
      <c r="BS59" s="350">
        <f>IFERROR(VLOOKUP($B59,'INSUMOS ENE'!$A$2:$S$105,14,0),"")</f>
        <v>1442.4974999999999</v>
      </c>
      <c r="BT59" s="219">
        <f t="shared" ref="BT59:BT65" si="169">BR59*BS59</f>
        <v>7212.4874999999993</v>
      </c>
      <c r="BU59" s="217">
        <v>5</v>
      </c>
      <c r="BV59" s="350">
        <f>IFERROR(VLOOKUP($B59,'INSUMOS ENE'!$A$2:$S$105,14,0),"")</f>
        <v>1442.4974999999999</v>
      </c>
      <c r="BW59" s="219">
        <f t="shared" ref="BW59:BW65" si="170">BU59*BV59</f>
        <v>7212.4874999999993</v>
      </c>
      <c r="BX59" s="217">
        <v>20</v>
      </c>
      <c r="BY59" s="350">
        <f>IFERROR(VLOOKUP($B59,'INSUMOS ENE'!$A$2:$S$105,14,0),"")</f>
        <v>1442.4974999999999</v>
      </c>
      <c r="BZ59" s="219">
        <f t="shared" ref="BZ59:BZ65" si="171">BX59*BY59</f>
        <v>28849.949999999997</v>
      </c>
      <c r="CA59" s="217">
        <v>5</v>
      </c>
      <c r="CB59" s="350">
        <f>IFERROR(VLOOKUP($B59,'INSUMOS ENE'!$A$2:$S$105,14,0),"")</f>
        <v>1442.4974999999999</v>
      </c>
      <c r="CC59" s="219">
        <f t="shared" ref="CC59:CC65" si="172">CA59*CB59</f>
        <v>7212.4874999999993</v>
      </c>
      <c r="CD59" s="222">
        <f t="shared" si="1"/>
        <v>335</v>
      </c>
      <c r="CE59" s="217">
        <f t="shared" si="3"/>
        <v>0</v>
      </c>
      <c r="CF59" s="349">
        <f>IFERROR(VLOOKUP($B59,'[5]INSUMOS FEBRERO'!$A$2:$J$105,9,0),"0")</f>
        <v>120</v>
      </c>
      <c r="CG59" s="351">
        <f>IFERROR(VLOOKUP($B59,'INSUMOS ENE'!$A$2:$S$105,17,0),"")</f>
        <v>470.84799999999996</v>
      </c>
      <c r="CH59" s="350">
        <f t="shared" si="4"/>
        <v>56501.759999999995</v>
      </c>
      <c r="CI59" s="349">
        <f>IFERROR(VLOOKUP($B59,'[5]INSUMOS FEBRERO'!$A$2:$J$105,10,0),"0")</f>
        <v>215</v>
      </c>
      <c r="CJ59" s="350">
        <f>IFERROR(VLOOKUP($B59,'INSUMOS ENE'!$A$2:$S$105,14,0),"")</f>
        <v>1442.4974999999999</v>
      </c>
      <c r="CK59" s="352">
        <f t="shared" si="5"/>
        <v>310136.96249999997</v>
      </c>
      <c r="CL59" s="225">
        <f t="shared" si="14"/>
        <v>366638.72250000003</v>
      </c>
      <c r="CM59" s="370">
        <f t="shared" si="7"/>
        <v>36663.872250000008</v>
      </c>
      <c r="CN59" s="370">
        <f t="shared" si="8"/>
        <v>6966.1357275000018</v>
      </c>
      <c r="CO59" s="370">
        <f t="shared" si="9"/>
        <v>410268.73047750007</v>
      </c>
    </row>
    <row r="60" spans="1:93" ht="16.5" x14ac:dyDescent="0.25">
      <c r="A60" s="213">
        <v>55</v>
      </c>
      <c r="B60" s="347">
        <v>118</v>
      </c>
      <c r="C60" s="348" t="s">
        <v>87</v>
      </c>
      <c r="D60" s="349">
        <f>IFERROR(VLOOKUP($B60,'[5]INSUMOS FEBRERO'!$A$2:$F$105,5,0),"")</f>
        <v>96</v>
      </c>
      <c r="E60" s="349">
        <f>IFERROR(VLOOKUP($B60,'[5]INSUMOS FEBRERO'!$A$2:$F$105,6,0),"")</f>
        <v>367</v>
      </c>
      <c r="F60" s="349">
        <f t="shared" si="2"/>
        <v>271</v>
      </c>
      <c r="G60" s="217">
        <v>150</v>
      </c>
      <c r="H60" s="350">
        <f>IFERROR(VLOOKUP($B60,'INSUMOS ENE'!$A$2:$S$105,14,0),"")</f>
        <v>4129.7993999999999</v>
      </c>
      <c r="I60" s="219">
        <f t="shared" si="0"/>
        <v>619469.91</v>
      </c>
      <c r="J60" s="360">
        <v>50</v>
      </c>
      <c r="K60" s="351">
        <f>IFERROR(VLOOKUP($B60,'INSUMOS ENE'!$A$2:$S$105,17,0),"")</f>
        <v>2455.136</v>
      </c>
      <c r="L60" s="219">
        <f t="shared" si="149"/>
        <v>122756.8</v>
      </c>
      <c r="M60" s="217">
        <v>12</v>
      </c>
      <c r="N60" s="350">
        <f>IFERROR(VLOOKUP($B60,'INSUMOS ENE'!$A$2:$S$105,14,0),"")</f>
        <v>4129.7993999999999</v>
      </c>
      <c r="O60" s="219">
        <f t="shared" si="150"/>
        <v>49557.592799999999</v>
      </c>
      <c r="P60" s="217"/>
      <c r="Q60" s="350">
        <f>IFERROR(VLOOKUP($B60,'INSUMOS ENE'!$A$2:$S$105,14,0),"")</f>
        <v>4129.7993999999999</v>
      </c>
      <c r="R60" s="219">
        <f t="shared" si="151"/>
        <v>0</v>
      </c>
      <c r="S60" s="217">
        <v>25</v>
      </c>
      <c r="T60" s="350">
        <f>IFERROR(VLOOKUP($B60,'INSUMOS ENE'!$A$2:$S$105,14,0),"")</f>
        <v>4129.7993999999999</v>
      </c>
      <c r="U60" s="219">
        <f t="shared" si="152"/>
        <v>103244.985</v>
      </c>
      <c r="V60" s="217"/>
      <c r="W60" s="350">
        <f>IFERROR(VLOOKUP($B60,'INSUMOS ENE'!$A$2:$S$105,14,0),"")</f>
        <v>4129.7993999999999</v>
      </c>
      <c r="X60" s="219">
        <f t="shared" si="153"/>
        <v>0</v>
      </c>
      <c r="Y60" s="217">
        <v>10</v>
      </c>
      <c r="Z60" s="350">
        <f>IFERROR(VLOOKUP($B60,'INSUMOS ENE'!$A$2:$S$105,14,0),"")</f>
        <v>4129.7993999999999</v>
      </c>
      <c r="AA60" s="219">
        <f t="shared" si="154"/>
        <v>41297.993999999999</v>
      </c>
      <c r="AB60" s="217"/>
      <c r="AC60" s="350">
        <f>IFERROR(VLOOKUP($B60,'INSUMOS ENE'!$A$2:$S$105,14,0),"")</f>
        <v>4129.7993999999999</v>
      </c>
      <c r="AD60" s="219">
        <f t="shared" si="155"/>
        <v>0</v>
      </c>
      <c r="AE60" s="360">
        <v>10</v>
      </c>
      <c r="AF60" s="351">
        <f>IFERROR(VLOOKUP($B60,'INSUMOS ENE'!$A$2:$S$105,17,0),"")</f>
        <v>2455.136</v>
      </c>
      <c r="AG60" s="219">
        <f t="shared" si="156"/>
        <v>24551.360000000001</v>
      </c>
      <c r="AH60" s="360">
        <v>15</v>
      </c>
      <c r="AI60" s="351">
        <f>IFERROR(VLOOKUP($B60,'INSUMOS ENE'!$A$2:$S$105,17,0),"")</f>
        <v>2455.136</v>
      </c>
      <c r="AJ60" s="219">
        <f t="shared" si="157"/>
        <v>36827.040000000001</v>
      </c>
      <c r="AK60" s="360">
        <v>20</v>
      </c>
      <c r="AL60" s="351">
        <f>IFERROR(VLOOKUP($B60,'INSUMOS ENE'!$A$2:$S$105,17,0),"")</f>
        <v>2455.136</v>
      </c>
      <c r="AM60" s="219">
        <f t="shared" si="158"/>
        <v>49102.720000000001</v>
      </c>
      <c r="AN60" s="360">
        <v>20</v>
      </c>
      <c r="AO60" s="351">
        <f>IFERROR(VLOOKUP($B60,'INSUMOS ENE'!$A$2:$S$105,17,0),"")</f>
        <v>2455.136</v>
      </c>
      <c r="AP60" s="219">
        <f t="shared" si="159"/>
        <v>49102.720000000001</v>
      </c>
      <c r="AQ60" s="217"/>
      <c r="AR60" s="350">
        <f>IFERROR(VLOOKUP($B60,'INSUMOS ENE'!$A$2:$S$105,14,0),"")</f>
        <v>4129.7993999999999</v>
      </c>
      <c r="AS60" s="219">
        <f t="shared" si="160"/>
        <v>0</v>
      </c>
      <c r="AT60" s="360">
        <v>5</v>
      </c>
      <c r="AU60" s="351">
        <f>IFERROR(VLOOKUP($B60,'INSUMOS ENE'!$A$2:$S$105,17,0),"")</f>
        <v>2455.136</v>
      </c>
      <c r="AV60" s="219">
        <f t="shared" si="161"/>
        <v>12275.68</v>
      </c>
      <c r="AW60" s="217"/>
      <c r="AX60" s="350">
        <f>IFERROR(VLOOKUP($B60,'INSUMOS ENE'!$A$2:$S$105,14,0),"")</f>
        <v>4129.7993999999999</v>
      </c>
      <c r="AY60" s="219">
        <f t="shared" si="162"/>
        <v>0</v>
      </c>
      <c r="AZ60" s="217"/>
      <c r="BA60" s="350">
        <f>IFERROR(VLOOKUP($B60,'INSUMOS ENE'!$A$2:$S$105,14,0),"")</f>
        <v>4129.7993999999999</v>
      </c>
      <c r="BB60" s="219">
        <f t="shared" si="163"/>
        <v>0</v>
      </c>
      <c r="BC60" s="217">
        <v>5</v>
      </c>
      <c r="BD60" s="350">
        <f>IFERROR(VLOOKUP($B60,'INSUMOS ENE'!$A$2:$S$105,14,0),"")</f>
        <v>4129.7993999999999</v>
      </c>
      <c r="BE60" s="219">
        <f t="shared" si="164"/>
        <v>20648.996999999999</v>
      </c>
      <c r="BF60" s="217"/>
      <c r="BG60" s="350">
        <f>IFERROR(VLOOKUP($B60,'INSUMOS ENE'!$A$2:$S$105,14,0),"")</f>
        <v>4129.7993999999999</v>
      </c>
      <c r="BH60" s="219">
        <f t="shared" si="165"/>
        <v>0</v>
      </c>
      <c r="BI60" s="217">
        <v>5</v>
      </c>
      <c r="BJ60" s="350">
        <f>IFERROR(VLOOKUP($B60,'INSUMOS ENE'!$A$2:$S$105,14,0),"")</f>
        <v>4129.7993999999999</v>
      </c>
      <c r="BK60" s="219">
        <f t="shared" si="166"/>
        <v>20648.996999999999</v>
      </c>
      <c r="BL60" s="217"/>
      <c r="BM60" s="350">
        <f>IFERROR(VLOOKUP($B60,'INSUMOS ENE'!$A$2:$S$105,14,0),"")</f>
        <v>4129.7993999999999</v>
      </c>
      <c r="BN60" s="219">
        <f t="shared" si="167"/>
        <v>0</v>
      </c>
      <c r="BO60" s="217">
        <v>5</v>
      </c>
      <c r="BP60" s="350">
        <f>IFERROR(VLOOKUP($B60,'INSUMOS ENE'!$A$2:$S$105,14,0),"")</f>
        <v>4129.7993999999999</v>
      </c>
      <c r="BQ60" s="219">
        <f t="shared" si="168"/>
        <v>20648.996999999999</v>
      </c>
      <c r="BR60" s="217">
        <v>5</v>
      </c>
      <c r="BS60" s="350">
        <f>IFERROR(VLOOKUP($B60,'INSUMOS ENE'!$A$2:$S$105,14,0),"")</f>
        <v>4129.7993999999999</v>
      </c>
      <c r="BT60" s="219">
        <f t="shared" si="169"/>
        <v>20648.996999999999</v>
      </c>
      <c r="BU60" s="217">
        <v>5</v>
      </c>
      <c r="BV60" s="350">
        <f>IFERROR(VLOOKUP($B60,'INSUMOS ENE'!$A$2:$S$105,14,0),"")</f>
        <v>4129.7993999999999</v>
      </c>
      <c r="BW60" s="219">
        <f t="shared" si="170"/>
        <v>20648.996999999999</v>
      </c>
      <c r="BX60" s="217">
        <v>20</v>
      </c>
      <c r="BY60" s="350">
        <f>IFERROR(VLOOKUP($B60,'INSUMOS ENE'!$A$2:$S$105,14,0),"")</f>
        <v>4129.7993999999999</v>
      </c>
      <c r="BZ60" s="219">
        <f t="shared" si="171"/>
        <v>82595.987999999998</v>
      </c>
      <c r="CA60" s="217">
        <v>5</v>
      </c>
      <c r="CB60" s="350">
        <f>IFERROR(VLOOKUP($B60,'INSUMOS ENE'!$A$2:$S$105,14,0),"")</f>
        <v>4129.7993999999999</v>
      </c>
      <c r="CC60" s="219">
        <f t="shared" si="172"/>
        <v>20648.996999999999</v>
      </c>
      <c r="CD60" s="222">
        <f t="shared" si="1"/>
        <v>367</v>
      </c>
      <c r="CE60" s="217">
        <f t="shared" si="3"/>
        <v>0</v>
      </c>
      <c r="CF60" s="349">
        <f>IFERROR(VLOOKUP($B60,'[5]INSUMOS FEBRERO'!$A$2:$J$105,9,0),"0")</f>
        <v>120</v>
      </c>
      <c r="CG60" s="351">
        <f>IFERROR(VLOOKUP($B60,'INSUMOS ENE'!$A$2:$S$105,17,0),"")</f>
        <v>2455.136</v>
      </c>
      <c r="CH60" s="350">
        <f t="shared" si="4"/>
        <v>294616.32000000001</v>
      </c>
      <c r="CI60" s="349">
        <f>IFERROR(VLOOKUP($B60,'[5]INSUMOS FEBRERO'!$A$2:$J$105,10,0),"0")</f>
        <v>247</v>
      </c>
      <c r="CJ60" s="350">
        <f>IFERROR(VLOOKUP($B60,'INSUMOS ENE'!$A$2:$S$105,14,0),"")</f>
        <v>4129.7993999999999</v>
      </c>
      <c r="CK60" s="352">
        <f t="shared" si="5"/>
        <v>1020060.4517999999</v>
      </c>
      <c r="CL60" s="225">
        <f t="shared" si="14"/>
        <v>1314676.7718</v>
      </c>
      <c r="CM60" s="370">
        <f t="shared" si="7"/>
        <v>131467.67718</v>
      </c>
      <c r="CN60" s="370">
        <f t="shared" si="8"/>
        <v>24978.858664200001</v>
      </c>
      <c r="CO60" s="370">
        <f t="shared" si="9"/>
        <v>1471123.3076441998</v>
      </c>
    </row>
    <row r="61" spans="1:93" ht="16.5" x14ac:dyDescent="0.25">
      <c r="A61" s="213">
        <v>56</v>
      </c>
      <c r="B61" s="347">
        <v>119</v>
      </c>
      <c r="C61" s="348" t="s">
        <v>133</v>
      </c>
      <c r="D61" s="349">
        <f>IFERROR(VLOOKUP($B61,'[5]INSUMOS FEBRERO'!$A$2:$F$105,5,0),"")</f>
        <v>96</v>
      </c>
      <c r="E61" s="349">
        <f>IFERROR(VLOOKUP($B61,'[5]INSUMOS FEBRERO'!$A$2:$F$105,6,0),"")</f>
        <v>282</v>
      </c>
      <c r="F61" s="349">
        <f t="shared" si="2"/>
        <v>186</v>
      </c>
      <c r="G61" s="217">
        <v>150</v>
      </c>
      <c r="H61" s="350">
        <f>IFERROR(VLOOKUP($B61,'INSUMOS ENE'!$A$2:$S$105,14,0),"")</f>
        <v>4259.3877000000002</v>
      </c>
      <c r="I61" s="219">
        <f t="shared" si="0"/>
        <v>638908.15500000003</v>
      </c>
      <c r="J61" s="360">
        <v>50</v>
      </c>
      <c r="K61" s="351">
        <f>IFERROR(VLOOKUP($B61,'INSUMOS ENE'!$A$2:$S$105,17,0),"")</f>
        <v>2821.9350000000004</v>
      </c>
      <c r="L61" s="219">
        <f t="shared" si="149"/>
        <v>141096.75000000003</v>
      </c>
      <c r="M61" s="217">
        <v>12</v>
      </c>
      <c r="N61" s="350">
        <f>IFERROR(VLOOKUP($B61,'INSUMOS ENE'!$A$2:$S$105,14,0),"")</f>
        <v>4259.3877000000002</v>
      </c>
      <c r="O61" s="219">
        <f t="shared" si="150"/>
        <v>51112.652400000006</v>
      </c>
      <c r="P61" s="217"/>
      <c r="Q61" s="350">
        <f>IFERROR(VLOOKUP($B61,'INSUMOS ENE'!$A$2:$S$105,14,0),"")</f>
        <v>4259.3877000000002</v>
      </c>
      <c r="R61" s="219">
        <f t="shared" si="151"/>
        <v>0</v>
      </c>
      <c r="S61" s="360">
        <v>25</v>
      </c>
      <c r="T61" s="351">
        <f>IFERROR(VLOOKUP($B61,'INSUMOS ENE'!$A$2:$S$105,17,0),"")</f>
        <v>2821.9350000000004</v>
      </c>
      <c r="U61" s="219">
        <f t="shared" si="152"/>
        <v>70548.375000000015</v>
      </c>
      <c r="V61" s="217"/>
      <c r="W61" s="350">
        <f>IFERROR(VLOOKUP($B61,'INSUMOS ENE'!$A$2:$S$105,14,0),"")</f>
        <v>4259.3877000000002</v>
      </c>
      <c r="X61" s="219">
        <f t="shared" si="153"/>
        <v>0</v>
      </c>
      <c r="Y61" s="360">
        <v>10</v>
      </c>
      <c r="Z61" s="351">
        <f>IFERROR(VLOOKUP($B61,'INSUMOS ENE'!$A$2:$S$105,17,0),"")</f>
        <v>2821.9350000000004</v>
      </c>
      <c r="AA61" s="219">
        <f t="shared" si="154"/>
        <v>28219.350000000006</v>
      </c>
      <c r="AB61" s="217"/>
      <c r="AC61" s="350">
        <f>IFERROR(VLOOKUP($B61,'INSUMOS ENE'!$A$2:$S$105,14,0),"")</f>
        <v>4259.3877000000002</v>
      </c>
      <c r="AD61" s="219">
        <f t="shared" si="155"/>
        <v>0</v>
      </c>
      <c r="AE61" s="217"/>
      <c r="AF61" s="350">
        <f>IFERROR(VLOOKUP($B61,'INSUMOS ENE'!$A$2:$S$105,14,0),"")</f>
        <v>4259.3877000000002</v>
      </c>
      <c r="AG61" s="219">
        <f t="shared" si="156"/>
        <v>0</v>
      </c>
      <c r="AH61" s="217"/>
      <c r="AI61" s="350">
        <f>IFERROR(VLOOKUP($B61,'INSUMOS ENE'!$A$2:$S$105,14,0),"")</f>
        <v>4259.3877000000002</v>
      </c>
      <c r="AJ61" s="219">
        <f t="shared" si="157"/>
        <v>0</v>
      </c>
      <c r="AK61" s="217"/>
      <c r="AL61" s="350">
        <f>IFERROR(VLOOKUP($B61,'INSUMOS ENE'!$A$2:$S$105,14,0),"")</f>
        <v>4259.3877000000002</v>
      </c>
      <c r="AM61" s="219">
        <f t="shared" si="158"/>
        <v>0</v>
      </c>
      <c r="AN61" s="217"/>
      <c r="AO61" s="350">
        <f>IFERROR(VLOOKUP($B61,'INSUMOS ENE'!$A$2:$S$105,14,0),"")</f>
        <v>4259.3877000000002</v>
      </c>
      <c r="AP61" s="219">
        <f t="shared" si="159"/>
        <v>0</v>
      </c>
      <c r="AQ61" s="217"/>
      <c r="AR61" s="350">
        <f>IFERROR(VLOOKUP($B61,'INSUMOS ENE'!$A$2:$S$105,14,0),"")</f>
        <v>4259.3877000000002</v>
      </c>
      <c r="AS61" s="219">
        <f t="shared" si="160"/>
        <v>0</v>
      </c>
      <c r="AT61" s="360">
        <v>5</v>
      </c>
      <c r="AU61" s="351">
        <f>IFERROR(VLOOKUP($B61,'INSUMOS ENE'!$A$2:$S$105,17,0),"")</f>
        <v>2821.9350000000004</v>
      </c>
      <c r="AV61" s="219">
        <f t="shared" si="161"/>
        <v>14109.675000000003</v>
      </c>
      <c r="AW61" s="217"/>
      <c r="AX61" s="350">
        <f>IFERROR(VLOOKUP($B61,'INSUMOS ENE'!$A$2:$S$105,14,0),"")</f>
        <v>4259.3877000000002</v>
      </c>
      <c r="AY61" s="219">
        <f t="shared" si="162"/>
        <v>0</v>
      </c>
      <c r="AZ61" s="217"/>
      <c r="BA61" s="350">
        <f>IFERROR(VLOOKUP($B61,'INSUMOS ENE'!$A$2:$S$105,14,0),"")</f>
        <v>4259.3877000000002</v>
      </c>
      <c r="BB61" s="219">
        <f t="shared" si="163"/>
        <v>0</v>
      </c>
      <c r="BC61" s="360">
        <v>5</v>
      </c>
      <c r="BD61" s="351">
        <f>IFERROR(VLOOKUP($B61,'INSUMOS ENE'!$A$2:$S$105,17,0),"")</f>
        <v>2821.9350000000004</v>
      </c>
      <c r="BE61" s="219">
        <f t="shared" si="164"/>
        <v>14109.675000000003</v>
      </c>
      <c r="BF61" s="217"/>
      <c r="BG61" s="350">
        <f>IFERROR(VLOOKUP($B61,'INSUMOS ENE'!$A$2:$S$105,14,0),"")</f>
        <v>4259.3877000000002</v>
      </c>
      <c r="BH61" s="219">
        <f t="shared" si="165"/>
        <v>0</v>
      </c>
      <c r="BI61" s="360">
        <v>5</v>
      </c>
      <c r="BJ61" s="351">
        <f>IFERROR(VLOOKUP($B61,'INSUMOS ENE'!$A$2:$S$105,17,0),"")</f>
        <v>2821.9350000000004</v>
      </c>
      <c r="BK61" s="219">
        <f t="shared" si="166"/>
        <v>14109.675000000003</v>
      </c>
      <c r="BL61" s="217"/>
      <c r="BM61" s="350">
        <f>IFERROR(VLOOKUP($B61,'INSUMOS ENE'!$A$2:$S$105,14,0),"")</f>
        <v>4259.3877000000002</v>
      </c>
      <c r="BN61" s="219">
        <f t="shared" si="167"/>
        <v>0</v>
      </c>
      <c r="BO61" s="360">
        <v>5</v>
      </c>
      <c r="BP61" s="351">
        <f>IFERROR(VLOOKUP($B61,'INSUMOS ENE'!$A$2:$S$105,17,0),"")</f>
        <v>2821.9350000000004</v>
      </c>
      <c r="BQ61" s="219">
        <f t="shared" si="168"/>
        <v>14109.675000000003</v>
      </c>
      <c r="BR61" s="360">
        <v>5</v>
      </c>
      <c r="BS61" s="351">
        <f>IFERROR(VLOOKUP($B61,'INSUMOS ENE'!$A$2:$S$105,17,0),"")</f>
        <v>2821.9350000000004</v>
      </c>
      <c r="BT61" s="219">
        <f t="shared" si="169"/>
        <v>14109.675000000003</v>
      </c>
      <c r="BU61" s="360">
        <v>5</v>
      </c>
      <c r="BV61" s="351">
        <f>IFERROR(VLOOKUP($B61,'INSUMOS ENE'!$A$2:$S$105,17,0),"")</f>
        <v>2821.9350000000004</v>
      </c>
      <c r="BW61" s="219">
        <f t="shared" si="170"/>
        <v>14109.675000000003</v>
      </c>
      <c r="BX61" s="217"/>
      <c r="BY61" s="350">
        <f>IFERROR(VLOOKUP($B61,'INSUMOS ENE'!$A$2:$S$105,14,0),"")</f>
        <v>4259.3877000000002</v>
      </c>
      <c r="BZ61" s="219">
        <f t="shared" si="171"/>
        <v>0</v>
      </c>
      <c r="CA61" s="360">
        <v>5</v>
      </c>
      <c r="CB61" s="351">
        <f>IFERROR(VLOOKUP($B61,'INSUMOS ENE'!$A$2:$S$105,17,0),"")</f>
        <v>2821.9350000000004</v>
      </c>
      <c r="CC61" s="219">
        <f t="shared" si="172"/>
        <v>14109.675000000003</v>
      </c>
      <c r="CD61" s="229">
        <f t="shared" si="1"/>
        <v>282</v>
      </c>
      <c r="CE61" s="217">
        <f t="shared" si="3"/>
        <v>0</v>
      </c>
      <c r="CF61" s="349">
        <f>IFERROR(VLOOKUP($B61,'[5]INSUMOS FEBRERO'!$A$2:$J$105,9,0),"0")</f>
        <v>120</v>
      </c>
      <c r="CG61" s="351">
        <f>IFERROR(VLOOKUP($B61,'INSUMOS ENE'!$A$2:$S$105,17,0),"")</f>
        <v>2821.9350000000004</v>
      </c>
      <c r="CH61" s="350">
        <f t="shared" si="4"/>
        <v>338632.20000000007</v>
      </c>
      <c r="CI61" s="349">
        <f>IFERROR(VLOOKUP($B61,'[5]INSUMOS FEBRERO'!$A$2:$J$105,10,0),"0")</f>
        <v>162</v>
      </c>
      <c r="CJ61" s="350">
        <f>IFERROR(VLOOKUP($B61,'INSUMOS ENE'!$A$2:$S$105,14,0),"")</f>
        <v>4259.3877000000002</v>
      </c>
      <c r="CK61" s="359">
        <f t="shared" si="5"/>
        <v>690020.80740000005</v>
      </c>
      <c r="CL61" s="225">
        <f t="shared" si="14"/>
        <v>1028653.0074000001</v>
      </c>
      <c r="CM61" s="370">
        <f t="shared" si="7"/>
        <v>102865.30074000002</v>
      </c>
      <c r="CN61" s="370">
        <f t="shared" si="8"/>
        <v>19544.407140600004</v>
      </c>
      <c r="CO61" s="370">
        <f t="shared" si="9"/>
        <v>1151062.7152806001</v>
      </c>
    </row>
    <row r="62" spans="1:93" ht="16.5" x14ac:dyDescent="0.25">
      <c r="A62" s="213">
        <v>57</v>
      </c>
      <c r="B62" s="347">
        <v>120</v>
      </c>
      <c r="C62" s="348" t="s">
        <v>88</v>
      </c>
      <c r="D62" s="349">
        <f>IFERROR(VLOOKUP($B62,'[5]INSUMOS FEBRERO'!$A$2:$F$105,5,0),"")</f>
        <v>96</v>
      </c>
      <c r="E62" s="349">
        <f>IFERROR(VLOOKUP($B62,'[5]INSUMOS FEBRERO'!$A$2:$F$105,6,0),"")</f>
        <v>325</v>
      </c>
      <c r="F62" s="349">
        <f t="shared" si="2"/>
        <v>229</v>
      </c>
      <c r="G62" s="217">
        <v>150</v>
      </c>
      <c r="H62" s="350">
        <f>IFERROR(VLOOKUP($B62,'INSUMOS ENE'!$A$2:$S$105,14,0),"")</f>
        <v>4259.3877000000002</v>
      </c>
      <c r="I62" s="219">
        <f t="shared" si="0"/>
        <v>638908.15500000003</v>
      </c>
      <c r="J62" s="360">
        <v>50</v>
      </c>
      <c r="K62" s="351">
        <f>IFERROR(VLOOKUP($B62,'INSUMOS ENE'!$A$2:$S$105,17,0),"")</f>
        <v>2821.9350000000004</v>
      </c>
      <c r="L62" s="219">
        <f t="shared" si="149"/>
        <v>141096.75000000003</v>
      </c>
      <c r="M62" s="360">
        <v>15</v>
      </c>
      <c r="N62" s="351">
        <f>IFERROR(VLOOKUP($B62,'INSUMOS ENE'!$A$2:$S$105,17,0),"")</f>
        <v>2821.9350000000004</v>
      </c>
      <c r="O62" s="219">
        <f t="shared" si="150"/>
        <v>42329.025000000009</v>
      </c>
      <c r="P62" s="217"/>
      <c r="Q62" s="350">
        <f>IFERROR(VLOOKUP($B62,'INSUMOS ENE'!$A$2:$S$105,14,0),"")</f>
        <v>4259.3877000000002</v>
      </c>
      <c r="R62" s="219">
        <f t="shared" si="151"/>
        <v>0</v>
      </c>
      <c r="S62" s="360">
        <v>25</v>
      </c>
      <c r="T62" s="351">
        <f>IFERROR(VLOOKUP($B62,'INSUMOS ENE'!$A$2:$S$105,17,0),"")</f>
        <v>2821.9350000000004</v>
      </c>
      <c r="U62" s="219">
        <f t="shared" si="152"/>
        <v>70548.375000000015</v>
      </c>
      <c r="V62" s="217"/>
      <c r="W62" s="351">
        <f>IFERROR(VLOOKUP($B62,'INSUMOS ENE'!$A$2:$S$105,17,0),"")</f>
        <v>2821.9350000000004</v>
      </c>
      <c r="X62" s="219">
        <f t="shared" si="153"/>
        <v>0</v>
      </c>
      <c r="Y62" s="360">
        <v>10</v>
      </c>
      <c r="Z62" s="351">
        <f>IFERROR(VLOOKUP($B62,'INSUMOS ENE'!$A$2:$S$105,17,0),"")</f>
        <v>2821.9350000000004</v>
      </c>
      <c r="AA62" s="219">
        <f t="shared" si="154"/>
        <v>28219.350000000006</v>
      </c>
      <c r="AB62" s="217"/>
      <c r="AC62" s="350">
        <f>IFERROR(VLOOKUP($B62,'INSUMOS ENE'!$A$2:$S$105,14,0),"")</f>
        <v>4259.3877000000002</v>
      </c>
      <c r="AD62" s="219">
        <f t="shared" si="155"/>
        <v>0</v>
      </c>
      <c r="AE62" s="360">
        <v>10</v>
      </c>
      <c r="AF62" s="351">
        <f>IFERROR(VLOOKUP($B62,'INSUMOS ENE'!$A$2:$S$105,17,0),"")</f>
        <v>2821.9350000000004</v>
      </c>
      <c r="AG62" s="219">
        <f t="shared" si="156"/>
        <v>28219.350000000006</v>
      </c>
      <c r="AH62" s="360">
        <v>10</v>
      </c>
      <c r="AI62" s="351">
        <f>IFERROR(VLOOKUP($B62,'INSUMOS ENE'!$A$2:$S$105,17,0),"")</f>
        <v>2821.9350000000004</v>
      </c>
      <c r="AJ62" s="219">
        <f t="shared" si="157"/>
        <v>28219.350000000006</v>
      </c>
      <c r="AK62" s="217">
        <v>20</v>
      </c>
      <c r="AL62" s="350">
        <f>IFERROR(VLOOKUP($B62,'INSUMOS ENE'!$A$2:$S$105,14,0),"")</f>
        <v>4259.3877000000002</v>
      </c>
      <c r="AM62" s="219">
        <f t="shared" si="158"/>
        <v>85187.754000000001</v>
      </c>
      <c r="AN62" s="217"/>
      <c r="AO62" s="350">
        <f>IFERROR(VLOOKUP($B62,'INSUMOS ENE'!$A$2:$S$105,14,0),"")</f>
        <v>4259.3877000000002</v>
      </c>
      <c r="AP62" s="219">
        <f t="shared" si="159"/>
        <v>0</v>
      </c>
      <c r="AQ62" s="217"/>
      <c r="AR62" s="350">
        <f>IFERROR(VLOOKUP($B62,'INSUMOS ENE'!$A$2:$S$105,14,0),"")</f>
        <v>4259.3877000000002</v>
      </c>
      <c r="AS62" s="219">
        <f t="shared" si="160"/>
        <v>0</v>
      </c>
      <c r="AT62" s="217">
        <v>5</v>
      </c>
      <c r="AU62" s="350">
        <f>IFERROR(VLOOKUP($B62,'INSUMOS ENE'!$A$2:$S$105,14,0),"")</f>
        <v>4259.3877000000002</v>
      </c>
      <c r="AV62" s="219">
        <f t="shared" si="161"/>
        <v>21296.9385</v>
      </c>
      <c r="AW62" s="217"/>
      <c r="AX62" s="350">
        <f>IFERROR(VLOOKUP($B62,'INSUMOS ENE'!$A$2:$S$105,14,0),"")</f>
        <v>4259.3877000000002</v>
      </c>
      <c r="AY62" s="219">
        <f t="shared" si="162"/>
        <v>0</v>
      </c>
      <c r="AZ62" s="217"/>
      <c r="BA62" s="350">
        <f>IFERROR(VLOOKUP($B62,'INSUMOS ENE'!$A$2:$S$105,14,0),"")</f>
        <v>4259.3877000000002</v>
      </c>
      <c r="BB62" s="219">
        <f t="shared" si="163"/>
        <v>0</v>
      </c>
      <c r="BC62" s="217">
        <v>5</v>
      </c>
      <c r="BD62" s="350">
        <f>IFERROR(VLOOKUP($B62,'INSUMOS ENE'!$A$2:$S$105,14,0),"")</f>
        <v>4259.3877000000002</v>
      </c>
      <c r="BE62" s="219">
        <f t="shared" si="164"/>
        <v>21296.9385</v>
      </c>
      <c r="BF62" s="217"/>
      <c r="BG62" s="350">
        <f>IFERROR(VLOOKUP($B62,'INSUMOS ENE'!$A$2:$S$105,14,0),"")</f>
        <v>4259.3877000000002</v>
      </c>
      <c r="BH62" s="219">
        <f t="shared" si="165"/>
        <v>0</v>
      </c>
      <c r="BI62" s="217">
        <v>5</v>
      </c>
      <c r="BJ62" s="350">
        <f>IFERROR(VLOOKUP($B62,'INSUMOS ENE'!$A$2:$S$105,14,0),"")</f>
        <v>4259.3877000000002</v>
      </c>
      <c r="BK62" s="219">
        <f t="shared" si="166"/>
        <v>21296.9385</v>
      </c>
      <c r="BL62" s="217"/>
      <c r="BM62" s="350">
        <f>IFERROR(VLOOKUP($B62,'INSUMOS ENE'!$A$2:$S$105,14,0),"")</f>
        <v>4259.3877000000002</v>
      </c>
      <c r="BN62" s="219">
        <f t="shared" si="167"/>
        <v>0</v>
      </c>
      <c r="BO62" s="217">
        <v>5</v>
      </c>
      <c r="BP62" s="350">
        <f>IFERROR(VLOOKUP($B62,'INSUMOS ENE'!$A$2:$S$105,14,0),"")</f>
        <v>4259.3877000000002</v>
      </c>
      <c r="BQ62" s="219">
        <f t="shared" si="168"/>
        <v>21296.9385</v>
      </c>
      <c r="BR62" s="217">
        <v>5</v>
      </c>
      <c r="BS62" s="350">
        <f>IFERROR(VLOOKUP($B62,'INSUMOS ENE'!$A$2:$S$105,14,0),"")</f>
        <v>4259.3877000000002</v>
      </c>
      <c r="BT62" s="219">
        <f t="shared" si="169"/>
        <v>21296.9385</v>
      </c>
      <c r="BU62" s="217">
        <v>5</v>
      </c>
      <c r="BV62" s="350">
        <f>IFERROR(VLOOKUP($B62,'INSUMOS ENE'!$A$2:$S$105,14,0),"")</f>
        <v>4259.3877000000002</v>
      </c>
      <c r="BW62" s="219">
        <f t="shared" si="170"/>
        <v>21296.9385</v>
      </c>
      <c r="BX62" s="217"/>
      <c r="BY62" s="350">
        <f>IFERROR(VLOOKUP($B62,'INSUMOS ENE'!$A$2:$S$105,14,0),"")</f>
        <v>4259.3877000000002</v>
      </c>
      <c r="BZ62" s="219">
        <f t="shared" si="171"/>
        <v>0</v>
      </c>
      <c r="CA62" s="217">
        <v>5</v>
      </c>
      <c r="CB62" s="350">
        <f>IFERROR(VLOOKUP($B62,'INSUMOS ENE'!$A$2:$S$105,14,0),"")</f>
        <v>4259.3877000000002</v>
      </c>
      <c r="CC62" s="219">
        <f t="shared" si="172"/>
        <v>21296.9385</v>
      </c>
      <c r="CD62" s="222">
        <f t="shared" si="1"/>
        <v>325</v>
      </c>
      <c r="CE62" s="217">
        <f t="shared" si="3"/>
        <v>0</v>
      </c>
      <c r="CF62" s="349">
        <f>IFERROR(VLOOKUP($B62,'[5]INSUMOS FEBRERO'!$A$2:$J$105,9,0),"0")</f>
        <v>120</v>
      </c>
      <c r="CG62" s="351">
        <f>IFERROR(VLOOKUP($B62,'INSUMOS ENE'!$A$2:$S$105,17,0),"")</f>
        <v>2821.9350000000004</v>
      </c>
      <c r="CH62" s="350">
        <f t="shared" si="4"/>
        <v>338632.20000000007</v>
      </c>
      <c r="CI62" s="349">
        <f>IFERROR(VLOOKUP($B62,'[5]INSUMOS FEBRERO'!$A$2:$J$105,10,0),"0")</f>
        <v>205</v>
      </c>
      <c r="CJ62" s="350">
        <f>IFERROR(VLOOKUP($B62,'INSUMOS ENE'!$A$2:$S$105,14,0),"")</f>
        <v>4259.3877000000002</v>
      </c>
      <c r="CK62" s="352">
        <f t="shared" si="5"/>
        <v>873174.47850000008</v>
      </c>
      <c r="CL62" s="225">
        <f t="shared" si="14"/>
        <v>1211806.6784999997</v>
      </c>
      <c r="CM62" s="370">
        <f t="shared" si="7"/>
        <v>121180.66784999997</v>
      </c>
      <c r="CN62" s="370">
        <f t="shared" si="8"/>
        <v>23024.326891499994</v>
      </c>
      <c r="CO62" s="370">
        <f t="shared" si="9"/>
        <v>1356011.6732414998</v>
      </c>
    </row>
    <row r="63" spans="1:93" ht="16.5" x14ac:dyDescent="0.25">
      <c r="A63" s="213">
        <v>58</v>
      </c>
      <c r="B63" s="347">
        <v>122</v>
      </c>
      <c r="C63" s="348" t="s">
        <v>89</v>
      </c>
      <c r="D63" s="349">
        <f>IFERROR(VLOOKUP($B63,'[5]INSUMOS FEBRERO'!$A$2:$F$105,5,0),"")</f>
        <v>96</v>
      </c>
      <c r="E63" s="349">
        <f>IFERROR(VLOOKUP($B63,'[5]INSUMOS FEBRERO'!$A$2:$F$105,6,0),"")</f>
        <v>282</v>
      </c>
      <c r="F63" s="349">
        <f t="shared" si="2"/>
        <v>186</v>
      </c>
      <c r="G63" s="360">
        <v>100</v>
      </c>
      <c r="H63" s="351">
        <f>IFERROR(VLOOKUP($B63,'INSUMOS ENE'!$A$2:$S$105,17,0),"")</f>
        <v>5223.4699999999993</v>
      </c>
      <c r="I63" s="219">
        <f t="shared" si="0"/>
        <v>522346.99999999994</v>
      </c>
      <c r="J63" s="217">
        <v>40</v>
      </c>
      <c r="K63" s="350">
        <f>IFERROR(VLOOKUP($B63,'INSUMOS ENE'!$A$2:$S$105,14,0),"")</f>
        <v>5920.3881000000001</v>
      </c>
      <c r="L63" s="219">
        <f t="shared" si="149"/>
        <v>236815.524</v>
      </c>
      <c r="M63" s="217">
        <v>12</v>
      </c>
      <c r="N63" s="350">
        <f>IFERROR(VLOOKUP($B63,'INSUMOS ENE'!$A$2:$S$105,14,0),"")</f>
        <v>5920.3881000000001</v>
      </c>
      <c r="O63" s="219">
        <f t="shared" si="150"/>
        <v>71044.657200000001</v>
      </c>
      <c r="P63" s="217"/>
      <c r="Q63" s="350">
        <f>IFERROR(VLOOKUP($B63,'INSUMOS ENE'!$A$2:$S$105,14,0),"")</f>
        <v>5920.3881000000001</v>
      </c>
      <c r="R63" s="219">
        <f t="shared" si="151"/>
        <v>0</v>
      </c>
      <c r="S63" s="217">
        <v>25</v>
      </c>
      <c r="T63" s="350">
        <f>IFERROR(VLOOKUP($B63,'INSUMOS ENE'!$A$2:$S$105,14,0),"")</f>
        <v>5920.3881000000001</v>
      </c>
      <c r="U63" s="219">
        <f t="shared" si="152"/>
        <v>148009.70250000001</v>
      </c>
      <c r="V63" s="217"/>
      <c r="W63" s="350">
        <f>IFERROR(VLOOKUP($B63,'INSUMOS ENE'!$A$2:$S$105,14,0),"")</f>
        <v>5920.3881000000001</v>
      </c>
      <c r="X63" s="219">
        <f t="shared" si="153"/>
        <v>0</v>
      </c>
      <c r="Y63" s="360">
        <v>10</v>
      </c>
      <c r="Z63" s="351">
        <f>IFERROR(VLOOKUP($B63,'INSUMOS ENE'!$A$2:$S$105,17,0),"")</f>
        <v>5223.4699999999993</v>
      </c>
      <c r="AA63" s="219">
        <f t="shared" si="154"/>
        <v>52234.7</v>
      </c>
      <c r="AB63" s="217"/>
      <c r="AC63" s="350">
        <f>IFERROR(VLOOKUP($B63,'INSUMOS ENE'!$A$2:$S$105,14,0),"")</f>
        <v>5920.3881000000001</v>
      </c>
      <c r="AD63" s="219">
        <f t="shared" si="155"/>
        <v>0</v>
      </c>
      <c r="AE63" s="360">
        <v>10</v>
      </c>
      <c r="AF63" s="351">
        <f>IFERROR(VLOOKUP($B63,'INSUMOS ENE'!$A$2:$S$105,17,0),"")</f>
        <v>5223.4699999999993</v>
      </c>
      <c r="AG63" s="219">
        <f t="shared" si="156"/>
        <v>52234.7</v>
      </c>
      <c r="AH63" s="217">
        <v>10</v>
      </c>
      <c r="AI63" s="350">
        <f>IFERROR(VLOOKUP($B63,'INSUMOS ENE'!$A$2:$S$105,14,0),"")</f>
        <v>5920.3881000000001</v>
      </c>
      <c r="AJ63" s="219">
        <f t="shared" si="157"/>
        <v>59203.881000000001</v>
      </c>
      <c r="AK63" s="217">
        <v>20</v>
      </c>
      <c r="AL63" s="350">
        <f>IFERROR(VLOOKUP($B63,'INSUMOS ENE'!$A$2:$S$105,14,0),"")</f>
        <v>5920.3881000000001</v>
      </c>
      <c r="AM63" s="219">
        <f t="shared" si="158"/>
        <v>118407.762</v>
      </c>
      <c r="AN63" s="217">
        <v>20</v>
      </c>
      <c r="AO63" s="350">
        <f>IFERROR(VLOOKUP($B63,'INSUMOS ENE'!$A$2:$S$105,14,0),"")</f>
        <v>5920.3881000000001</v>
      </c>
      <c r="AP63" s="219">
        <f t="shared" si="159"/>
        <v>118407.762</v>
      </c>
      <c r="AQ63" s="217"/>
      <c r="AR63" s="350">
        <f>IFERROR(VLOOKUP($B63,'INSUMOS ENE'!$A$2:$S$105,14,0),"")</f>
        <v>5920.3881000000001</v>
      </c>
      <c r="AS63" s="219">
        <f t="shared" si="160"/>
        <v>0</v>
      </c>
      <c r="AT63" s="217">
        <v>5</v>
      </c>
      <c r="AU63" s="350">
        <f>IFERROR(VLOOKUP($B63,'INSUMOS ENE'!$A$2:$S$105,14,0),"")</f>
        <v>5920.3881000000001</v>
      </c>
      <c r="AV63" s="219">
        <f t="shared" si="161"/>
        <v>29601.940500000001</v>
      </c>
      <c r="AW63" s="217"/>
      <c r="AX63" s="350">
        <f>IFERROR(VLOOKUP($B63,'INSUMOS ENE'!$A$2:$S$105,14,0),"")</f>
        <v>5920.3881000000001</v>
      </c>
      <c r="AY63" s="219">
        <f t="shared" si="162"/>
        <v>0</v>
      </c>
      <c r="AZ63" s="217"/>
      <c r="BA63" s="350">
        <f>IFERROR(VLOOKUP($B63,'INSUMOS ENE'!$A$2:$S$105,14,0),"")</f>
        <v>5920.3881000000001</v>
      </c>
      <c r="BB63" s="219">
        <f t="shared" si="163"/>
        <v>0</v>
      </c>
      <c r="BC63" s="217">
        <v>5</v>
      </c>
      <c r="BD63" s="350">
        <f>IFERROR(VLOOKUP($B63,'INSUMOS ENE'!$A$2:$S$105,14,0),"")</f>
        <v>5920.3881000000001</v>
      </c>
      <c r="BE63" s="219">
        <f t="shared" si="164"/>
        <v>29601.940500000001</v>
      </c>
      <c r="BF63" s="217"/>
      <c r="BG63" s="350">
        <f>IFERROR(VLOOKUP($B63,'INSUMOS ENE'!$A$2:$S$105,14,0),"")</f>
        <v>5920.3881000000001</v>
      </c>
      <c r="BH63" s="219">
        <f t="shared" si="165"/>
        <v>0</v>
      </c>
      <c r="BI63" s="217">
        <v>5</v>
      </c>
      <c r="BJ63" s="350">
        <f>IFERROR(VLOOKUP($B63,'INSUMOS ENE'!$A$2:$S$105,14,0),"")</f>
        <v>5920.3881000000001</v>
      </c>
      <c r="BK63" s="219">
        <f t="shared" si="166"/>
        <v>29601.940500000001</v>
      </c>
      <c r="BL63" s="217"/>
      <c r="BM63" s="350">
        <f>IFERROR(VLOOKUP($B63,'INSUMOS ENE'!$A$2:$S$105,14,0),"")</f>
        <v>5920.3881000000001</v>
      </c>
      <c r="BN63" s="219">
        <f t="shared" si="167"/>
        <v>0</v>
      </c>
      <c r="BO63" s="217">
        <v>5</v>
      </c>
      <c r="BP63" s="350">
        <f>IFERROR(VLOOKUP($B63,'INSUMOS ENE'!$A$2:$S$105,14,0),"")</f>
        <v>5920.3881000000001</v>
      </c>
      <c r="BQ63" s="219">
        <f t="shared" si="168"/>
        <v>29601.940500000001</v>
      </c>
      <c r="BR63" s="217">
        <v>5</v>
      </c>
      <c r="BS63" s="350">
        <f>IFERROR(VLOOKUP($B63,'INSUMOS ENE'!$A$2:$S$105,14,0),"")</f>
        <v>5920.3881000000001</v>
      </c>
      <c r="BT63" s="219">
        <f t="shared" si="169"/>
        <v>29601.940500000001</v>
      </c>
      <c r="BU63" s="217">
        <v>5</v>
      </c>
      <c r="BV63" s="350">
        <f>IFERROR(VLOOKUP($B63,'INSUMOS ENE'!$A$2:$S$105,14,0),"")</f>
        <v>5920.3881000000001</v>
      </c>
      <c r="BW63" s="219">
        <f t="shared" si="170"/>
        <v>29601.940500000001</v>
      </c>
      <c r="BX63" s="217"/>
      <c r="BY63" s="350">
        <f>IFERROR(VLOOKUP($B63,'INSUMOS ENE'!$A$2:$S$105,14,0),"")</f>
        <v>5920.3881000000001</v>
      </c>
      <c r="BZ63" s="219">
        <f t="shared" si="171"/>
        <v>0</v>
      </c>
      <c r="CA63" s="217">
        <v>5</v>
      </c>
      <c r="CB63" s="350">
        <f>IFERROR(VLOOKUP($B63,'INSUMOS ENE'!$A$2:$S$105,14,0),"")</f>
        <v>5920.3881000000001</v>
      </c>
      <c r="CC63" s="219">
        <f t="shared" si="172"/>
        <v>29601.940500000001</v>
      </c>
      <c r="CD63" s="222">
        <f t="shared" si="1"/>
        <v>282</v>
      </c>
      <c r="CE63" s="217">
        <f t="shared" si="3"/>
        <v>0</v>
      </c>
      <c r="CF63" s="349">
        <f>IFERROR(VLOOKUP($B63,'[5]INSUMOS FEBRERO'!$A$2:$J$105,9,0),"0")</f>
        <v>120</v>
      </c>
      <c r="CG63" s="351">
        <f>IFERROR(VLOOKUP($B63,'INSUMOS ENE'!$A$2:$S$105,17,0),"")</f>
        <v>5223.4699999999993</v>
      </c>
      <c r="CH63" s="350">
        <f t="shared" si="4"/>
        <v>626816.39999999991</v>
      </c>
      <c r="CI63" s="349">
        <f>IFERROR(VLOOKUP($B63,'[5]INSUMOS FEBRERO'!$A$2:$J$105,10,0),"0")</f>
        <v>162</v>
      </c>
      <c r="CJ63" s="350">
        <f>IFERROR(VLOOKUP($B63,'INSUMOS ENE'!$A$2:$S$105,14,0),"")</f>
        <v>5920.3881000000001</v>
      </c>
      <c r="CK63" s="352">
        <f t="shared" si="5"/>
        <v>959102.87219999998</v>
      </c>
      <c r="CL63" s="225">
        <f t="shared" si="14"/>
        <v>1585919.2722000005</v>
      </c>
      <c r="CM63" s="370">
        <f t="shared" si="7"/>
        <v>158591.92722000007</v>
      </c>
      <c r="CN63" s="370">
        <f t="shared" si="8"/>
        <v>30132.466171800013</v>
      </c>
      <c r="CO63" s="370">
        <f t="shared" si="9"/>
        <v>1774643.6655918004</v>
      </c>
    </row>
    <row r="64" spans="1:93" ht="16.5" x14ac:dyDescent="0.25">
      <c r="A64" s="213">
        <v>59</v>
      </c>
      <c r="B64" s="347">
        <v>123</v>
      </c>
      <c r="C64" s="348" t="s">
        <v>90</v>
      </c>
      <c r="D64" s="349">
        <f>IFERROR(VLOOKUP($B64,'[5]INSUMOS FEBRERO'!$A$2:$F$105,5,0),"")</f>
        <v>97</v>
      </c>
      <c r="E64" s="349">
        <f>IFERROR(VLOOKUP($B64,'[5]INSUMOS FEBRERO'!$A$2:$F$105,6,0),"")</f>
        <v>152</v>
      </c>
      <c r="F64" s="349">
        <f t="shared" si="2"/>
        <v>55</v>
      </c>
      <c r="G64" s="217">
        <v>100</v>
      </c>
      <c r="H64" s="351">
        <f>IFERROR(VLOOKUP($B64,'INSUMOS ENE'!$A$2:$S$105,17,0),"")</f>
        <v>5765.7860000000001</v>
      </c>
      <c r="I64" s="219">
        <f t="shared" si="0"/>
        <v>576578.6</v>
      </c>
      <c r="J64" s="217">
        <v>40</v>
      </c>
      <c r="K64" s="351">
        <f>IFERROR(VLOOKUP($B64,'INSUMOS ENE'!$A$2:$S$105,17,0),"")</f>
        <v>5765.7860000000001</v>
      </c>
      <c r="L64" s="219">
        <f t="shared" si="149"/>
        <v>230631.44</v>
      </c>
      <c r="M64" s="217">
        <v>12</v>
      </c>
      <c r="N64" s="350">
        <f>IFERROR(VLOOKUP($B64,'INSUMOS ENE'!$A$2:$S$105,14,0),"")</f>
        <v>6169.1598000000004</v>
      </c>
      <c r="O64" s="219">
        <f t="shared" si="150"/>
        <v>74029.917600000001</v>
      </c>
      <c r="P64" s="217"/>
      <c r="Q64" s="350">
        <f>IFERROR(VLOOKUP($B64,'INSUMOS ENE'!$A$2:$S$105,14,0),"")</f>
        <v>6169.1598000000004</v>
      </c>
      <c r="R64" s="219">
        <f t="shared" si="151"/>
        <v>0</v>
      </c>
      <c r="S64" s="217"/>
      <c r="T64" s="350">
        <f>IFERROR(VLOOKUP($B64,'INSUMOS ENE'!$A$2:$S$105,14,0),"")</f>
        <v>6169.1598000000004</v>
      </c>
      <c r="U64" s="219">
        <f t="shared" si="152"/>
        <v>0</v>
      </c>
      <c r="V64" s="217"/>
      <c r="W64" s="350">
        <f>IFERROR(VLOOKUP($B64,'INSUMOS ENE'!$A$2:$S$105,14,0),"")</f>
        <v>6169.1598000000004</v>
      </c>
      <c r="X64" s="219">
        <f t="shared" si="153"/>
        <v>0</v>
      </c>
      <c r="Y64" s="217"/>
      <c r="Z64" s="350">
        <f>IFERROR(VLOOKUP($B64,'INSUMOS ENE'!$A$2:$S$105,14,0),"")</f>
        <v>6169.1598000000004</v>
      </c>
      <c r="AA64" s="219">
        <f t="shared" si="154"/>
        <v>0</v>
      </c>
      <c r="AB64" s="217"/>
      <c r="AC64" s="350">
        <f>IFERROR(VLOOKUP($B64,'INSUMOS ENE'!$A$2:$S$105,14,0),"")</f>
        <v>6169.1598000000004</v>
      </c>
      <c r="AD64" s="219">
        <f t="shared" si="155"/>
        <v>0</v>
      </c>
      <c r="AE64" s="217"/>
      <c r="AF64" s="350">
        <f>IFERROR(VLOOKUP($B64,'INSUMOS ENE'!$A$2:$S$105,14,0),"")</f>
        <v>6169.1598000000004</v>
      </c>
      <c r="AG64" s="219">
        <f t="shared" si="156"/>
        <v>0</v>
      </c>
      <c r="AH64" s="217"/>
      <c r="AI64" s="350">
        <f>IFERROR(VLOOKUP($B64,'INSUMOS ENE'!$A$2:$S$105,14,0),"")</f>
        <v>6169.1598000000004</v>
      </c>
      <c r="AJ64" s="219">
        <f t="shared" si="157"/>
        <v>0</v>
      </c>
      <c r="AK64" s="217"/>
      <c r="AL64" s="350">
        <f>IFERROR(VLOOKUP($B64,'INSUMOS ENE'!$A$2:$S$105,14,0),"")</f>
        <v>6169.1598000000004</v>
      </c>
      <c r="AM64" s="219">
        <f t="shared" si="158"/>
        <v>0</v>
      </c>
      <c r="AN64" s="217"/>
      <c r="AO64" s="350">
        <f>IFERROR(VLOOKUP($B64,'INSUMOS ENE'!$A$2:$S$105,14,0),"")</f>
        <v>6169.1598000000004</v>
      </c>
      <c r="AP64" s="219">
        <f t="shared" si="159"/>
        <v>0</v>
      </c>
      <c r="AQ64" s="217"/>
      <c r="AR64" s="350">
        <f>IFERROR(VLOOKUP($B64,'INSUMOS ENE'!$A$2:$S$105,14,0),"")</f>
        <v>6169.1598000000004</v>
      </c>
      <c r="AS64" s="219">
        <f t="shared" si="160"/>
        <v>0</v>
      </c>
      <c r="AT64" s="217"/>
      <c r="AU64" s="351">
        <f>IFERROR(VLOOKUP($B64,'INSUMOS ENE'!$A$2:$S$105,17,0),"")</f>
        <v>5765.7860000000001</v>
      </c>
      <c r="AV64" s="219">
        <f t="shared" si="161"/>
        <v>0</v>
      </c>
      <c r="AW64" s="217"/>
      <c r="AX64" s="350">
        <f>IFERROR(VLOOKUP($B64,'INSUMOS ENE'!$A$2:$S$105,14,0),"")</f>
        <v>6169.1598000000004</v>
      </c>
      <c r="AY64" s="219">
        <f t="shared" si="162"/>
        <v>0</v>
      </c>
      <c r="AZ64" s="217"/>
      <c r="BA64" s="350">
        <f>IFERROR(VLOOKUP($B64,'INSUMOS ENE'!$A$2:$S$105,14,0),"")</f>
        <v>6169.1598000000004</v>
      </c>
      <c r="BB64" s="219">
        <f t="shared" si="163"/>
        <v>0</v>
      </c>
      <c r="BC64" s="217"/>
      <c r="BD64" s="350">
        <f>IFERROR(VLOOKUP($B64,'INSUMOS ENE'!$A$2:$S$105,14,0),"")</f>
        <v>6169.1598000000004</v>
      </c>
      <c r="BE64" s="219">
        <f t="shared" si="164"/>
        <v>0</v>
      </c>
      <c r="BF64" s="217"/>
      <c r="BG64" s="350">
        <f>IFERROR(VLOOKUP($B64,'INSUMOS ENE'!$A$2:$S$105,14,0),"")</f>
        <v>6169.1598000000004</v>
      </c>
      <c r="BH64" s="219">
        <f t="shared" si="165"/>
        <v>0</v>
      </c>
      <c r="BI64" s="217"/>
      <c r="BJ64" s="350">
        <f>IFERROR(VLOOKUP($B64,'INSUMOS ENE'!$A$2:$S$105,14,0),"")</f>
        <v>6169.1598000000004</v>
      </c>
      <c r="BK64" s="219">
        <f t="shared" si="166"/>
        <v>0</v>
      </c>
      <c r="BL64" s="217"/>
      <c r="BM64" s="351">
        <f>IFERROR(VLOOKUP($B64,'INSUMOS ENE'!$A$2:$S$105,17,0),"")</f>
        <v>5765.7860000000001</v>
      </c>
      <c r="BN64" s="219">
        <f t="shared" si="167"/>
        <v>0</v>
      </c>
      <c r="BO64" s="217"/>
      <c r="BP64" s="350">
        <f>IFERROR(VLOOKUP($B64,'INSUMOS ENE'!$A$2:$S$105,14,0),"")</f>
        <v>6169.1598000000004</v>
      </c>
      <c r="BQ64" s="219">
        <f t="shared" si="168"/>
        <v>0</v>
      </c>
      <c r="BR64" s="217"/>
      <c r="BS64" s="350">
        <f>IFERROR(VLOOKUP($B64,'INSUMOS ENE'!$A$2:$S$105,14,0),"")</f>
        <v>6169.1598000000004</v>
      </c>
      <c r="BT64" s="219">
        <f t="shared" si="169"/>
        <v>0</v>
      </c>
      <c r="BU64" s="217"/>
      <c r="BV64" s="350">
        <f>IFERROR(VLOOKUP($B64,'INSUMOS ENE'!$A$2:$S$105,14,0),"")</f>
        <v>6169.1598000000004</v>
      </c>
      <c r="BW64" s="219">
        <f t="shared" si="170"/>
        <v>0</v>
      </c>
      <c r="BX64" s="217"/>
      <c r="BY64" s="350">
        <f>IFERROR(VLOOKUP($B64,'INSUMOS ENE'!$A$2:$S$105,14,0),"")</f>
        <v>6169.1598000000004</v>
      </c>
      <c r="BZ64" s="219">
        <f t="shared" si="171"/>
        <v>0</v>
      </c>
      <c r="CA64" s="217"/>
      <c r="CB64" s="350">
        <f>IFERROR(VLOOKUP($B64,'INSUMOS ENE'!$A$2:$S$105,14,0),"")</f>
        <v>6169.1598000000004</v>
      </c>
      <c r="CC64" s="219">
        <f t="shared" si="172"/>
        <v>0</v>
      </c>
      <c r="CD64" s="222">
        <f t="shared" si="1"/>
        <v>152</v>
      </c>
      <c r="CE64" s="217">
        <f t="shared" si="3"/>
        <v>0</v>
      </c>
      <c r="CF64" s="349">
        <v>140</v>
      </c>
      <c r="CG64" s="351">
        <f>IFERROR(VLOOKUP($B64,'INSUMOS ENE'!$A$2:$S$105,17,0),"")</f>
        <v>5765.7860000000001</v>
      </c>
      <c r="CH64" s="350">
        <f t="shared" si="4"/>
        <v>807210.04</v>
      </c>
      <c r="CI64" s="349">
        <v>12</v>
      </c>
      <c r="CJ64" s="350">
        <f>IFERROR(VLOOKUP($B64,'INSUMOS ENE'!$A$2:$S$105,14,0),"")</f>
        <v>6169.1598000000004</v>
      </c>
      <c r="CK64" s="352">
        <f t="shared" si="5"/>
        <v>74029.917600000001</v>
      </c>
      <c r="CL64" s="225">
        <f t="shared" si="14"/>
        <v>881239.95760000008</v>
      </c>
      <c r="CM64" s="370">
        <f t="shared" si="7"/>
        <v>88123.99576000002</v>
      </c>
      <c r="CN64" s="370">
        <f t="shared" si="8"/>
        <v>16743.559194400004</v>
      </c>
      <c r="CO64" s="370">
        <f t="shared" si="9"/>
        <v>986107.51255440013</v>
      </c>
    </row>
    <row r="65" spans="1:93" ht="16.5" x14ac:dyDescent="0.25">
      <c r="A65" s="213">
        <v>60</v>
      </c>
      <c r="B65" s="347">
        <v>124</v>
      </c>
      <c r="C65" s="348" t="s">
        <v>91</v>
      </c>
      <c r="D65" s="349">
        <f>IFERROR(VLOOKUP($B65,'[5]INSUMOS FEBRERO'!$A$2:$F$105,5,0),"")</f>
        <v>96</v>
      </c>
      <c r="E65" s="349">
        <f>IFERROR(VLOOKUP($B65,'[5]INSUMOS FEBRERO'!$A$2:$F$105,6,0),"")</f>
        <v>270</v>
      </c>
      <c r="F65" s="349">
        <f t="shared" si="2"/>
        <v>174</v>
      </c>
      <c r="G65" s="360">
        <v>100</v>
      </c>
      <c r="H65" s="351">
        <f>IFERROR(VLOOKUP($B65,'INSUMOS ENE'!$A$2:$S$105,17,0),"")</f>
        <v>5765.7860000000001</v>
      </c>
      <c r="I65" s="219">
        <f t="shared" si="0"/>
        <v>576578.6</v>
      </c>
      <c r="J65" s="217">
        <v>40</v>
      </c>
      <c r="K65" s="350">
        <f>IFERROR(VLOOKUP($B65,'INSUMOS ENE'!$A$2:$S$105,14,0),"")</f>
        <v>6169.1598000000004</v>
      </c>
      <c r="L65" s="219">
        <f t="shared" si="149"/>
        <v>246766.39200000002</v>
      </c>
      <c r="M65" s="217">
        <v>15</v>
      </c>
      <c r="N65" s="350">
        <f>IFERROR(VLOOKUP($B65,'INSUMOS ENE'!$A$2:$S$105,14,0),"")</f>
        <v>6169.1598000000004</v>
      </c>
      <c r="O65" s="219">
        <f t="shared" si="150"/>
        <v>92537.397000000012</v>
      </c>
      <c r="P65" s="217"/>
      <c r="Q65" s="350">
        <f>IFERROR(VLOOKUP($B65,'INSUMOS ENE'!$A$2:$S$105,14,0),"")</f>
        <v>6169.1598000000004</v>
      </c>
      <c r="R65" s="219">
        <f t="shared" si="151"/>
        <v>0</v>
      </c>
      <c r="S65" s="360">
        <v>20</v>
      </c>
      <c r="T65" s="351">
        <f>IFERROR(VLOOKUP($B65,'INSUMOS ENE'!$A$2:$S$105,17,0),"")</f>
        <v>5765.7860000000001</v>
      </c>
      <c r="U65" s="219">
        <f t="shared" si="152"/>
        <v>115315.72</v>
      </c>
      <c r="V65" s="217"/>
      <c r="W65" s="350">
        <f>IFERROR(VLOOKUP($B65,'INSUMOS ENE'!$A$2:$S$105,14,0),"")</f>
        <v>6169.1598000000004</v>
      </c>
      <c r="X65" s="219">
        <f t="shared" si="153"/>
        <v>0</v>
      </c>
      <c r="Y65" s="217">
        <v>10</v>
      </c>
      <c r="Z65" s="350">
        <f>IFERROR(VLOOKUP($B65,'INSUMOS ENE'!$A$2:$S$105,14,0),"")</f>
        <v>6169.1598000000004</v>
      </c>
      <c r="AA65" s="219">
        <f t="shared" si="154"/>
        <v>61691.598000000005</v>
      </c>
      <c r="AB65" s="217"/>
      <c r="AC65" s="350">
        <f>IFERROR(VLOOKUP($B65,'INSUMOS ENE'!$A$2:$S$105,14,0),"")</f>
        <v>6169.1598000000004</v>
      </c>
      <c r="AD65" s="219">
        <f t="shared" si="155"/>
        <v>0</v>
      </c>
      <c r="AE65" s="217">
        <v>10</v>
      </c>
      <c r="AF65" s="350">
        <f>IFERROR(VLOOKUP($B65,'INSUMOS ENE'!$A$2:$S$105,14,0),"")</f>
        <v>6169.1598000000004</v>
      </c>
      <c r="AG65" s="219">
        <f t="shared" si="156"/>
        <v>61691.598000000005</v>
      </c>
      <c r="AH65" s="217"/>
      <c r="AI65" s="350">
        <f>IFERROR(VLOOKUP($B65,'INSUMOS ENE'!$A$2:$S$105,14,0),"")</f>
        <v>6169.1598000000004</v>
      </c>
      <c r="AJ65" s="219">
        <f t="shared" si="157"/>
        <v>0</v>
      </c>
      <c r="AK65" s="217">
        <v>20</v>
      </c>
      <c r="AL65" s="350">
        <f>IFERROR(VLOOKUP($B65,'INSUMOS ENE'!$A$2:$S$105,14,0),"")</f>
        <v>6169.1598000000004</v>
      </c>
      <c r="AM65" s="219">
        <f t="shared" si="158"/>
        <v>123383.19600000001</v>
      </c>
      <c r="AN65" s="217">
        <v>20</v>
      </c>
      <c r="AO65" s="350">
        <f>IFERROR(VLOOKUP($B65,'INSUMOS ENE'!$A$2:$S$105,14,0),"")</f>
        <v>6169.1598000000004</v>
      </c>
      <c r="AP65" s="219">
        <f t="shared" si="159"/>
        <v>123383.19600000001</v>
      </c>
      <c r="AQ65" s="217"/>
      <c r="AR65" s="350">
        <f>IFERROR(VLOOKUP($B65,'INSUMOS ENE'!$A$2:$S$105,14,0),"")</f>
        <v>6169.1598000000004</v>
      </c>
      <c r="AS65" s="219">
        <f t="shared" si="160"/>
        <v>0</v>
      </c>
      <c r="AT65" s="217">
        <v>5</v>
      </c>
      <c r="AU65" s="350">
        <f>IFERROR(VLOOKUP($B65,'INSUMOS ENE'!$A$2:$S$105,14,0),"")</f>
        <v>6169.1598000000004</v>
      </c>
      <c r="AV65" s="219">
        <f t="shared" si="161"/>
        <v>30845.799000000003</v>
      </c>
      <c r="AW65" s="217"/>
      <c r="AX65" s="350">
        <f>IFERROR(VLOOKUP($B65,'INSUMOS ENE'!$A$2:$S$105,14,0),"")</f>
        <v>6169.1598000000004</v>
      </c>
      <c r="AY65" s="219">
        <f t="shared" si="162"/>
        <v>0</v>
      </c>
      <c r="AZ65" s="217"/>
      <c r="BA65" s="350">
        <f>IFERROR(VLOOKUP($B65,'INSUMOS ENE'!$A$2:$S$105,14,0),"")</f>
        <v>6169.1598000000004</v>
      </c>
      <c r="BB65" s="219">
        <f t="shared" si="163"/>
        <v>0</v>
      </c>
      <c r="BC65" s="217">
        <v>5</v>
      </c>
      <c r="BD65" s="350">
        <f>IFERROR(VLOOKUP($B65,'INSUMOS ENE'!$A$2:$S$105,14,0),"")</f>
        <v>6169.1598000000004</v>
      </c>
      <c r="BE65" s="219">
        <f t="shared" si="164"/>
        <v>30845.799000000003</v>
      </c>
      <c r="BF65" s="217"/>
      <c r="BG65" s="350">
        <f>IFERROR(VLOOKUP($B65,'INSUMOS ENE'!$A$2:$S$105,14,0),"")</f>
        <v>6169.1598000000004</v>
      </c>
      <c r="BH65" s="219">
        <f t="shared" si="165"/>
        <v>0</v>
      </c>
      <c r="BI65" s="217">
        <v>5</v>
      </c>
      <c r="BJ65" s="350">
        <f>IFERROR(VLOOKUP($B65,'INSUMOS ENE'!$A$2:$S$105,14,0),"")</f>
        <v>6169.1598000000004</v>
      </c>
      <c r="BK65" s="219">
        <f t="shared" si="166"/>
        <v>30845.799000000003</v>
      </c>
      <c r="BL65" s="217"/>
      <c r="BM65" s="350">
        <f>IFERROR(VLOOKUP($B65,'INSUMOS ENE'!$A$2:$S$105,14,0),"")</f>
        <v>6169.1598000000004</v>
      </c>
      <c r="BN65" s="219">
        <f t="shared" si="167"/>
        <v>0</v>
      </c>
      <c r="BO65" s="217">
        <v>5</v>
      </c>
      <c r="BP65" s="350">
        <f>IFERROR(VLOOKUP($B65,'INSUMOS ENE'!$A$2:$S$105,14,0),"")</f>
        <v>6169.1598000000004</v>
      </c>
      <c r="BQ65" s="219">
        <f t="shared" si="168"/>
        <v>30845.799000000003</v>
      </c>
      <c r="BR65" s="217">
        <v>4</v>
      </c>
      <c r="BS65" s="350">
        <f>IFERROR(VLOOKUP($B65,'INSUMOS ENE'!$A$2:$S$105,14,0),"")</f>
        <v>6169.1598000000004</v>
      </c>
      <c r="BT65" s="219">
        <f t="shared" si="169"/>
        <v>24676.639200000001</v>
      </c>
      <c r="BU65" s="217">
        <v>5</v>
      </c>
      <c r="BV65" s="350">
        <f>IFERROR(VLOOKUP($B65,'INSUMOS ENE'!$A$2:$S$105,14,0),"")</f>
        <v>6169.1598000000004</v>
      </c>
      <c r="BW65" s="219">
        <f t="shared" si="170"/>
        <v>30845.799000000003</v>
      </c>
      <c r="BX65" s="217"/>
      <c r="BY65" s="350">
        <f>IFERROR(VLOOKUP($B65,'INSUMOS ENE'!$A$2:$S$105,14,0),"")</f>
        <v>6169.1598000000004</v>
      </c>
      <c r="BZ65" s="219">
        <f t="shared" si="171"/>
        <v>0</v>
      </c>
      <c r="CA65" s="217">
        <v>6</v>
      </c>
      <c r="CB65" s="350">
        <f>IFERROR(VLOOKUP($B65,'INSUMOS ENE'!$A$2:$S$105,14,0),"")</f>
        <v>6169.1598000000004</v>
      </c>
      <c r="CC65" s="219">
        <f t="shared" si="172"/>
        <v>37014.9588</v>
      </c>
      <c r="CD65" s="222">
        <f t="shared" si="1"/>
        <v>270</v>
      </c>
      <c r="CE65" s="217">
        <f t="shared" si="3"/>
        <v>0</v>
      </c>
      <c r="CF65" s="349">
        <f>IFERROR(VLOOKUP($B65,'[5]INSUMOS FEBRERO'!$A$2:$J$105,9,0),"0")</f>
        <v>120</v>
      </c>
      <c r="CG65" s="351">
        <f>IFERROR(VLOOKUP($B65,'INSUMOS ENE'!$A$2:$S$105,17,0),"")</f>
        <v>5765.7860000000001</v>
      </c>
      <c r="CH65" s="350">
        <f t="shared" si="4"/>
        <v>691894.32000000007</v>
      </c>
      <c r="CI65" s="349">
        <f>IFERROR(VLOOKUP($B65,'[5]INSUMOS FEBRERO'!$A$2:$J$105,10,0),"0")</f>
        <v>150</v>
      </c>
      <c r="CJ65" s="350">
        <f>IFERROR(VLOOKUP($B65,'INSUMOS ENE'!$A$2:$S$105,14,0),"")</f>
        <v>6169.1598000000004</v>
      </c>
      <c r="CK65" s="352">
        <f t="shared" si="5"/>
        <v>925373.97000000009</v>
      </c>
      <c r="CL65" s="225">
        <f t="shared" si="14"/>
        <v>1617268.2900000005</v>
      </c>
      <c r="CM65" s="370">
        <f t="shared" si="7"/>
        <v>161726.82900000006</v>
      </c>
      <c r="CN65" s="370">
        <f t="shared" si="8"/>
        <v>30728.097510000011</v>
      </c>
      <c r="CO65" s="370">
        <f t="shared" si="9"/>
        <v>1809723.2165100006</v>
      </c>
    </row>
    <row r="66" spans="1:93" ht="16.5" x14ac:dyDescent="0.25">
      <c r="A66" s="213">
        <v>61</v>
      </c>
      <c r="B66" s="347">
        <v>126</v>
      </c>
      <c r="C66" s="348" t="s">
        <v>134</v>
      </c>
      <c r="D66" s="349">
        <f>IFERROR(VLOOKUP($B66,'[5]INSUMOS FEBRERO'!$A$2:$F$105,5,0),"")</f>
        <v>26</v>
      </c>
      <c r="E66" s="349">
        <f>IFERROR(VLOOKUP($B66,'[5]INSUMOS FEBRERO'!$A$2:$F$105,6,0),"")</f>
        <v>0</v>
      </c>
      <c r="F66" s="349">
        <f t="shared" si="2"/>
        <v>-26</v>
      </c>
      <c r="G66" s="217"/>
      <c r="H66" s="351">
        <f>IFERROR(VLOOKUP($B66,'INSUMOS ENE'!$A$2:$S$105,17,0),"")</f>
        <v>3316.9560000000001</v>
      </c>
      <c r="I66" s="219">
        <f t="shared" si="0"/>
        <v>0</v>
      </c>
      <c r="J66" s="217"/>
      <c r="K66" s="351">
        <f>IFERROR(VLOOKUP($B66,'INSUMOS ENE'!$A$2:$S$105,17,0),"")</f>
        <v>3316.9560000000001</v>
      </c>
      <c r="L66" s="219">
        <f>J66*K66</f>
        <v>0</v>
      </c>
      <c r="M66" s="217"/>
      <c r="N66" s="351">
        <f>IFERROR(VLOOKUP($B66,'INSUMOS ENE'!$A$2:$S$105,17,0),"")</f>
        <v>3316.9560000000001</v>
      </c>
      <c r="O66" s="219">
        <f>M66*N66</f>
        <v>0</v>
      </c>
      <c r="P66" s="217"/>
      <c r="Q66" s="351">
        <f>IFERROR(VLOOKUP($B66,'INSUMOS ENE'!$A$2:$S$105,17,0),"")</f>
        <v>3316.9560000000001</v>
      </c>
      <c r="R66" s="219">
        <f>P66*Q66</f>
        <v>0</v>
      </c>
      <c r="S66" s="217"/>
      <c r="T66" s="351">
        <f>IFERROR(VLOOKUP($B66,'INSUMOS ENE'!$A$2:$S$105,17,0),"")</f>
        <v>3316.9560000000001</v>
      </c>
      <c r="U66" s="219">
        <f>S66*T66</f>
        <v>0</v>
      </c>
      <c r="V66" s="217"/>
      <c r="W66" s="351">
        <f>IFERROR(VLOOKUP($B66,'INSUMOS ENE'!$A$2:$S$105,17,0),"")</f>
        <v>3316.9560000000001</v>
      </c>
      <c r="X66" s="219">
        <f>V66*W66</f>
        <v>0</v>
      </c>
      <c r="Y66" s="217"/>
      <c r="Z66" s="351">
        <f>IFERROR(VLOOKUP($B66,'INSUMOS ENE'!$A$2:$S$105,17,0),"")</f>
        <v>3316.9560000000001</v>
      </c>
      <c r="AA66" s="219">
        <f>Y66*Z66</f>
        <v>0</v>
      </c>
      <c r="AB66" s="217"/>
      <c r="AC66" s="351">
        <f>IFERROR(VLOOKUP($B66,'INSUMOS ENE'!$A$2:$S$105,17,0),"")</f>
        <v>3316.9560000000001</v>
      </c>
      <c r="AD66" s="219">
        <f>AB66*AC66</f>
        <v>0</v>
      </c>
      <c r="AE66" s="217"/>
      <c r="AF66" s="351">
        <f>IFERROR(VLOOKUP($B66,'INSUMOS ENE'!$A$2:$S$105,17,0),"")</f>
        <v>3316.9560000000001</v>
      </c>
      <c r="AG66" s="219">
        <f>AE66*AF66</f>
        <v>0</v>
      </c>
      <c r="AH66" s="217"/>
      <c r="AI66" s="351">
        <f>IFERROR(VLOOKUP($B66,'INSUMOS ENE'!$A$2:$S$105,17,0),"")</f>
        <v>3316.9560000000001</v>
      </c>
      <c r="AJ66" s="219">
        <f>AH66*AI66</f>
        <v>0</v>
      </c>
      <c r="AK66" s="217"/>
      <c r="AL66" s="351">
        <f>IFERROR(VLOOKUP($B66,'INSUMOS ENE'!$A$2:$S$105,17,0),"")</f>
        <v>3316.9560000000001</v>
      </c>
      <c r="AM66" s="219">
        <f>AK66*AL66</f>
        <v>0</v>
      </c>
      <c r="AN66" s="217"/>
      <c r="AO66" s="351">
        <f>IFERROR(VLOOKUP($B66,'INSUMOS ENE'!$A$2:$S$105,17,0),"")</f>
        <v>3316.9560000000001</v>
      </c>
      <c r="AP66" s="219">
        <f>AN66*AO66</f>
        <v>0</v>
      </c>
      <c r="AQ66" s="217"/>
      <c r="AR66" s="351">
        <f>IFERROR(VLOOKUP($B66,'INSUMOS ENE'!$A$2:$S$105,17,0),"")</f>
        <v>3316.9560000000001</v>
      </c>
      <c r="AS66" s="219">
        <f>AQ66*AR66</f>
        <v>0</v>
      </c>
      <c r="AT66" s="217"/>
      <c r="AU66" s="351">
        <f>IFERROR(VLOOKUP($B66,'INSUMOS ENE'!$A$2:$S$105,17,0),"")</f>
        <v>3316.9560000000001</v>
      </c>
      <c r="AV66" s="219">
        <f>AT66*AU66</f>
        <v>0</v>
      </c>
      <c r="AW66" s="217"/>
      <c r="AX66" s="351">
        <f>IFERROR(VLOOKUP($B66,'INSUMOS ENE'!$A$2:$S$105,17,0),"")</f>
        <v>3316.9560000000001</v>
      </c>
      <c r="AY66" s="219">
        <f>AW66*AX66</f>
        <v>0</v>
      </c>
      <c r="AZ66" s="217"/>
      <c r="BA66" s="351">
        <f>IFERROR(VLOOKUP($B66,'INSUMOS ENE'!$A$2:$S$105,17,0),"")</f>
        <v>3316.9560000000001</v>
      </c>
      <c r="BB66" s="219">
        <f>AZ66*BA66</f>
        <v>0</v>
      </c>
      <c r="BC66" s="217"/>
      <c r="BD66" s="351">
        <f>IFERROR(VLOOKUP($B66,'INSUMOS ENE'!$A$2:$S$105,17,0),"")</f>
        <v>3316.9560000000001</v>
      </c>
      <c r="BE66" s="219">
        <f>BC66*BD66</f>
        <v>0</v>
      </c>
      <c r="BF66" s="217"/>
      <c r="BG66" s="351">
        <f>IFERROR(VLOOKUP($B66,'INSUMOS ENE'!$A$2:$S$105,17,0),"")</f>
        <v>3316.9560000000001</v>
      </c>
      <c r="BH66" s="219">
        <f>BF66*BG66</f>
        <v>0</v>
      </c>
      <c r="BI66" s="217"/>
      <c r="BJ66" s="351">
        <f>IFERROR(VLOOKUP($B66,'INSUMOS ENE'!$A$2:$S$105,17,0),"")</f>
        <v>3316.9560000000001</v>
      </c>
      <c r="BK66" s="219">
        <f>BI66*BJ66</f>
        <v>0</v>
      </c>
      <c r="BL66" s="217"/>
      <c r="BM66" s="351">
        <f>IFERROR(VLOOKUP($B66,'INSUMOS ENE'!$A$2:$S$105,17,0),"")</f>
        <v>3316.9560000000001</v>
      </c>
      <c r="BN66" s="219">
        <f>BL66*BM66</f>
        <v>0</v>
      </c>
      <c r="BO66" s="217"/>
      <c r="BP66" s="351">
        <f>IFERROR(VLOOKUP($B66,'INSUMOS ENE'!$A$2:$S$105,17,0),"")</f>
        <v>3316.9560000000001</v>
      </c>
      <c r="BQ66" s="219">
        <f>BO66*BP66</f>
        <v>0</v>
      </c>
      <c r="BR66" s="217"/>
      <c r="BS66" s="350">
        <f>IFERROR(VLOOKUP($B66,'INSUMOS ENE'!$A$2:$S$105,14,0),"")</f>
        <v>4447.6217999999999</v>
      </c>
      <c r="BT66" s="217">
        <f>+BS66*BR66</f>
        <v>0</v>
      </c>
      <c r="BU66" s="217"/>
      <c r="BV66" s="351">
        <f>IFERROR(VLOOKUP($B66,'INSUMOS ENE'!$A$2:$S$105,17,0),"")</f>
        <v>3316.9560000000001</v>
      </c>
      <c r="BW66" s="219">
        <f>BU66*BV66</f>
        <v>0</v>
      </c>
      <c r="BX66" s="217"/>
      <c r="BY66" s="351">
        <f>IFERROR(VLOOKUP($B66,'INSUMOS ENE'!$A$2:$S$105,17,0),"")</f>
        <v>3316.9560000000001</v>
      </c>
      <c r="BZ66" s="219">
        <f>BX66*BY66</f>
        <v>0</v>
      </c>
      <c r="CA66" s="217"/>
      <c r="CB66" s="351">
        <f>IFERROR(VLOOKUP($B66,'INSUMOS ENE'!$A$2:$S$105,17,0),"")</f>
        <v>3316.9560000000001</v>
      </c>
      <c r="CC66" s="219">
        <f>CA66*CB66</f>
        <v>0</v>
      </c>
      <c r="CD66" s="222">
        <f t="shared" si="1"/>
        <v>0</v>
      </c>
      <c r="CE66" s="217">
        <f t="shared" si="3"/>
        <v>0</v>
      </c>
      <c r="CF66" s="349">
        <f>IFERROR(VLOOKUP($B66,'[5]INSUMOS FEBRERO'!$A$2:$J$105,9,0),"0")</f>
        <v>0</v>
      </c>
      <c r="CG66" s="351">
        <f>IFERROR(VLOOKUP($B66,'INSUMOS ENE'!$A$2:$S$105,17,0),"")</f>
        <v>3316.9560000000001</v>
      </c>
      <c r="CH66" s="350">
        <f t="shared" si="4"/>
        <v>0</v>
      </c>
      <c r="CI66" s="349">
        <f>IFERROR(VLOOKUP($B66,'[5]INSUMOS FEBRERO'!$A$2:$J$105,10,0),"0")</f>
        <v>0</v>
      </c>
      <c r="CJ66" s="350">
        <f>IFERROR(VLOOKUP($B66,'INSUMOS ENE'!$A$2:$S$105,14,0),"")</f>
        <v>4447.6217999999999</v>
      </c>
      <c r="CK66" s="352">
        <f t="shared" si="5"/>
        <v>0</v>
      </c>
      <c r="CL66" s="225">
        <f t="shared" si="14"/>
        <v>0</v>
      </c>
      <c r="CM66" s="370">
        <f t="shared" si="7"/>
        <v>0</v>
      </c>
      <c r="CN66" s="370">
        <f t="shared" si="8"/>
        <v>0</v>
      </c>
      <c r="CO66" s="370">
        <f t="shared" si="9"/>
        <v>0</v>
      </c>
    </row>
    <row r="67" spans="1:93" ht="16.5" x14ac:dyDescent="0.25">
      <c r="A67" s="213">
        <v>62</v>
      </c>
      <c r="B67" s="347">
        <v>127</v>
      </c>
      <c r="C67" s="348" t="s">
        <v>135</v>
      </c>
      <c r="D67" s="349">
        <f>IFERROR(VLOOKUP($B67,'[5]INSUMOS FEBRERO'!$A$2:$F$105,5,0),"")</f>
        <v>30</v>
      </c>
      <c r="E67" s="349">
        <f>IFERROR(VLOOKUP($B67,'[5]INSUMOS FEBRERO'!$A$2:$F$105,6,0),"")</f>
        <v>0</v>
      </c>
      <c r="F67" s="349">
        <f t="shared" si="2"/>
        <v>-30</v>
      </c>
      <c r="G67" s="217"/>
      <c r="H67" s="351">
        <f>IFERROR(VLOOKUP($B67,'INSUMOS ENE'!$A$2:$S$105,17,0),"")</f>
        <v>3316.9560000000001</v>
      </c>
      <c r="I67" s="219">
        <f t="shared" si="0"/>
        <v>0</v>
      </c>
      <c r="J67" s="217"/>
      <c r="K67" s="351">
        <f>IFERROR(VLOOKUP($B67,'INSUMOS ENE'!$A$2:$S$105,17,0),"")</f>
        <v>3316.9560000000001</v>
      </c>
      <c r="L67" s="217"/>
      <c r="M67" s="217"/>
      <c r="N67" s="217"/>
      <c r="O67" s="217"/>
      <c r="P67" s="217"/>
      <c r="Q67" s="217"/>
      <c r="R67" s="217"/>
      <c r="S67" s="217"/>
      <c r="T67" s="217"/>
      <c r="U67" s="217"/>
      <c r="V67" s="217"/>
      <c r="W67" s="217"/>
      <c r="X67" s="217"/>
      <c r="Y67" s="21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7"/>
      <c r="AY67" s="217"/>
      <c r="AZ67" s="217"/>
      <c r="BA67" s="217"/>
      <c r="BB67" s="217"/>
      <c r="BC67" s="217"/>
      <c r="BD67" s="217"/>
      <c r="BE67" s="217"/>
      <c r="BF67" s="217"/>
      <c r="BG67" s="217"/>
      <c r="BH67" s="217"/>
      <c r="BI67" s="217"/>
      <c r="BJ67" s="217"/>
      <c r="BK67" s="217"/>
      <c r="BL67" s="217"/>
      <c r="BM67" s="217"/>
      <c r="BN67" s="217"/>
      <c r="BO67" s="217"/>
      <c r="BP67" s="217"/>
      <c r="BQ67" s="217"/>
      <c r="BR67" s="217"/>
      <c r="BS67" s="217"/>
      <c r="BT67" s="217"/>
      <c r="BU67" s="217"/>
      <c r="BV67" s="217"/>
      <c r="BW67" s="217"/>
      <c r="BX67" s="217"/>
      <c r="BY67" s="217"/>
      <c r="BZ67" s="217"/>
      <c r="CA67" s="217"/>
      <c r="CB67" s="217"/>
      <c r="CC67" s="217"/>
      <c r="CD67" s="222">
        <f t="shared" si="1"/>
        <v>0</v>
      </c>
      <c r="CE67" s="217">
        <f t="shared" si="3"/>
        <v>0</v>
      </c>
      <c r="CF67" s="349">
        <f>IFERROR(VLOOKUP($B67,'[5]INSUMOS FEBRERO'!$A$2:$J$105,9,0),"0")</f>
        <v>0</v>
      </c>
      <c r="CG67" s="351">
        <f>IFERROR(VLOOKUP($B67,'INSUMOS ENE'!$A$2:$S$105,17,0),"")</f>
        <v>3316.9560000000001</v>
      </c>
      <c r="CH67" s="350">
        <f t="shared" si="4"/>
        <v>0</v>
      </c>
      <c r="CI67" s="349">
        <f>IFERROR(VLOOKUP($B67,'[5]INSUMOS FEBRERO'!$A$2:$J$105,10,0),"0")</f>
        <v>0</v>
      </c>
      <c r="CJ67" s="350">
        <f>IFERROR(VLOOKUP($B67,'INSUMOS ENE'!$A$2:$S$105,14,0),"")</f>
        <v>4427.7578999999996</v>
      </c>
      <c r="CK67" s="352">
        <f t="shared" si="5"/>
        <v>0</v>
      </c>
      <c r="CL67" s="225">
        <f t="shared" si="14"/>
        <v>0</v>
      </c>
      <c r="CM67" s="370">
        <f t="shared" si="7"/>
        <v>0</v>
      </c>
      <c r="CN67" s="370">
        <f t="shared" si="8"/>
        <v>0</v>
      </c>
      <c r="CO67" s="370">
        <f t="shared" si="9"/>
        <v>0</v>
      </c>
    </row>
    <row r="68" spans="1:93" ht="16.5" x14ac:dyDescent="0.25">
      <c r="A68" s="213">
        <v>63</v>
      </c>
      <c r="B68" s="347">
        <v>129</v>
      </c>
      <c r="C68" s="348" t="s">
        <v>136</v>
      </c>
      <c r="D68" s="349">
        <f>IFERROR(VLOOKUP($B68,'[5]INSUMOS FEBRERO'!$A$2:$F$105,5,0),"")</f>
        <v>30</v>
      </c>
      <c r="E68" s="349">
        <f>IFERROR(VLOOKUP($B68,'[5]INSUMOS FEBRERO'!$A$2:$F$105,6,0),"")</f>
        <v>0</v>
      </c>
      <c r="F68" s="349">
        <f t="shared" si="2"/>
        <v>-30</v>
      </c>
      <c r="G68" s="217"/>
      <c r="H68" s="351">
        <f>IFERROR(VLOOKUP($B68,'INSUMOS ENE'!$A$2:$S$105,17,0),"")</f>
        <v>3787.8040000000001</v>
      </c>
      <c r="I68" s="219">
        <f t="shared" si="0"/>
        <v>0</v>
      </c>
      <c r="J68" s="217"/>
      <c r="K68" s="351">
        <f>IFERROR(VLOOKUP($B68,'INSUMOS ENE'!$A$2:$S$105,17,0),"")</f>
        <v>3787.8040000000001</v>
      </c>
      <c r="L68" s="217"/>
      <c r="M68" s="217"/>
      <c r="N68" s="217"/>
      <c r="O68" s="217"/>
      <c r="P68" s="217"/>
      <c r="Q68" s="217"/>
      <c r="R68" s="217"/>
      <c r="S68" s="217"/>
      <c r="T68" s="217"/>
      <c r="U68" s="217"/>
      <c r="V68" s="217"/>
      <c r="W68" s="217"/>
      <c r="X68" s="217"/>
      <c r="Y68" s="217"/>
      <c r="Z68" s="217"/>
      <c r="AA68" s="217"/>
      <c r="AB68" s="217"/>
      <c r="AC68" s="217"/>
      <c r="AD68" s="217"/>
      <c r="AE68" s="217"/>
      <c r="AF68" s="217"/>
      <c r="AG68" s="217"/>
      <c r="AH68" s="217"/>
      <c r="AI68" s="217"/>
      <c r="AJ68" s="217"/>
      <c r="AK68" s="217"/>
      <c r="AL68" s="217"/>
      <c r="AM68" s="217"/>
      <c r="AN68" s="217"/>
      <c r="AO68" s="217"/>
      <c r="AP68" s="217"/>
      <c r="AQ68" s="217"/>
      <c r="AR68" s="217"/>
      <c r="AS68" s="217"/>
      <c r="AT68" s="217"/>
      <c r="AU68" s="217"/>
      <c r="AV68" s="217"/>
      <c r="AW68" s="217"/>
      <c r="AX68" s="217"/>
      <c r="AY68" s="217"/>
      <c r="AZ68" s="217"/>
      <c r="BA68" s="217"/>
      <c r="BB68" s="217"/>
      <c r="BC68" s="217"/>
      <c r="BD68" s="217"/>
      <c r="BE68" s="217"/>
      <c r="BF68" s="217"/>
      <c r="BG68" s="217"/>
      <c r="BH68" s="217"/>
      <c r="BI68" s="217"/>
      <c r="BJ68" s="217"/>
      <c r="BK68" s="217"/>
      <c r="BL68" s="217"/>
      <c r="BM68" s="217"/>
      <c r="BN68" s="217"/>
      <c r="BO68" s="217"/>
      <c r="BP68" s="217"/>
      <c r="BQ68" s="217"/>
      <c r="BR68" s="217"/>
      <c r="BS68" s="217"/>
      <c r="BT68" s="217"/>
      <c r="BU68" s="217"/>
      <c r="BV68" s="217"/>
      <c r="BW68" s="217"/>
      <c r="BX68" s="217"/>
      <c r="BY68" s="217"/>
      <c r="BZ68" s="217"/>
      <c r="CA68" s="217"/>
      <c r="CB68" s="217"/>
      <c r="CC68" s="217"/>
      <c r="CD68" s="222">
        <f t="shared" si="1"/>
        <v>0</v>
      </c>
      <c r="CE68" s="217">
        <f t="shared" si="3"/>
        <v>0</v>
      </c>
      <c r="CF68" s="349">
        <f>IFERROR(VLOOKUP($B68,'[5]INSUMOS FEBRERO'!$A$2:$J$105,9,0),"0")</f>
        <v>0</v>
      </c>
      <c r="CG68" s="351">
        <f>IFERROR(VLOOKUP($B68,'INSUMOS ENE'!$A$2:$S$105,17,0),"")</f>
        <v>3787.8040000000001</v>
      </c>
      <c r="CH68" s="350">
        <f t="shared" si="4"/>
        <v>0</v>
      </c>
      <c r="CI68" s="349">
        <f>IFERROR(VLOOKUP($B68,'[5]INSUMOS FEBRERO'!$A$2:$J$105,10,0),"0")</f>
        <v>0</v>
      </c>
      <c r="CJ68" s="350">
        <f>IFERROR(VLOOKUP($B68,'INSUMOS ENE'!$A$2:$S$105,14,0),"")</f>
        <v>5224.2056999999995</v>
      </c>
      <c r="CK68" s="352">
        <f t="shared" si="5"/>
        <v>0</v>
      </c>
      <c r="CL68" s="225">
        <f t="shared" si="14"/>
        <v>0</v>
      </c>
      <c r="CM68" s="370">
        <f t="shared" si="7"/>
        <v>0</v>
      </c>
      <c r="CN68" s="370">
        <f t="shared" si="8"/>
        <v>0</v>
      </c>
      <c r="CO68" s="370">
        <f t="shared" si="9"/>
        <v>0</v>
      </c>
    </row>
    <row r="69" spans="1:93" ht="16.5" x14ac:dyDescent="0.25">
      <c r="A69" s="213">
        <v>64</v>
      </c>
      <c r="B69" s="347">
        <v>131</v>
      </c>
      <c r="C69" s="348" t="s">
        <v>137</v>
      </c>
      <c r="D69" s="349">
        <f>IFERROR(VLOOKUP($B69,'[5]INSUMOS FEBRERO'!$A$2:$F$105,5,0),"")</f>
        <v>5</v>
      </c>
      <c r="E69" s="349">
        <f>IFERROR(VLOOKUP($B69,'[5]INSUMOS FEBRERO'!$A$2:$F$105,6,0),"")</f>
        <v>0</v>
      </c>
      <c r="F69" s="349">
        <f t="shared" si="2"/>
        <v>-5</v>
      </c>
      <c r="G69" s="217"/>
      <c r="H69" s="351">
        <f>IFERROR(VLOOKUP($B69,'INSUMOS ENE'!$A$2:$S$105,17,0),"")</f>
        <v>0</v>
      </c>
      <c r="I69" s="219">
        <f t="shared" si="0"/>
        <v>0</v>
      </c>
      <c r="J69" s="217"/>
      <c r="K69" s="351">
        <f>IFERROR(VLOOKUP($B69,'INSUMOS ENE'!$A$2:$S$105,17,0),"")</f>
        <v>0</v>
      </c>
      <c r="L69" s="217"/>
      <c r="M69" s="217"/>
      <c r="N69" s="217"/>
      <c r="O69" s="217"/>
      <c r="P69" s="217"/>
      <c r="Q69" s="217"/>
      <c r="R69" s="217"/>
      <c r="S69" s="217"/>
      <c r="T69" s="217"/>
      <c r="U69" s="217"/>
      <c r="V69" s="217"/>
      <c r="W69" s="217"/>
      <c r="X69" s="217"/>
      <c r="Y69" s="217"/>
      <c r="Z69" s="217"/>
      <c r="AA69" s="217"/>
      <c r="AB69" s="217"/>
      <c r="AC69" s="217"/>
      <c r="AD69" s="217"/>
      <c r="AE69" s="217"/>
      <c r="AF69" s="217"/>
      <c r="AG69" s="217"/>
      <c r="AH69" s="217"/>
      <c r="AI69" s="217"/>
      <c r="AJ69" s="217"/>
      <c r="AK69" s="217"/>
      <c r="AL69" s="217"/>
      <c r="AM69" s="217"/>
      <c r="AN69" s="217"/>
      <c r="AO69" s="217"/>
      <c r="AP69" s="217"/>
      <c r="AQ69" s="217"/>
      <c r="AR69" s="217"/>
      <c r="AS69" s="217"/>
      <c r="AT69" s="217"/>
      <c r="AU69" s="217"/>
      <c r="AV69" s="217"/>
      <c r="AW69" s="217"/>
      <c r="AX69" s="217"/>
      <c r="AY69" s="217"/>
      <c r="AZ69" s="217"/>
      <c r="BA69" s="217"/>
      <c r="BB69" s="217"/>
      <c r="BC69" s="217"/>
      <c r="BD69" s="217"/>
      <c r="BE69" s="217"/>
      <c r="BF69" s="217"/>
      <c r="BG69" s="217"/>
      <c r="BH69" s="217"/>
      <c r="BI69" s="217"/>
      <c r="BJ69" s="217"/>
      <c r="BK69" s="217"/>
      <c r="BL69" s="217"/>
      <c r="BM69" s="217"/>
      <c r="BN69" s="217"/>
      <c r="BO69" s="217"/>
      <c r="BP69" s="217"/>
      <c r="BQ69" s="217"/>
      <c r="BR69" s="217"/>
      <c r="BS69" s="217"/>
      <c r="BT69" s="217"/>
      <c r="BU69" s="217"/>
      <c r="BV69" s="217"/>
      <c r="BW69" s="217"/>
      <c r="BX69" s="217"/>
      <c r="BY69" s="217"/>
      <c r="BZ69" s="217"/>
      <c r="CA69" s="217"/>
      <c r="CB69" s="217"/>
      <c r="CC69" s="217"/>
      <c r="CD69" s="222">
        <f t="shared" si="1"/>
        <v>0</v>
      </c>
      <c r="CE69" s="217">
        <f t="shared" si="3"/>
        <v>0</v>
      </c>
      <c r="CF69" s="349">
        <f>IFERROR(VLOOKUP($B69,'[5]INSUMOS FEBRERO'!$A$2:$J$105,9,0),"0")</f>
        <v>0</v>
      </c>
      <c r="CG69" s="351">
        <f>IFERROR(VLOOKUP($B69,'INSUMOS ENE'!$A$2:$S$105,17,0),"")</f>
        <v>0</v>
      </c>
      <c r="CH69" s="350">
        <f t="shared" si="4"/>
        <v>0</v>
      </c>
      <c r="CI69" s="349">
        <f>IFERROR(VLOOKUP($B69,'[5]INSUMOS FEBRERO'!$A$2:$J$105,10,0),"0")</f>
        <v>0</v>
      </c>
      <c r="CJ69" s="350">
        <f>IFERROR(VLOOKUP($B69,'INSUMOS ENE'!$A$2:$S$105,14,0),"")</f>
        <v>21991.2291</v>
      </c>
      <c r="CK69" s="352">
        <f t="shared" si="5"/>
        <v>0</v>
      </c>
      <c r="CL69" s="225">
        <f t="shared" si="14"/>
        <v>0</v>
      </c>
      <c r="CM69" s="370">
        <f t="shared" si="7"/>
        <v>0</v>
      </c>
      <c r="CN69" s="370">
        <f t="shared" si="8"/>
        <v>0</v>
      </c>
      <c r="CO69" s="370">
        <f t="shared" si="9"/>
        <v>0</v>
      </c>
    </row>
    <row r="70" spans="1:93" ht="16.5" x14ac:dyDescent="0.25">
      <c r="A70" s="213">
        <v>65</v>
      </c>
      <c r="B70" s="347">
        <v>132</v>
      </c>
      <c r="C70" s="348" t="s">
        <v>92</v>
      </c>
      <c r="D70" s="349">
        <f>IFERROR(VLOOKUP($B70,'[5]INSUMOS FEBRERO'!$A$2:$F$105,5,0),"")</f>
        <v>7</v>
      </c>
      <c r="E70" s="349">
        <f>IFERROR(VLOOKUP($B70,'[5]INSUMOS FEBRERO'!$A$2:$F$105,6,0),"")</f>
        <v>0</v>
      </c>
      <c r="F70" s="349">
        <f t="shared" si="2"/>
        <v>-7</v>
      </c>
      <c r="G70" s="217"/>
      <c r="H70" s="351">
        <f>IFERROR(VLOOKUP($B70,'INSUMOS ENE'!$A$2:$S$105,17,0),"")</f>
        <v>0</v>
      </c>
      <c r="I70" s="219">
        <f t="shared" ref="I70:I109" si="173">G70*H70</f>
        <v>0</v>
      </c>
      <c r="J70" s="217"/>
      <c r="K70" s="351">
        <f>IFERROR(VLOOKUP($B70,'INSUMOS ENE'!$A$2:$S$105,17,0),"")</f>
        <v>0</v>
      </c>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c r="BI70" s="217"/>
      <c r="BJ70" s="217"/>
      <c r="BK70" s="217"/>
      <c r="BL70" s="217"/>
      <c r="BM70" s="217"/>
      <c r="BN70" s="217"/>
      <c r="BO70" s="217"/>
      <c r="BP70" s="217"/>
      <c r="BQ70" s="217"/>
      <c r="BR70" s="217"/>
      <c r="BS70" s="217"/>
      <c r="BT70" s="217"/>
      <c r="BU70" s="217"/>
      <c r="BV70" s="217"/>
      <c r="BW70" s="217"/>
      <c r="BX70" s="217"/>
      <c r="BY70" s="217"/>
      <c r="BZ70" s="217"/>
      <c r="CA70" s="217"/>
      <c r="CB70" s="217"/>
      <c r="CC70" s="217"/>
      <c r="CD70" s="222">
        <f t="shared" ref="CD70:CD109" si="174">IFERROR((G70+J70+M70+P70+S70+V70+Y70+AB70+AE70+AH70+AK70+AN70+AQ70+AT70+AW70+AZ70+BC70+BF70+BI70+BL70+BO70+BR70+BU70+BX70+CA70),"")</f>
        <v>0</v>
      </c>
      <c r="CE70" s="217">
        <f t="shared" si="3"/>
        <v>0</v>
      </c>
      <c r="CF70" s="349">
        <f>IFERROR(VLOOKUP($B70,'[5]INSUMOS FEBRERO'!$A$2:$J$105,9,0),"0")</f>
        <v>0</v>
      </c>
      <c r="CG70" s="351">
        <f>IFERROR(VLOOKUP($B70,'INSUMOS ENE'!$A$2:$S$105,17,0),"")</f>
        <v>0</v>
      </c>
      <c r="CH70" s="350">
        <f t="shared" si="4"/>
        <v>0</v>
      </c>
      <c r="CI70" s="349">
        <f>IFERROR(VLOOKUP($B70,'[5]INSUMOS FEBRERO'!$A$2:$J$105,10,0),"0")</f>
        <v>0</v>
      </c>
      <c r="CJ70" s="350">
        <f>IFERROR(VLOOKUP($B70,'INSUMOS ENE'!$A$2:$S$105,14,0),"")</f>
        <v>9503.4573</v>
      </c>
      <c r="CK70" s="352">
        <f t="shared" si="5"/>
        <v>0</v>
      </c>
      <c r="CL70" s="225">
        <f t="shared" si="14"/>
        <v>0</v>
      </c>
      <c r="CM70" s="370">
        <f t="shared" si="7"/>
        <v>0</v>
      </c>
      <c r="CN70" s="370">
        <f t="shared" si="8"/>
        <v>0</v>
      </c>
      <c r="CO70" s="370">
        <f t="shared" si="9"/>
        <v>0</v>
      </c>
    </row>
    <row r="71" spans="1:93" ht="16.5" x14ac:dyDescent="0.25">
      <c r="A71" s="213">
        <v>66</v>
      </c>
      <c r="B71" s="347">
        <v>134</v>
      </c>
      <c r="C71" s="348" t="s">
        <v>93</v>
      </c>
      <c r="D71" s="349">
        <f>IFERROR(VLOOKUP($B71,'[5]INSUMOS FEBRERO'!$A$2:$F$105,5,0),"")</f>
        <v>34</v>
      </c>
      <c r="E71" s="349">
        <f>IFERROR(VLOOKUP($B71,'[5]INSUMOS FEBRERO'!$A$2:$F$105,6,0),"")</f>
        <v>0</v>
      </c>
      <c r="F71" s="349">
        <f t="shared" ref="F71:F109" si="175">+E71-D71</f>
        <v>-34</v>
      </c>
      <c r="G71" s="217"/>
      <c r="H71" s="351">
        <f>IFERROR(VLOOKUP($B71,'INSUMOS ENE'!$A$2:$S$105,17,0),"")</f>
        <v>0</v>
      </c>
      <c r="I71" s="219">
        <f t="shared" si="173"/>
        <v>0</v>
      </c>
      <c r="J71" s="217"/>
      <c r="K71" s="351">
        <f>IFERROR(VLOOKUP($B71,'INSUMOS ENE'!$A$2:$S$105,17,0),"")</f>
        <v>0</v>
      </c>
      <c r="L71" s="217"/>
      <c r="M71" s="217"/>
      <c r="N71" s="217"/>
      <c r="O71" s="217"/>
      <c r="P71" s="217"/>
      <c r="Q71" s="217"/>
      <c r="R71" s="217"/>
      <c r="S71" s="217"/>
      <c r="T71" s="217"/>
      <c r="U71" s="217"/>
      <c r="V71" s="217"/>
      <c r="W71" s="217"/>
      <c r="X71" s="217"/>
      <c r="Y71" s="217"/>
      <c r="Z71" s="217"/>
      <c r="AA71" s="217"/>
      <c r="AB71" s="217"/>
      <c r="AC71" s="217"/>
      <c r="AD71" s="217"/>
      <c r="AE71" s="217"/>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7"/>
      <c r="BD71" s="217"/>
      <c r="BE71" s="217"/>
      <c r="BF71" s="217"/>
      <c r="BG71" s="217"/>
      <c r="BH71" s="217"/>
      <c r="BI71" s="217"/>
      <c r="BJ71" s="217"/>
      <c r="BK71" s="217"/>
      <c r="BL71" s="217"/>
      <c r="BM71" s="217"/>
      <c r="BN71" s="217"/>
      <c r="BO71" s="217"/>
      <c r="BP71" s="217"/>
      <c r="BQ71" s="217"/>
      <c r="BR71" s="217"/>
      <c r="BS71" s="217"/>
      <c r="BT71" s="217"/>
      <c r="BU71" s="217"/>
      <c r="BV71" s="217"/>
      <c r="BW71" s="217"/>
      <c r="BX71" s="217"/>
      <c r="BY71" s="217"/>
      <c r="BZ71" s="217"/>
      <c r="CA71" s="217"/>
      <c r="CB71" s="217"/>
      <c r="CC71" s="217"/>
      <c r="CD71" s="222">
        <f t="shared" si="174"/>
        <v>0</v>
      </c>
      <c r="CE71" s="217">
        <f t="shared" ref="CE71:CE109" si="176">+CD71-E71</f>
        <v>0</v>
      </c>
      <c r="CF71" s="349">
        <f>IFERROR(VLOOKUP($B71,'[5]INSUMOS FEBRERO'!$A$2:$J$105,9,0),"0")</f>
        <v>0</v>
      </c>
      <c r="CG71" s="351">
        <f>IFERROR(VLOOKUP($B71,'INSUMOS ENE'!$A$2:$S$105,17,0),"")</f>
        <v>0</v>
      </c>
      <c r="CH71" s="350">
        <f t="shared" ref="CH71:CH109" si="177">CF71*CG71</f>
        <v>0</v>
      </c>
      <c r="CI71" s="349">
        <f>IFERROR(VLOOKUP($B71,'[5]INSUMOS FEBRERO'!$A$2:$J$105,10,0),"0")</f>
        <v>0</v>
      </c>
      <c r="CJ71" s="350">
        <f>IFERROR(VLOOKUP($B71,'INSUMOS ENE'!$A$2:$S$105,14,0),"")</f>
        <v>4577.2101000000002</v>
      </c>
      <c r="CK71" s="352">
        <f t="shared" ref="CK71:CK109" si="178">+CI71*CJ71</f>
        <v>0</v>
      </c>
      <c r="CL71" s="225">
        <f t="shared" ref="CL71:CL109" si="179">+L71+BE71+BH71+BT71+BW71+BZ71+CC71+I71+O71+R71+U71+X71+AA71+AD71+AG71+AJ71+AM71+AP71+AS71+AV71+AY71+BB71+BK71+BN71+BQ71</f>
        <v>0</v>
      </c>
      <c r="CM71" s="370">
        <f t="shared" ref="CM71:CM109" si="180">+CL71*10%</f>
        <v>0</v>
      </c>
      <c r="CN71" s="370">
        <f t="shared" ref="CN71:CN109" si="181">+CM71*19%</f>
        <v>0</v>
      </c>
      <c r="CO71" s="370">
        <f t="shared" ref="CO71:CO109" si="182">SUM(CL71:CN71)</f>
        <v>0</v>
      </c>
    </row>
    <row r="72" spans="1:93" ht="16.5" x14ac:dyDescent="0.25">
      <c r="A72" s="213">
        <v>67</v>
      </c>
      <c r="B72" s="347">
        <v>135</v>
      </c>
      <c r="C72" s="348" t="s">
        <v>183</v>
      </c>
      <c r="D72" s="349">
        <f>IFERROR(VLOOKUP($B72,'[5]INSUMOS FEBRERO'!$A$2:$F$105,5,0),"")</f>
        <v>6</v>
      </c>
      <c r="E72" s="349">
        <f>IFERROR(VLOOKUP($B72,'[5]INSUMOS FEBRERO'!$A$2:$F$105,6,0),"")</f>
        <v>0</v>
      </c>
      <c r="F72" s="349">
        <f t="shared" si="175"/>
        <v>-6</v>
      </c>
      <c r="G72" s="217"/>
      <c r="H72" s="351">
        <f>IFERROR(VLOOKUP($B72,'INSUMOS ENE'!$A$2:$S$105,17,0),"")</f>
        <v>6229.277</v>
      </c>
      <c r="I72" s="219">
        <f t="shared" si="173"/>
        <v>0</v>
      </c>
      <c r="J72" s="217"/>
      <c r="K72" s="351">
        <f>IFERROR(VLOOKUP($B72,'INSUMOS ENE'!$A$2:$S$105,17,0),"")</f>
        <v>6229.277</v>
      </c>
      <c r="L72" s="219">
        <f t="shared" ref="L72" si="183">J72*K72</f>
        <v>0</v>
      </c>
      <c r="M72" s="217"/>
      <c r="N72" s="351">
        <f>IFERROR(VLOOKUP($B72,'INSUMOS ENE'!$A$2:$S$105,17,0),"")</f>
        <v>6229.277</v>
      </c>
      <c r="O72" s="219">
        <f t="shared" ref="O72" si="184">M72*N72</f>
        <v>0</v>
      </c>
      <c r="P72" s="217"/>
      <c r="Q72" s="351">
        <f>IFERROR(VLOOKUP($B72,'INSUMOS ENE'!$A$2:$S$105,17,0),"")</f>
        <v>6229.277</v>
      </c>
      <c r="R72" s="219">
        <f t="shared" ref="R72" si="185">P72*Q72</f>
        <v>0</v>
      </c>
      <c r="S72" s="217"/>
      <c r="T72" s="351">
        <f>IFERROR(VLOOKUP($B72,'INSUMOS ENE'!$A$2:$S$105,17,0),"")</f>
        <v>6229.277</v>
      </c>
      <c r="U72" s="219">
        <f t="shared" ref="U72" si="186">S72*T72</f>
        <v>0</v>
      </c>
      <c r="V72" s="217"/>
      <c r="W72" s="351">
        <f>IFERROR(VLOOKUP($B72,'INSUMOS ENE'!$A$2:$S$105,17,0),"")</f>
        <v>6229.277</v>
      </c>
      <c r="X72" s="219">
        <f t="shared" ref="X72" si="187">V72*W72</f>
        <v>0</v>
      </c>
      <c r="Y72" s="217"/>
      <c r="Z72" s="351">
        <f>IFERROR(VLOOKUP($B72,'INSUMOS ENE'!$A$2:$S$105,17,0),"")</f>
        <v>6229.277</v>
      </c>
      <c r="AA72" s="219">
        <f t="shared" ref="AA72" si="188">Y72*Z72</f>
        <v>0</v>
      </c>
      <c r="AB72" s="217"/>
      <c r="AC72" s="351">
        <f>IFERROR(VLOOKUP($B72,'INSUMOS ENE'!$A$2:$S$105,17,0),"")</f>
        <v>6229.277</v>
      </c>
      <c r="AD72" s="219">
        <f t="shared" ref="AD72" si="189">AB72*AC72</f>
        <v>0</v>
      </c>
      <c r="AE72" s="217"/>
      <c r="AF72" s="351">
        <f>IFERROR(VLOOKUP($B72,'INSUMOS ENE'!$A$2:$S$105,17,0),"")</f>
        <v>6229.277</v>
      </c>
      <c r="AG72" s="219">
        <f t="shared" ref="AG72" si="190">AE72*AF72</f>
        <v>0</v>
      </c>
      <c r="AH72" s="217"/>
      <c r="AI72" s="351">
        <f>IFERROR(VLOOKUP($B72,'INSUMOS ENE'!$A$2:$S$105,17,0),"")</f>
        <v>6229.277</v>
      </c>
      <c r="AJ72" s="219">
        <f t="shared" ref="AJ72" si="191">AH72*AI72</f>
        <v>0</v>
      </c>
      <c r="AK72" s="217"/>
      <c r="AL72" s="351">
        <f>IFERROR(VLOOKUP($B72,'INSUMOS ENE'!$A$2:$S$105,17,0),"")</f>
        <v>6229.277</v>
      </c>
      <c r="AM72" s="219">
        <f t="shared" ref="AM72:AM75" si="192">AK72*AL72</f>
        <v>0</v>
      </c>
      <c r="AN72" s="217"/>
      <c r="AO72" s="351">
        <f>IFERROR(VLOOKUP($B72,'INSUMOS ENE'!$A$2:$S$105,17,0),"")</f>
        <v>6229.277</v>
      </c>
      <c r="AP72" s="219">
        <f t="shared" ref="AP72" si="193">AN72*AO72</f>
        <v>0</v>
      </c>
      <c r="AQ72" s="217"/>
      <c r="AR72" s="351">
        <f>IFERROR(VLOOKUP($B72,'INSUMOS ENE'!$A$2:$S$105,17,0),"")</f>
        <v>6229.277</v>
      </c>
      <c r="AS72" s="219">
        <f t="shared" ref="AS72" si="194">AQ72*AR72</f>
        <v>0</v>
      </c>
      <c r="AT72" s="217"/>
      <c r="AU72" s="351">
        <f>IFERROR(VLOOKUP($B72,'INSUMOS ENE'!$A$2:$S$105,17,0),"")</f>
        <v>6229.277</v>
      </c>
      <c r="AV72" s="219">
        <f t="shared" ref="AV72" si="195">AT72*AU72</f>
        <v>0</v>
      </c>
      <c r="AW72" s="217"/>
      <c r="AX72" s="351">
        <f>IFERROR(VLOOKUP($B72,'INSUMOS ENE'!$A$2:$S$105,17,0),"")</f>
        <v>6229.277</v>
      </c>
      <c r="AY72" s="219">
        <f t="shared" ref="AY72" si="196">AW72*AX72</f>
        <v>0</v>
      </c>
      <c r="AZ72" s="217"/>
      <c r="BA72" s="351">
        <f>IFERROR(VLOOKUP($B72,'INSUMOS ENE'!$A$2:$S$105,17,0),"")</f>
        <v>6229.277</v>
      </c>
      <c r="BB72" s="219">
        <f t="shared" ref="BB72" si="197">AZ72*BA72</f>
        <v>0</v>
      </c>
      <c r="BC72" s="217"/>
      <c r="BD72" s="351">
        <f>IFERROR(VLOOKUP($B72,'INSUMOS ENE'!$A$2:$S$105,17,0),"")</f>
        <v>6229.277</v>
      </c>
      <c r="BE72" s="219">
        <f t="shared" ref="BE72" si="198">BC72*BD72</f>
        <v>0</v>
      </c>
      <c r="BF72" s="217"/>
      <c r="BG72" s="350">
        <f>IFERROR(VLOOKUP($B72,'INSUMOS ENE'!$A$2:$S$105,14,0),"")</f>
        <v>17215.38</v>
      </c>
      <c r="BH72" s="217">
        <f>+BG72*BF72</f>
        <v>0</v>
      </c>
      <c r="BI72" s="217"/>
      <c r="BJ72" s="350">
        <f>IFERROR(VLOOKUP($B72,'INSUMOS ENE'!$A$2:$S$105,14,0),"")</f>
        <v>17215.38</v>
      </c>
      <c r="BK72" s="217">
        <f>+BJ72*BI72</f>
        <v>0</v>
      </c>
      <c r="BL72" s="217"/>
      <c r="BM72" s="351">
        <f>IFERROR(VLOOKUP($B72,'INSUMOS ENE'!$A$2:$S$105,17,0),"")</f>
        <v>6229.277</v>
      </c>
      <c r="BN72" s="219">
        <f t="shared" ref="BN72" si="199">BL72*BM72</f>
        <v>0</v>
      </c>
      <c r="BO72" s="217"/>
      <c r="BP72" s="351">
        <f>IFERROR(VLOOKUP($B72,'INSUMOS ENE'!$A$2:$S$105,17,0),"")</f>
        <v>6229.277</v>
      </c>
      <c r="BQ72" s="219">
        <f t="shared" ref="BQ72" si="200">BO72*BP72</f>
        <v>0</v>
      </c>
      <c r="BR72" s="217"/>
      <c r="BS72" s="351">
        <f>IFERROR(VLOOKUP($B72,'INSUMOS ENE'!$A$2:$S$105,17,0),"")</f>
        <v>6229.277</v>
      </c>
      <c r="BT72" s="219">
        <f t="shared" ref="BT72" si="201">BR72*BS72</f>
        <v>0</v>
      </c>
      <c r="BU72" s="217"/>
      <c r="BV72" s="351">
        <f>IFERROR(VLOOKUP($B72,'INSUMOS ENE'!$A$2:$S$105,17,0),"")</f>
        <v>6229.277</v>
      </c>
      <c r="BW72" s="219">
        <f t="shared" ref="BW72" si="202">BU72*BV72</f>
        <v>0</v>
      </c>
      <c r="BX72" s="217"/>
      <c r="BY72" s="351">
        <f>IFERROR(VLOOKUP($B72,'INSUMOS ENE'!$A$2:$S$105,17,0),"")</f>
        <v>6229.277</v>
      </c>
      <c r="BZ72" s="219">
        <f t="shared" ref="BZ72" si="203">BX72*BY72</f>
        <v>0</v>
      </c>
      <c r="CA72" s="217"/>
      <c r="CB72" s="351">
        <f>IFERROR(VLOOKUP($B72,'INSUMOS ENE'!$A$2:$S$105,17,0),"")</f>
        <v>6229.277</v>
      </c>
      <c r="CC72" s="219">
        <f t="shared" ref="CC72" si="204">CA72*CB72</f>
        <v>0</v>
      </c>
      <c r="CD72" s="222">
        <f t="shared" si="174"/>
        <v>0</v>
      </c>
      <c r="CE72" s="217">
        <f t="shared" si="176"/>
        <v>0</v>
      </c>
      <c r="CF72" s="349">
        <f>IFERROR(VLOOKUP($B72,'[5]INSUMOS FEBRERO'!$A$2:$J$105,9,0),"0")</f>
        <v>0</v>
      </c>
      <c r="CG72" s="351">
        <f>IFERROR(VLOOKUP($B72,'INSUMOS ENE'!$A$2:$S$105,17,0),"")</f>
        <v>6229.277</v>
      </c>
      <c r="CH72" s="350">
        <f t="shared" si="177"/>
        <v>0</v>
      </c>
      <c r="CI72" s="349">
        <f>IFERROR(VLOOKUP($B72,'[5]INSUMOS FEBRERO'!$A$2:$J$105,10,0),"0")</f>
        <v>0</v>
      </c>
      <c r="CJ72" s="350">
        <f>IFERROR(VLOOKUP($B72,'INSUMOS ENE'!$A$2:$S$105,14,0),"")</f>
        <v>17215.38</v>
      </c>
      <c r="CK72" s="352">
        <f t="shared" si="178"/>
        <v>0</v>
      </c>
      <c r="CL72" s="225">
        <f t="shared" si="179"/>
        <v>0</v>
      </c>
      <c r="CM72" s="370">
        <f t="shared" si="180"/>
        <v>0</v>
      </c>
      <c r="CN72" s="370">
        <f t="shared" si="181"/>
        <v>0</v>
      </c>
      <c r="CO72" s="370">
        <f t="shared" si="182"/>
        <v>0</v>
      </c>
    </row>
    <row r="73" spans="1:93" ht="16.5" x14ac:dyDescent="0.25">
      <c r="A73" s="213">
        <v>68</v>
      </c>
      <c r="B73" s="347">
        <v>137</v>
      </c>
      <c r="C73" s="348" t="s">
        <v>94</v>
      </c>
      <c r="D73" s="349">
        <f>IFERROR(VLOOKUP($B73,'[5]INSUMOS FEBRERO'!$A$2:$F$105,5,0),"")</f>
        <v>10</v>
      </c>
      <c r="E73" s="349">
        <f>IFERROR(VLOOKUP($B73,'[5]INSUMOS FEBRERO'!$A$2:$F$105,6,0),"")</f>
        <v>40</v>
      </c>
      <c r="F73" s="349">
        <f t="shared" si="175"/>
        <v>30</v>
      </c>
      <c r="G73" s="360">
        <v>20</v>
      </c>
      <c r="H73" s="351">
        <f>IFERROR(VLOOKUP($B73,'INSUMOS ENE'!$A$2:$S$105,17,0),"")</f>
        <v>1245.4349999999999</v>
      </c>
      <c r="I73" s="219">
        <f t="shared" si="173"/>
        <v>24908.699999999997</v>
      </c>
      <c r="J73" s="217"/>
      <c r="K73" s="351"/>
      <c r="L73" s="217"/>
      <c r="M73" s="217"/>
      <c r="N73" s="217"/>
      <c r="O73" s="217"/>
      <c r="P73" s="217"/>
      <c r="Q73" s="217"/>
      <c r="R73" s="217"/>
      <c r="S73" s="217"/>
      <c r="T73" s="217"/>
      <c r="U73" s="217"/>
      <c r="V73" s="217"/>
      <c r="W73" s="217"/>
      <c r="X73" s="217"/>
      <c r="Y73" s="217"/>
      <c r="Z73" s="217"/>
      <c r="AA73" s="217"/>
      <c r="AB73" s="217"/>
      <c r="AC73" s="217"/>
      <c r="AD73" s="217"/>
      <c r="AE73" s="217"/>
      <c r="AF73" s="217"/>
      <c r="AG73" s="217"/>
      <c r="AH73" s="217"/>
      <c r="AI73" s="217"/>
      <c r="AJ73" s="217"/>
      <c r="AK73" s="217">
        <v>20</v>
      </c>
      <c r="AL73" s="361">
        <v>1542.7628999999999</v>
      </c>
      <c r="AM73" s="219">
        <f t="shared" si="192"/>
        <v>30855.257999999998</v>
      </c>
      <c r="AN73" s="217"/>
      <c r="AO73" s="217"/>
      <c r="AP73" s="217"/>
      <c r="AQ73" s="217"/>
      <c r="AR73" s="217"/>
      <c r="AS73" s="217"/>
      <c r="AT73" s="217"/>
      <c r="AU73" s="217"/>
      <c r="AV73" s="217"/>
      <c r="AW73" s="217"/>
      <c r="AX73" s="217"/>
      <c r="AY73" s="217"/>
      <c r="AZ73" s="217"/>
      <c r="BA73" s="217"/>
      <c r="BB73" s="217"/>
      <c r="BC73" s="217"/>
      <c r="BD73" s="217"/>
      <c r="BE73" s="217"/>
      <c r="BF73" s="217"/>
      <c r="BG73" s="217"/>
      <c r="BH73" s="217"/>
      <c r="BI73" s="217"/>
      <c r="BJ73" s="217"/>
      <c r="BK73" s="217"/>
      <c r="BL73" s="217"/>
      <c r="BM73" s="217"/>
      <c r="BN73" s="217"/>
      <c r="BO73" s="217"/>
      <c r="BP73" s="217"/>
      <c r="BQ73" s="217"/>
      <c r="BR73" s="217"/>
      <c r="BS73" s="217"/>
      <c r="BT73" s="217"/>
      <c r="BU73" s="217"/>
      <c r="BV73" s="217"/>
      <c r="BW73" s="217"/>
      <c r="BX73" s="217"/>
      <c r="BY73" s="217"/>
      <c r="BZ73" s="217"/>
      <c r="CA73" s="217"/>
      <c r="CB73" s="217"/>
      <c r="CC73" s="217"/>
      <c r="CD73" s="222">
        <f t="shared" si="174"/>
        <v>40</v>
      </c>
      <c r="CE73" s="217">
        <f t="shared" si="176"/>
        <v>0</v>
      </c>
      <c r="CF73" s="349">
        <v>20</v>
      </c>
      <c r="CG73" s="351">
        <f>IFERROR(VLOOKUP($B73,'INSUMOS ENE'!$A$2:$S$105,17,0),"")</f>
        <v>1245.4349999999999</v>
      </c>
      <c r="CH73" s="350">
        <f t="shared" si="177"/>
        <v>24908.699999999997</v>
      </c>
      <c r="CI73" s="349">
        <v>20</v>
      </c>
      <c r="CJ73" s="350">
        <f>IFERROR(VLOOKUP($B73,'INSUMOS ENE'!$A$2:$S$105,14,0),"")</f>
        <v>1542.7628999999999</v>
      </c>
      <c r="CK73" s="352">
        <f t="shared" si="178"/>
        <v>30855.257999999998</v>
      </c>
      <c r="CL73" s="225">
        <f t="shared" si="179"/>
        <v>55763.957999999999</v>
      </c>
      <c r="CM73" s="370">
        <f t="shared" si="180"/>
        <v>5576.3958000000002</v>
      </c>
      <c r="CN73" s="370">
        <f t="shared" si="181"/>
        <v>1059.515202</v>
      </c>
      <c r="CO73" s="370">
        <f t="shared" si="182"/>
        <v>62399.869001999999</v>
      </c>
    </row>
    <row r="74" spans="1:93" ht="16.5" x14ac:dyDescent="0.25">
      <c r="A74" s="213">
        <v>69</v>
      </c>
      <c r="B74" s="347">
        <v>139</v>
      </c>
      <c r="C74" s="348" t="s">
        <v>95</v>
      </c>
      <c r="D74" s="349">
        <f>IFERROR(VLOOKUP($B74,'[5]INSUMOS FEBRERO'!$A$2:$F$105,5,0),"")</f>
        <v>71</v>
      </c>
      <c r="E74" s="349">
        <f>IFERROR(VLOOKUP($B74,'[5]INSUMOS FEBRERO'!$A$2:$F$105,6,0),"")</f>
        <v>322</v>
      </c>
      <c r="F74" s="349">
        <f t="shared" si="175"/>
        <v>251</v>
      </c>
      <c r="G74" s="234">
        <v>200</v>
      </c>
      <c r="H74" s="350">
        <f>IFERROR(VLOOKUP($B74,'INSUMOS ENE'!$A$2:$S$105,14,0),"")</f>
        <v>51246.970200000003</v>
      </c>
      <c r="I74" s="219">
        <f t="shared" si="173"/>
        <v>10249394.040000001</v>
      </c>
      <c r="J74" s="217">
        <v>50</v>
      </c>
      <c r="K74" s="351">
        <f>IFERROR(VLOOKUP($B74,'INSUMOS ENE'!$A$2:$S$105,17,0),"")</f>
        <v>25429.996000000003</v>
      </c>
      <c r="L74" s="219">
        <f t="shared" ref="L74:L75" si="205">J74*K74</f>
        <v>1271499.8</v>
      </c>
      <c r="M74" s="234">
        <v>10</v>
      </c>
      <c r="N74" s="350">
        <f>IFERROR(VLOOKUP($B74,'INSUMOS ENE'!$A$2:$S$105,14,0),"")</f>
        <v>51246.970200000003</v>
      </c>
      <c r="O74" s="219">
        <f t="shared" ref="O74:O75" si="206">M74*N74</f>
        <v>512469.70200000005</v>
      </c>
      <c r="P74" s="217"/>
      <c r="Q74" s="350">
        <f>IFERROR(VLOOKUP($B74,'INSUMOS ENE'!$A$2:$S$105,14,0),"")</f>
        <v>51246.970200000003</v>
      </c>
      <c r="R74" s="219">
        <f t="shared" ref="R74:R75" si="207">P74*Q74</f>
        <v>0</v>
      </c>
      <c r="S74" s="217"/>
      <c r="T74" s="350">
        <f>IFERROR(VLOOKUP($B74,'INSUMOS ENE'!$A$2:$S$105,14,0),"")</f>
        <v>51246.970200000003</v>
      </c>
      <c r="U74" s="219">
        <f t="shared" ref="U74:U75" si="208">S74*T74</f>
        <v>0</v>
      </c>
      <c r="V74" s="217"/>
      <c r="W74" s="350">
        <f>IFERROR(VLOOKUP($B74,'INSUMOS ENE'!$A$2:$S$105,14,0),"")</f>
        <v>51246.970200000003</v>
      </c>
      <c r="X74" s="219">
        <f t="shared" ref="X74:X75" si="209">V74*W74</f>
        <v>0</v>
      </c>
      <c r="Y74" s="234">
        <v>5</v>
      </c>
      <c r="Z74" s="350">
        <f>IFERROR(VLOOKUP($B74,'INSUMOS ENE'!$A$2:$S$105,14,0),"")</f>
        <v>51246.970200000003</v>
      </c>
      <c r="AA74" s="219">
        <f t="shared" ref="AA74:AA75" si="210">Y74*Z74</f>
        <v>256234.85100000002</v>
      </c>
      <c r="AB74" s="217"/>
      <c r="AC74" s="350">
        <f>IFERROR(VLOOKUP($B74,'INSUMOS ENE'!$A$2:$S$105,14,0),"")</f>
        <v>51246.970200000003</v>
      </c>
      <c r="AD74" s="219">
        <f t="shared" ref="AD74:AD75" si="211">AB74*AC74</f>
        <v>0</v>
      </c>
      <c r="AE74" s="234">
        <v>4</v>
      </c>
      <c r="AF74" s="350">
        <f>IFERROR(VLOOKUP($B74,'INSUMOS ENE'!$A$2:$S$105,14,0),"")</f>
        <v>51246.970200000003</v>
      </c>
      <c r="AG74" s="219">
        <f t="shared" ref="AG74:AG75" si="212">AE74*AF74</f>
        <v>204987.88080000001</v>
      </c>
      <c r="AH74" s="234">
        <v>5</v>
      </c>
      <c r="AI74" s="350">
        <f>IFERROR(VLOOKUP($B74,'INSUMOS ENE'!$A$2:$S$105,14,0),"")</f>
        <v>51246.970200000003</v>
      </c>
      <c r="AJ74" s="219">
        <f t="shared" ref="AJ74:AJ75" si="213">AH74*AI74</f>
        <v>256234.85100000002</v>
      </c>
      <c r="AK74" s="217"/>
      <c r="AL74" s="350">
        <f>IFERROR(VLOOKUP($B74,'INSUMOS ENE'!$A$2:$S$105,14,0),"")</f>
        <v>51246.970200000003</v>
      </c>
      <c r="AM74" s="219">
        <f t="shared" si="192"/>
        <v>0</v>
      </c>
      <c r="AN74" s="217"/>
      <c r="AO74" s="350">
        <f>IFERROR(VLOOKUP($B74,'INSUMOS ENE'!$A$2:$S$105,14,0),"")</f>
        <v>51246.970200000003</v>
      </c>
      <c r="AP74" s="219">
        <f t="shared" ref="AP74:AP75" si="214">AN74*AO74</f>
        <v>0</v>
      </c>
      <c r="AQ74" s="217"/>
      <c r="AR74" s="350">
        <f>IFERROR(VLOOKUP($B74,'INSUMOS ENE'!$A$2:$S$105,14,0),"")</f>
        <v>51246.970200000003</v>
      </c>
      <c r="AS74" s="219">
        <f t="shared" ref="AS74:AS75" si="215">AQ74*AR74</f>
        <v>0</v>
      </c>
      <c r="AT74" s="217">
        <v>3</v>
      </c>
      <c r="AU74" s="351">
        <f>IFERROR(VLOOKUP($B74,'INSUMOS ENE'!$A$2:$S$105,17,0),"")</f>
        <v>25429.996000000003</v>
      </c>
      <c r="AV74" s="219">
        <f t="shared" ref="AV74:AV75" si="216">AT74*AU74</f>
        <v>76289.988000000012</v>
      </c>
      <c r="AW74" s="217"/>
      <c r="AX74" s="350">
        <f>IFERROR(VLOOKUP($B74,'INSUMOS ENE'!$A$2:$S$105,14,0),"")</f>
        <v>51246.970200000003</v>
      </c>
      <c r="AY74" s="219">
        <f t="shared" ref="AY74:AY75" si="217">AW74*AX74</f>
        <v>0</v>
      </c>
      <c r="AZ74" s="217"/>
      <c r="BA74" s="350">
        <f>IFERROR(VLOOKUP($B74,'INSUMOS ENE'!$A$2:$S$105,14,0),"")</f>
        <v>51246.970200000003</v>
      </c>
      <c r="BB74" s="219">
        <f t="shared" ref="BB74:BB75" si="218">AZ74*BA74</f>
        <v>0</v>
      </c>
      <c r="BC74" s="217">
        <v>3</v>
      </c>
      <c r="BD74" s="351">
        <f>IFERROR(VLOOKUP($B74,'INSUMOS ENE'!$A$2:$S$105,17,0),"")</f>
        <v>25429.996000000003</v>
      </c>
      <c r="BE74" s="219">
        <f t="shared" ref="BE74:BE75" si="219">BC74*BD74</f>
        <v>76289.988000000012</v>
      </c>
      <c r="BF74" s="217">
        <v>15</v>
      </c>
      <c r="BG74" s="351">
        <f>IFERROR(VLOOKUP($B74,'INSUMOS ENE'!$A$2:$S$105,17,0),"")</f>
        <v>25429.996000000003</v>
      </c>
      <c r="BH74" s="219">
        <f t="shared" ref="BH74" si="220">BF74*BG74</f>
        <v>381449.94000000006</v>
      </c>
      <c r="BI74" s="234">
        <v>4</v>
      </c>
      <c r="BJ74" s="350">
        <f>IFERROR(VLOOKUP($B74,'INSUMOS ENE'!$A$2:$S$105,14,0),"")</f>
        <v>51246.970200000003</v>
      </c>
      <c r="BK74" s="219">
        <f t="shared" ref="BK74:BK75" si="221">BI74*BJ74</f>
        <v>204987.88080000001</v>
      </c>
      <c r="BL74" s="234">
        <v>6</v>
      </c>
      <c r="BM74" s="350">
        <f>IFERROR(VLOOKUP($B74,'INSUMOS ENE'!$A$2:$S$105,14,0),"")</f>
        <v>51246.970200000003</v>
      </c>
      <c r="BN74" s="219">
        <f t="shared" ref="BN74:BN75" si="222">BL74*BM74</f>
        <v>307481.82120000001</v>
      </c>
      <c r="BO74" s="217">
        <v>3</v>
      </c>
      <c r="BP74" s="351">
        <f>IFERROR(VLOOKUP($B74,'INSUMOS ENE'!$A$2:$S$105,17,0),"")</f>
        <v>25429.996000000003</v>
      </c>
      <c r="BQ74" s="219">
        <f t="shared" ref="BQ74:BQ75" si="223">BO74*BP74</f>
        <v>76289.988000000012</v>
      </c>
      <c r="BR74" s="217">
        <v>4</v>
      </c>
      <c r="BS74" s="351">
        <f>IFERROR(VLOOKUP($B74,'INSUMOS ENE'!$A$2:$S$105,17,0),"")</f>
        <v>25429.996000000003</v>
      </c>
      <c r="BT74" s="219">
        <f t="shared" ref="BT74:BT75" si="224">BR74*BS74</f>
        <v>101719.98400000001</v>
      </c>
      <c r="BU74" s="217">
        <v>5</v>
      </c>
      <c r="BV74" s="351">
        <f>IFERROR(VLOOKUP($B74,'INSUMOS ENE'!$A$2:$S$105,17,0),"")</f>
        <v>25429.996000000003</v>
      </c>
      <c r="BW74" s="219">
        <f t="shared" ref="BW74:BW75" si="225">BU74*BV74</f>
        <v>127149.98000000001</v>
      </c>
      <c r="BX74" s="217"/>
      <c r="BY74" s="351">
        <f>IFERROR(VLOOKUP($B74,'INSUMOS ENE'!$A$2:$S$105,17,0),"")</f>
        <v>25429.996000000003</v>
      </c>
      <c r="BZ74" s="219">
        <f t="shared" ref="BZ74:BZ75" si="226">BX74*BY74</f>
        <v>0</v>
      </c>
      <c r="CA74" s="217">
        <v>5</v>
      </c>
      <c r="CB74" s="351">
        <f>IFERROR(VLOOKUP($B74,'INSUMOS ENE'!$A$2:$S$105,17,0),"")</f>
        <v>25429.996000000003</v>
      </c>
      <c r="CC74" s="219">
        <f t="shared" ref="CC74:CC75" si="227">CA74*CB74</f>
        <v>127149.98000000001</v>
      </c>
      <c r="CD74" s="229">
        <f t="shared" si="174"/>
        <v>322</v>
      </c>
      <c r="CE74" s="217">
        <f t="shared" si="176"/>
        <v>0</v>
      </c>
      <c r="CF74" s="349">
        <v>88</v>
      </c>
      <c r="CG74" s="351">
        <f>IFERROR(VLOOKUP($B74,'INSUMOS ENE'!$A$2:$S$105,17,0),"")</f>
        <v>25429.996000000003</v>
      </c>
      <c r="CH74" s="350">
        <f t="shared" si="177"/>
        <v>2237839.648</v>
      </c>
      <c r="CI74" s="349">
        <v>234</v>
      </c>
      <c r="CJ74" s="350">
        <f>IFERROR(VLOOKUP($B74,'INSUMOS ENE'!$A$2:$S$105,14,0),"")</f>
        <v>51246.970200000003</v>
      </c>
      <c r="CK74" s="359">
        <f t="shared" si="178"/>
        <v>11991791.026800001</v>
      </c>
      <c r="CL74" s="225">
        <f t="shared" si="179"/>
        <v>14229630.674799999</v>
      </c>
      <c r="CM74" s="370">
        <f t="shared" si="180"/>
        <v>1422963.06748</v>
      </c>
      <c r="CN74" s="370">
        <f t="shared" si="181"/>
        <v>270362.98282119998</v>
      </c>
      <c r="CO74" s="370">
        <f t="shared" si="182"/>
        <v>15922956.725101199</v>
      </c>
    </row>
    <row r="75" spans="1:93" ht="16.5" x14ac:dyDescent="0.25">
      <c r="A75" s="213">
        <v>70</v>
      </c>
      <c r="B75" s="347">
        <v>151</v>
      </c>
      <c r="C75" s="348" t="s">
        <v>96</v>
      </c>
      <c r="D75" s="349">
        <f>IFERROR(VLOOKUP($B75,'[5]INSUMOS FEBRERO'!$A$2:$F$105,5,0),"")</f>
        <v>310</v>
      </c>
      <c r="E75" s="349">
        <f>IFERROR(VLOOKUP($B75,'[5]INSUMOS FEBRERO'!$A$2:$F$105,6,0),"")</f>
        <v>1391</v>
      </c>
      <c r="F75" s="349">
        <f t="shared" si="175"/>
        <v>1081</v>
      </c>
      <c r="G75" s="362">
        <v>960</v>
      </c>
      <c r="H75" s="350">
        <f>IFERROR(VLOOKUP($B75,'INSUMOS ENE'!$A$2:$S$105,14,0),"")</f>
        <v>7960.6944000000003</v>
      </c>
      <c r="I75" s="219">
        <f t="shared" si="173"/>
        <v>7642266.6239999998</v>
      </c>
      <c r="J75" s="217">
        <v>80</v>
      </c>
      <c r="K75" s="351">
        <f>IFERROR(VLOOKUP($B75,'INSUMOS ENE'!$A$2:$S$105,17,0),"")</f>
        <v>4422.6080000000002</v>
      </c>
      <c r="L75" s="219">
        <f t="shared" si="205"/>
        <v>353808.64000000001</v>
      </c>
      <c r="M75" s="362">
        <v>24</v>
      </c>
      <c r="N75" s="350">
        <f>IFERROR(VLOOKUP($B75,'INSUMOS ENE'!$A$2:$S$105,14,0),"")</f>
        <v>7960.6944000000003</v>
      </c>
      <c r="O75" s="219">
        <f t="shared" si="206"/>
        <v>191056.66560000001</v>
      </c>
      <c r="P75" s="217"/>
      <c r="Q75" s="350">
        <f>IFERROR(VLOOKUP($B75,'INSUMOS ENE'!$A$2:$S$105,14,0),"")</f>
        <v>7960.6944000000003</v>
      </c>
      <c r="R75" s="219">
        <f t="shared" si="207"/>
        <v>0</v>
      </c>
      <c r="S75" s="362">
        <v>50</v>
      </c>
      <c r="T75" s="350">
        <f>IFERROR(VLOOKUP($B75,'INSUMOS ENE'!$A$2:$S$105,14,0),"")</f>
        <v>7960.6944000000003</v>
      </c>
      <c r="U75" s="219">
        <f t="shared" si="208"/>
        <v>398034.72000000003</v>
      </c>
      <c r="V75" s="217"/>
      <c r="W75" s="350">
        <f>IFERROR(VLOOKUP($B75,'INSUMOS ENE'!$A$2:$S$105,14,0),"")</f>
        <v>7960.6944000000003</v>
      </c>
      <c r="X75" s="219">
        <f t="shared" si="209"/>
        <v>0</v>
      </c>
      <c r="Y75" s="234">
        <v>30</v>
      </c>
      <c r="Z75" s="351">
        <f>IFERROR(VLOOKUP($B75,'INSUMOS ENE'!$A$2:$S$105,17,0),"")</f>
        <v>4422.6080000000002</v>
      </c>
      <c r="AA75" s="219">
        <f t="shared" si="210"/>
        <v>132678.24</v>
      </c>
      <c r="AB75" s="217"/>
      <c r="AC75" s="350">
        <f>IFERROR(VLOOKUP($B75,'INSUMOS ENE'!$A$2:$S$105,14,0),"")</f>
        <v>7960.6944000000003</v>
      </c>
      <c r="AD75" s="219">
        <f t="shared" si="211"/>
        <v>0</v>
      </c>
      <c r="AE75" s="234">
        <v>20</v>
      </c>
      <c r="AF75" s="351">
        <f>IFERROR(VLOOKUP($B75,'INSUMOS ENE'!$A$2:$S$105,17,0),"")</f>
        <v>4422.6080000000002</v>
      </c>
      <c r="AG75" s="219">
        <f t="shared" si="212"/>
        <v>88452.160000000003</v>
      </c>
      <c r="AH75" s="217">
        <v>48</v>
      </c>
      <c r="AI75" s="351">
        <f>IFERROR(VLOOKUP($B75,'INSUMOS ENE'!$A$2:$S$105,17,0),"")</f>
        <v>4422.6080000000002</v>
      </c>
      <c r="AJ75" s="219">
        <f t="shared" si="213"/>
        <v>212285.18400000001</v>
      </c>
      <c r="AK75" s="217">
        <v>20</v>
      </c>
      <c r="AL75" s="351">
        <f>IFERROR(VLOOKUP($B75,'INSUMOS ENE'!$A$2:$S$105,17,0),"")</f>
        <v>4422.6080000000002</v>
      </c>
      <c r="AM75" s="219">
        <f t="shared" si="192"/>
        <v>88452.160000000003</v>
      </c>
      <c r="AN75" s="217">
        <v>20</v>
      </c>
      <c r="AO75" s="351">
        <f>IFERROR(VLOOKUP($B75,'INSUMOS ENE'!$A$2:$S$105,17,0),"")</f>
        <v>4422.6080000000002</v>
      </c>
      <c r="AP75" s="219">
        <f t="shared" si="214"/>
        <v>88452.160000000003</v>
      </c>
      <c r="AQ75" s="217"/>
      <c r="AR75" s="350">
        <f>IFERROR(VLOOKUP($B75,'INSUMOS ENE'!$A$2:$S$105,14,0),"")</f>
        <v>7960.6944000000003</v>
      </c>
      <c r="AS75" s="219">
        <f t="shared" si="215"/>
        <v>0</v>
      </c>
      <c r="AT75" s="234">
        <v>10</v>
      </c>
      <c r="AU75" s="351">
        <f>IFERROR(VLOOKUP($B75,'INSUMOS ENE'!$A$2:$S$105,17,0),"")</f>
        <v>4422.6080000000002</v>
      </c>
      <c r="AV75" s="219">
        <f t="shared" si="216"/>
        <v>44226.080000000002</v>
      </c>
      <c r="AW75" s="217"/>
      <c r="AX75" s="350">
        <f>IFERROR(VLOOKUP($B75,'INSUMOS ENE'!$A$2:$S$105,14,0),"")</f>
        <v>7960.6944000000003</v>
      </c>
      <c r="AY75" s="219">
        <f t="shared" si="217"/>
        <v>0</v>
      </c>
      <c r="AZ75" s="217"/>
      <c r="BA75" s="350">
        <f>IFERROR(VLOOKUP($B75,'INSUMOS ENE'!$A$2:$S$105,14,0),"")</f>
        <v>7960.6944000000003</v>
      </c>
      <c r="BB75" s="219">
        <f t="shared" si="218"/>
        <v>0</v>
      </c>
      <c r="BC75" s="217">
        <v>10</v>
      </c>
      <c r="BD75" s="351">
        <f>IFERROR(VLOOKUP($B75,'INSUMOS ENE'!$A$2:$S$105,17,0),"")</f>
        <v>4422.6080000000002</v>
      </c>
      <c r="BE75" s="219">
        <f t="shared" si="219"/>
        <v>44226.080000000002</v>
      </c>
      <c r="BF75" s="217">
        <v>30</v>
      </c>
      <c r="BG75" s="351">
        <f>IFERROR(VLOOKUP($B75,'INSUMOS ENE'!$A$2:$S$105,17,0),"")</f>
        <v>4422.6080000000002</v>
      </c>
      <c r="BH75" s="217">
        <f>+BG75*BF75</f>
        <v>132678.24</v>
      </c>
      <c r="BI75" s="217">
        <v>10</v>
      </c>
      <c r="BJ75" s="351">
        <f>IFERROR(VLOOKUP($B75,'INSUMOS ENE'!$A$2:$S$105,17,0),"")</f>
        <v>4422.6080000000002</v>
      </c>
      <c r="BK75" s="219">
        <f t="shared" si="221"/>
        <v>44226.080000000002</v>
      </c>
      <c r="BL75" s="217">
        <v>24</v>
      </c>
      <c r="BM75" s="351">
        <f>IFERROR(VLOOKUP($B75,'INSUMOS ENE'!$A$2:$S$105,17,0),"")</f>
        <v>4422.6080000000002</v>
      </c>
      <c r="BN75" s="219">
        <f t="shared" si="222"/>
        <v>106142.592</v>
      </c>
      <c r="BO75" s="217">
        <v>10</v>
      </c>
      <c r="BP75" s="351">
        <f>IFERROR(VLOOKUP($B75,'INSUMOS ENE'!$A$2:$S$105,17,0),"")</f>
        <v>4422.6080000000002</v>
      </c>
      <c r="BQ75" s="219">
        <f t="shared" si="223"/>
        <v>44226.080000000002</v>
      </c>
      <c r="BR75" s="217">
        <v>15</v>
      </c>
      <c r="BS75" s="351">
        <f>IFERROR(VLOOKUP($B75,'INSUMOS ENE'!$A$2:$S$105,17,0),"")</f>
        <v>4422.6080000000002</v>
      </c>
      <c r="BT75" s="219">
        <f t="shared" si="224"/>
        <v>66339.12</v>
      </c>
      <c r="BU75" s="217">
        <v>15</v>
      </c>
      <c r="BV75" s="351">
        <f>IFERROR(VLOOKUP($B75,'INSUMOS ENE'!$A$2:$S$105,17,0),"")</f>
        <v>4422.6080000000002</v>
      </c>
      <c r="BW75" s="219">
        <f t="shared" si="225"/>
        <v>66339.12</v>
      </c>
      <c r="BX75" s="217"/>
      <c r="BY75" s="350">
        <f>IFERROR(VLOOKUP($B75,'INSUMOS ENE'!$A$2:$S$105,14,0),"")</f>
        <v>7960.6944000000003</v>
      </c>
      <c r="BZ75" s="219">
        <f t="shared" si="226"/>
        <v>0</v>
      </c>
      <c r="CA75" s="217">
        <v>15</v>
      </c>
      <c r="CB75" s="351">
        <f>IFERROR(VLOOKUP($B75,'INSUMOS ENE'!$A$2:$S$105,17,0),"")</f>
        <v>4422.6080000000002</v>
      </c>
      <c r="CC75" s="219">
        <f t="shared" si="227"/>
        <v>66339.12</v>
      </c>
      <c r="CD75" s="222">
        <f t="shared" si="174"/>
        <v>1391</v>
      </c>
      <c r="CE75" s="217">
        <f t="shared" si="176"/>
        <v>0</v>
      </c>
      <c r="CF75" s="349">
        <v>357</v>
      </c>
      <c r="CG75" s="351">
        <f>IFERROR(VLOOKUP($B75,'INSUMOS ENE'!$A$2:$S$105,17,0),"")</f>
        <v>4422.6080000000002</v>
      </c>
      <c r="CH75" s="350">
        <f t="shared" si="177"/>
        <v>1578871.0560000001</v>
      </c>
      <c r="CI75" s="349">
        <v>1034</v>
      </c>
      <c r="CJ75" s="350">
        <f>IFERROR(VLOOKUP($B75,'INSUMOS ENE'!$A$2:$S$105,14,0),"")</f>
        <v>7960.6944000000003</v>
      </c>
      <c r="CK75" s="352">
        <f t="shared" si="178"/>
        <v>8231358.0096000005</v>
      </c>
      <c r="CL75" s="225">
        <f t="shared" si="179"/>
        <v>9810229.0656000022</v>
      </c>
      <c r="CM75" s="370">
        <f t="shared" si="180"/>
        <v>981022.90656000027</v>
      </c>
      <c r="CN75" s="370">
        <f t="shared" si="181"/>
        <v>186394.35224640006</v>
      </c>
      <c r="CO75" s="370">
        <f t="shared" si="182"/>
        <v>10977646.324406402</v>
      </c>
    </row>
    <row r="76" spans="1:93" ht="16.5" x14ac:dyDescent="0.25">
      <c r="A76" s="213">
        <v>71</v>
      </c>
      <c r="B76" s="347">
        <v>152</v>
      </c>
      <c r="C76" s="348" t="s">
        <v>97</v>
      </c>
      <c r="D76" s="349">
        <f>IFERROR(VLOOKUP($B76,'[5]INSUMOS FEBRERO'!$A$2:$F$105,5,0),"")</f>
        <v>25</v>
      </c>
      <c r="E76" s="349">
        <f>IFERROR(VLOOKUP($B76,'[5]INSUMOS FEBRERO'!$A$2:$F$105,6,0),"")</f>
        <v>0</v>
      </c>
      <c r="F76" s="349">
        <f t="shared" si="175"/>
        <v>-25</v>
      </c>
      <c r="G76" s="217"/>
      <c r="H76" s="351"/>
      <c r="I76" s="219">
        <f t="shared" si="173"/>
        <v>0</v>
      </c>
      <c r="J76" s="217"/>
      <c r="K76" s="351"/>
      <c r="L76" s="217"/>
      <c r="M76" s="217"/>
      <c r="N76" s="217"/>
      <c r="O76" s="217"/>
      <c r="P76" s="217"/>
      <c r="Q76" s="217"/>
      <c r="R76" s="217"/>
      <c r="S76" s="217"/>
      <c r="T76" s="217"/>
      <c r="U76" s="217"/>
      <c r="V76" s="217"/>
      <c r="W76" s="217"/>
      <c r="X76" s="217"/>
      <c r="Y76" s="217"/>
      <c r="Z76" s="217"/>
      <c r="AA76" s="217"/>
      <c r="AB76" s="217"/>
      <c r="AC76" s="217"/>
      <c r="AD76" s="217"/>
      <c r="AE76" s="217"/>
      <c r="AF76" s="217"/>
      <c r="AG76" s="217"/>
      <c r="AH76" s="217"/>
      <c r="AI76" s="217"/>
      <c r="AJ76" s="217"/>
      <c r="AK76" s="217"/>
      <c r="AL76" s="217"/>
      <c r="AM76" s="217"/>
      <c r="AN76" s="217"/>
      <c r="AO76" s="217"/>
      <c r="AP76" s="217"/>
      <c r="AQ76" s="217"/>
      <c r="AR76" s="217"/>
      <c r="AS76" s="217"/>
      <c r="AT76" s="217"/>
      <c r="AU76" s="217"/>
      <c r="AV76" s="217"/>
      <c r="AW76" s="217"/>
      <c r="AX76" s="217"/>
      <c r="AY76" s="217"/>
      <c r="AZ76" s="217"/>
      <c r="BA76" s="217"/>
      <c r="BB76" s="217"/>
      <c r="BC76" s="217"/>
      <c r="BD76" s="217"/>
      <c r="BE76" s="217"/>
      <c r="BF76" s="217"/>
      <c r="BG76" s="217"/>
      <c r="BH76" s="217"/>
      <c r="BI76" s="217"/>
      <c r="BJ76" s="217"/>
      <c r="BK76" s="217"/>
      <c r="BL76" s="217"/>
      <c r="BM76" s="217"/>
      <c r="BN76" s="217"/>
      <c r="BO76" s="217"/>
      <c r="BP76" s="217"/>
      <c r="BQ76" s="217"/>
      <c r="BR76" s="217"/>
      <c r="BS76" s="217"/>
      <c r="BT76" s="217"/>
      <c r="BU76" s="217"/>
      <c r="BV76" s="217"/>
      <c r="BW76" s="217"/>
      <c r="BX76" s="217"/>
      <c r="BY76" s="217"/>
      <c r="BZ76" s="217"/>
      <c r="CA76" s="217"/>
      <c r="CB76" s="217"/>
      <c r="CC76" s="217"/>
      <c r="CD76" s="222">
        <f t="shared" si="174"/>
        <v>0</v>
      </c>
      <c r="CE76" s="217">
        <f t="shared" si="176"/>
        <v>0</v>
      </c>
      <c r="CF76" s="349">
        <f>IFERROR(VLOOKUP($B76,'[5]INSUMOS FEBRERO'!$A$2:$J$105,9,0),"0")</f>
        <v>0</v>
      </c>
      <c r="CG76" s="351">
        <f>IFERROR(VLOOKUP($B76,'INSUMOS ENE'!$A$2:$S$105,17,0),"")</f>
        <v>0</v>
      </c>
      <c r="CH76" s="350">
        <f t="shared" si="177"/>
        <v>0</v>
      </c>
      <c r="CI76" s="349">
        <f>IFERROR(VLOOKUP($B76,'[5]INSUMOS FEBRERO'!$A$2:$J$105,10,0),"0")</f>
        <v>0</v>
      </c>
      <c r="CJ76" s="350">
        <f>IFERROR(VLOOKUP($B76,'INSUMOS ENE'!$A$2:$S$105,14,0),"")</f>
        <v>19802.416499999999</v>
      </c>
      <c r="CK76" s="352">
        <f t="shared" si="178"/>
        <v>0</v>
      </c>
      <c r="CL76" s="225">
        <f t="shared" si="179"/>
        <v>0</v>
      </c>
      <c r="CM76" s="370">
        <f t="shared" si="180"/>
        <v>0</v>
      </c>
      <c r="CN76" s="370">
        <f t="shared" si="181"/>
        <v>0</v>
      </c>
      <c r="CO76" s="370">
        <f t="shared" si="182"/>
        <v>0</v>
      </c>
    </row>
    <row r="77" spans="1:93" ht="16.5" x14ac:dyDescent="0.25">
      <c r="A77" s="213">
        <v>72</v>
      </c>
      <c r="B77" s="347">
        <v>154</v>
      </c>
      <c r="C77" s="348" t="s">
        <v>138</v>
      </c>
      <c r="D77" s="349">
        <f>IFERROR(VLOOKUP($B77,'[5]INSUMOS FEBRERO'!$A$2:$F$105,5,0),"")</f>
        <v>5</v>
      </c>
      <c r="E77" s="349">
        <f>IFERROR(VLOOKUP($B77,'[5]INSUMOS FEBRERO'!$A$2:$F$105,6,0),"")</f>
        <v>5</v>
      </c>
      <c r="F77" s="349">
        <f t="shared" si="175"/>
        <v>0</v>
      </c>
      <c r="G77" s="217">
        <v>5</v>
      </c>
      <c r="H77" s="350">
        <f>IFERROR(VLOOKUP($B77,'INSUMOS ENE'!$A$2:$S$105,14,0),"")</f>
        <v>5005.7028</v>
      </c>
      <c r="I77" s="219">
        <f t="shared" si="173"/>
        <v>25028.513999999999</v>
      </c>
      <c r="J77" s="217"/>
      <c r="K77" s="351"/>
      <c r="L77" s="217"/>
      <c r="M77" s="217"/>
      <c r="N77" s="217"/>
      <c r="O77" s="217"/>
      <c r="P77" s="217"/>
      <c r="Q77" s="217"/>
      <c r="R77" s="217"/>
      <c r="S77" s="217"/>
      <c r="T77" s="217"/>
      <c r="U77" s="217"/>
      <c r="V77" s="217"/>
      <c r="W77" s="217"/>
      <c r="X77" s="217"/>
      <c r="Y77" s="217"/>
      <c r="Z77" s="217"/>
      <c r="AA77" s="217"/>
      <c r="AB77" s="217"/>
      <c r="AC77" s="217"/>
      <c r="AD77" s="217"/>
      <c r="AE77" s="217"/>
      <c r="AF77" s="217"/>
      <c r="AG77" s="217"/>
      <c r="AH77" s="217"/>
      <c r="AI77" s="217"/>
      <c r="AJ77" s="217"/>
      <c r="AK77" s="217"/>
      <c r="AL77" s="217"/>
      <c r="AM77" s="217"/>
      <c r="AN77" s="217"/>
      <c r="AO77" s="217"/>
      <c r="AP77" s="217"/>
      <c r="AQ77" s="217"/>
      <c r="AR77" s="217"/>
      <c r="AS77" s="217"/>
      <c r="AT77" s="217"/>
      <c r="AU77" s="217"/>
      <c r="AV77" s="217"/>
      <c r="AW77" s="217"/>
      <c r="AX77" s="217"/>
      <c r="AY77" s="217"/>
      <c r="AZ77" s="217"/>
      <c r="BA77" s="217"/>
      <c r="BB77" s="217"/>
      <c r="BC77" s="217"/>
      <c r="BD77" s="217"/>
      <c r="BE77" s="217"/>
      <c r="BF77" s="217"/>
      <c r="BG77" s="217"/>
      <c r="BH77" s="217"/>
      <c r="BI77" s="217"/>
      <c r="BJ77" s="217"/>
      <c r="BK77" s="217"/>
      <c r="BL77" s="217"/>
      <c r="BM77" s="217"/>
      <c r="BN77" s="217"/>
      <c r="BO77" s="217"/>
      <c r="BP77" s="217"/>
      <c r="BQ77" s="217"/>
      <c r="BR77" s="217"/>
      <c r="BS77" s="217"/>
      <c r="BT77" s="217"/>
      <c r="BU77" s="217"/>
      <c r="BV77" s="217"/>
      <c r="BW77" s="217"/>
      <c r="BX77" s="217"/>
      <c r="BY77" s="217"/>
      <c r="BZ77" s="217"/>
      <c r="CA77" s="217"/>
      <c r="CB77" s="217"/>
      <c r="CC77" s="217"/>
      <c r="CD77" s="222">
        <f t="shared" si="174"/>
        <v>5</v>
      </c>
      <c r="CE77" s="217">
        <f t="shared" si="176"/>
        <v>0</v>
      </c>
      <c r="CF77" s="349">
        <f>IFERROR(VLOOKUP($B77,'[5]INSUMOS FEBRERO'!$A$2:$J$105,9,0),"0")</f>
        <v>5</v>
      </c>
      <c r="CG77" s="350">
        <f>IFERROR(VLOOKUP($B77,'INSUMOS ENE'!$A$2:$S$105,14,0),"")</f>
        <v>5005.7028</v>
      </c>
      <c r="CH77" s="350">
        <f t="shared" si="177"/>
        <v>25028.513999999999</v>
      </c>
      <c r="CI77" s="349">
        <f>IFERROR(VLOOKUP($B77,'[5]INSUMOS FEBRERO'!$A$2:$J$105,10,0),"0")</f>
        <v>0</v>
      </c>
      <c r="CJ77" s="350">
        <f>IFERROR(VLOOKUP($B77,'INSUMOS ENE'!$A$2:$S$105,14,0),"")</f>
        <v>5005.7028</v>
      </c>
      <c r="CK77" s="352">
        <f t="shared" si="178"/>
        <v>0</v>
      </c>
      <c r="CL77" s="225">
        <f t="shared" si="179"/>
        <v>25028.513999999999</v>
      </c>
      <c r="CM77" s="370">
        <f t="shared" si="180"/>
        <v>2502.8514</v>
      </c>
      <c r="CN77" s="370">
        <f t="shared" si="181"/>
        <v>475.541766</v>
      </c>
      <c r="CO77" s="370">
        <f t="shared" si="182"/>
        <v>28006.907165999997</v>
      </c>
    </row>
    <row r="78" spans="1:93" ht="16.5" x14ac:dyDescent="0.25">
      <c r="A78" s="213">
        <v>73</v>
      </c>
      <c r="B78" s="347">
        <v>155</v>
      </c>
      <c r="C78" s="348" t="s">
        <v>139</v>
      </c>
      <c r="D78" s="349">
        <f>IFERROR(VLOOKUP($B78,'[5]INSUMOS FEBRERO'!$A$2:$F$105,5,0),"")</f>
        <v>96</v>
      </c>
      <c r="E78" s="349">
        <f>IFERROR(VLOOKUP($B78,'[5]INSUMOS FEBRERO'!$A$2:$F$105,6,0),"")</f>
        <v>8</v>
      </c>
      <c r="F78" s="349">
        <f t="shared" si="175"/>
        <v>-88</v>
      </c>
      <c r="G78" s="217"/>
      <c r="H78" s="350">
        <f>IFERROR(VLOOKUP($B78,'INSUMOS ENE'!$A$2:$S$105,14,0),"")</f>
        <v>5005.7028</v>
      </c>
      <c r="I78" s="219">
        <f t="shared" si="173"/>
        <v>0</v>
      </c>
      <c r="J78" s="217"/>
      <c r="K78" s="350">
        <f>IFERROR(VLOOKUP($B78,'INSUMOS ENE'!$A$2:$S$105,14,0),"")</f>
        <v>5005.7028</v>
      </c>
      <c r="L78" s="219">
        <f t="shared" ref="L78:L81" si="228">J78*K78</f>
        <v>0</v>
      </c>
      <c r="M78" s="217"/>
      <c r="N78" s="350">
        <f>IFERROR(VLOOKUP($B78,'INSUMOS ENE'!$A$2:$S$105,14,0),"")</f>
        <v>5005.7028</v>
      </c>
      <c r="O78" s="219">
        <f t="shared" ref="O78:O82" si="229">M78*N78</f>
        <v>0</v>
      </c>
      <c r="P78" s="217"/>
      <c r="Q78" s="350">
        <f>IFERROR(VLOOKUP($B78,'INSUMOS ENE'!$A$2:$S$105,14,0),"")</f>
        <v>5005.7028</v>
      </c>
      <c r="R78" s="219">
        <f t="shared" ref="R78:R82" si="230">P78*Q78</f>
        <v>0</v>
      </c>
      <c r="S78" s="217"/>
      <c r="T78" s="350">
        <f>IFERROR(VLOOKUP($B78,'INSUMOS ENE'!$A$2:$S$105,14,0),"")</f>
        <v>5005.7028</v>
      </c>
      <c r="U78" s="219">
        <f t="shared" ref="U78:U80" si="231">S78*T78</f>
        <v>0</v>
      </c>
      <c r="V78" s="217"/>
      <c r="W78" s="350">
        <f>IFERROR(VLOOKUP($B78,'INSUMOS ENE'!$A$2:$S$105,14,0),"")</f>
        <v>5005.7028</v>
      </c>
      <c r="X78" s="219">
        <f t="shared" ref="X78:X82" si="232">V78*W78</f>
        <v>0</v>
      </c>
      <c r="Y78" s="217"/>
      <c r="Z78" s="350">
        <f>IFERROR(VLOOKUP($B78,'INSUMOS ENE'!$A$2:$S$105,14,0),"")</f>
        <v>5005.7028</v>
      </c>
      <c r="AA78" s="219">
        <f t="shared" ref="AA78:AA82" si="233">Y78*Z78</f>
        <v>0</v>
      </c>
      <c r="AB78" s="217"/>
      <c r="AC78" s="350">
        <f>IFERROR(VLOOKUP($B78,'INSUMOS ENE'!$A$2:$S$105,14,0),"")</f>
        <v>5005.7028</v>
      </c>
      <c r="AD78" s="219">
        <f t="shared" ref="AD78:AD82" si="234">AB78*AC78</f>
        <v>0</v>
      </c>
      <c r="AE78" s="217"/>
      <c r="AF78" s="350">
        <f>IFERROR(VLOOKUP($B78,'INSUMOS ENE'!$A$2:$S$105,14,0),"")</f>
        <v>5005.7028</v>
      </c>
      <c r="AG78" s="219">
        <f t="shared" ref="AG78:AG82" si="235">AE78*AF78</f>
        <v>0</v>
      </c>
      <c r="AH78" s="217"/>
      <c r="AI78" s="350">
        <f>IFERROR(VLOOKUP($B78,'INSUMOS ENE'!$A$2:$S$105,14,0),"")</f>
        <v>5005.7028</v>
      </c>
      <c r="AJ78" s="219">
        <f t="shared" ref="AJ78:AJ82" si="236">AH78*AI78</f>
        <v>0</v>
      </c>
      <c r="AK78" s="217">
        <v>8</v>
      </c>
      <c r="AL78" s="351">
        <f>IFERROR(VLOOKUP($B78,'INSUMOS ENE'!$A$2:$S$105,17,0),"")</f>
        <v>3703.7239999999997</v>
      </c>
      <c r="AM78" s="219">
        <f t="shared" ref="AM78:AM82" si="237">AK78*AL78</f>
        <v>29629.791999999998</v>
      </c>
      <c r="AN78" s="217"/>
      <c r="AO78" s="350">
        <f>IFERROR(VLOOKUP($B78,'INSUMOS ENE'!$A$2:$S$105,14,0),"")</f>
        <v>5005.7028</v>
      </c>
      <c r="AP78" s="219">
        <f t="shared" ref="AP78:AP82" si="238">AN78*AO78</f>
        <v>0</v>
      </c>
      <c r="AQ78" s="217"/>
      <c r="AR78" s="350">
        <f>IFERROR(VLOOKUP($B78,'INSUMOS ENE'!$A$2:$S$105,14,0),"")</f>
        <v>5005.7028</v>
      </c>
      <c r="AS78" s="219">
        <f t="shared" ref="AS78:AS82" si="239">AQ78*AR78</f>
        <v>0</v>
      </c>
      <c r="AT78" s="217"/>
      <c r="AU78" s="350">
        <f>IFERROR(VLOOKUP($B78,'INSUMOS ENE'!$A$2:$S$105,14,0),"")</f>
        <v>5005.7028</v>
      </c>
      <c r="AV78" s="219">
        <f t="shared" ref="AV78:AV82" si="240">AT78*AU78</f>
        <v>0</v>
      </c>
      <c r="AW78" s="217"/>
      <c r="AX78" s="350">
        <f>IFERROR(VLOOKUP($B78,'INSUMOS ENE'!$A$2:$S$105,14,0),"")</f>
        <v>5005.7028</v>
      </c>
      <c r="AY78" s="219">
        <f t="shared" ref="AY78:AY82" si="241">AW78*AX78</f>
        <v>0</v>
      </c>
      <c r="AZ78" s="217"/>
      <c r="BA78" s="350">
        <f>IFERROR(VLOOKUP($B78,'INSUMOS ENE'!$A$2:$S$105,14,0),"")</f>
        <v>5005.7028</v>
      </c>
      <c r="BB78" s="219">
        <f t="shared" ref="BB78:BB82" si="242">AZ78*BA78</f>
        <v>0</v>
      </c>
      <c r="BC78" s="217"/>
      <c r="BD78" s="350">
        <f>IFERROR(VLOOKUP($B78,'INSUMOS ENE'!$A$2:$S$105,14,0),"")</f>
        <v>5005.7028</v>
      </c>
      <c r="BE78" s="219">
        <f t="shared" ref="BE78:BE82" si="243">BC78*BD78</f>
        <v>0</v>
      </c>
      <c r="BF78" s="217"/>
      <c r="BG78" s="350">
        <f>IFERROR(VLOOKUP($B78,'INSUMOS ENE'!$A$2:$S$105,14,0),"")</f>
        <v>5005.7028</v>
      </c>
      <c r="BH78" s="219">
        <f t="shared" ref="BH78:BH82" si="244">BF78*BG78</f>
        <v>0</v>
      </c>
      <c r="BI78" s="217"/>
      <c r="BJ78" s="350">
        <f>IFERROR(VLOOKUP($B78,'INSUMOS ENE'!$A$2:$S$105,14,0),"")</f>
        <v>5005.7028</v>
      </c>
      <c r="BK78" s="219">
        <f t="shared" ref="BK78:BK82" si="245">BI78*BJ78</f>
        <v>0</v>
      </c>
      <c r="BL78" s="217"/>
      <c r="BM78" s="350">
        <f>IFERROR(VLOOKUP($B78,'INSUMOS ENE'!$A$2:$S$105,14,0),"")</f>
        <v>5005.7028</v>
      </c>
      <c r="BN78" s="219">
        <f t="shared" ref="BN78:BN82" si="246">BL78*BM78</f>
        <v>0</v>
      </c>
      <c r="BO78" s="217"/>
      <c r="BP78" s="351">
        <f>IFERROR(VLOOKUP($B78,'INSUMOS ENE'!$A$2:$S$105,17,0),"")</f>
        <v>3703.7239999999997</v>
      </c>
      <c r="BQ78" s="217">
        <f>+BP78*BO78</f>
        <v>0</v>
      </c>
      <c r="BR78" s="217"/>
      <c r="BS78" s="350">
        <f>IFERROR(VLOOKUP($B78,'INSUMOS ENE'!$A$2:$S$105,14,0),"")</f>
        <v>5005.7028</v>
      </c>
      <c r="BT78" s="219">
        <f t="shared" ref="BT78:BT81" si="247">BR78*BS78</f>
        <v>0</v>
      </c>
      <c r="BU78" s="217"/>
      <c r="BV78" s="350">
        <f>IFERROR(VLOOKUP($B78,'INSUMOS ENE'!$A$2:$S$105,14,0),"")</f>
        <v>5005.7028</v>
      </c>
      <c r="BW78" s="219">
        <f t="shared" ref="BW78:BW82" si="248">BU78*BV78</f>
        <v>0</v>
      </c>
      <c r="BX78" s="217"/>
      <c r="BY78" s="350">
        <f>IFERROR(VLOOKUP($B78,'INSUMOS ENE'!$A$2:$S$105,14,0),"")</f>
        <v>5005.7028</v>
      </c>
      <c r="BZ78" s="219">
        <f t="shared" ref="BZ78:BZ82" si="249">BX78*BY78</f>
        <v>0</v>
      </c>
      <c r="CA78" s="217"/>
      <c r="CB78" s="350">
        <f>IFERROR(VLOOKUP($B78,'INSUMOS ENE'!$A$2:$S$105,14,0),"")</f>
        <v>5005.7028</v>
      </c>
      <c r="CC78" s="219">
        <f t="shared" ref="CC78:CC82" si="250">CA78*CB78</f>
        <v>0</v>
      </c>
      <c r="CD78" s="229">
        <f t="shared" si="174"/>
        <v>8</v>
      </c>
      <c r="CE78" s="217">
        <f t="shared" si="176"/>
        <v>0</v>
      </c>
      <c r="CF78" s="349">
        <f>IFERROR(VLOOKUP($B78,'[5]INSUMOS FEBRERO'!$A$2:$J$105,9,0),"0")</f>
        <v>8</v>
      </c>
      <c r="CG78" s="351">
        <f>IFERROR(VLOOKUP($B78,'INSUMOS ENE'!$A$2:$S$105,17,0),"")</f>
        <v>3703.7239999999997</v>
      </c>
      <c r="CH78" s="350">
        <f t="shared" si="177"/>
        <v>29629.791999999998</v>
      </c>
      <c r="CI78" s="349">
        <f>IFERROR(VLOOKUP($B78,'[5]INSUMOS FEBRERO'!$A$2:$J$105,10,0),"0")</f>
        <v>0</v>
      </c>
      <c r="CJ78" s="350">
        <f>IFERROR(VLOOKUP($B78,'INSUMOS ENE'!$A$2:$S$105,14,0),"")</f>
        <v>5005.7028</v>
      </c>
      <c r="CK78" s="359">
        <f t="shared" si="178"/>
        <v>0</v>
      </c>
      <c r="CL78" s="225">
        <f t="shared" si="179"/>
        <v>29629.791999999998</v>
      </c>
      <c r="CM78" s="370">
        <f t="shared" si="180"/>
        <v>2962.9791999999998</v>
      </c>
      <c r="CN78" s="370">
        <f t="shared" si="181"/>
        <v>562.966048</v>
      </c>
      <c r="CO78" s="370">
        <f t="shared" si="182"/>
        <v>33155.737247999998</v>
      </c>
    </row>
    <row r="79" spans="1:93" ht="16.5" x14ac:dyDescent="0.25">
      <c r="A79" s="213">
        <v>74</v>
      </c>
      <c r="B79" s="347">
        <v>156</v>
      </c>
      <c r="C79" s="348" t="s">
        <v>98</v>
      </c>
      <c r="D79" s="349">
        <f>IFERROR(VLOOKUP($B79,'[5]INSUMOS FEBRERO'!$A$2:$F$105,5,0),"")</f>
        <v>70</v>
      </c>
      <c r="E79" s="349">
        <f>IFERROR(VLOOKUP($B79,'[5]INSUMOS FEBRERO'!$A$2:$F$105,6,0),"")</f>
        <v>8</v>
      </c>
      <c r="F79" s="349">
        <f t="shared" si="175"/>
        <v>-62</v>
      </c>
      <c r="G79" s="217"/>
      <c r="H79" s="351">
        <f>IFERROR(VLOOKUP($B79,'INSUMOS ENE'!$A$2:$S$105,17,0),"")</f>
        <v>4422.6080000000002</v>
      </c>
      <c r="I79" s="219">
        <f t="shared" si="173"/>
        <v>0</v>
      </c>
      <c r="J79" s="217"/>
      <c r="K79" s="350">
        <f>IFERROR(VLOOKUP($B79,'INSUMOS ENE'!$A$2:$S$105,14,0),"")</f>
        <v>7711.9227000000001</v>
      </c>
      <c r="L79" s="219">
        <f t="shared" si="228"/>
        <v>0</v>
      </c>
      <c r="M79" s="217"/>
      <c r="N79" s="350">
        <f>IFERROR(VLOOKUP($B79,'INSUMOS ENE'!$A$2:$S$105,14,0),"")</f>
        <v>7711.9227000000001</v>
      </c>
      <c r="O79" s="219">
        <f t="shared" si="229"/>
        <v>0</v>
      </c>
      <c r="P79" s="217"/>
      <c r="Q79" s="350">
        <f>IFERROR(VLOOKUP($B79,'INSUMOS ENE'!$A$2:$S$105,14,0),"")</f>
        <v>7711.9227000000001</v>
      </c>
      <c r="R79" s="219">
        <f t="shared" si="230"/>
        <v>0</v>
      </c>
      <c r="S79" s="217"/>
      <c r="T79" s="350">
        <f>IFERROR(VLOOKUP($B79,'INSUMOS ENE'!$A$2:$S$105,14,0),"")</f>
        <v>7711.9227000000001</v>
      </c>
      <c r="U79" s="219">
        <f t="shared" si="231"/>
        <v>0</v>
      </c>
      <c r="V79" s="217"/>
      <c r="W79" s="350">
        <f>IFERROR(VLOOKUP($B79,'INSUMOS ENE'!$A$2:$S$105,14,0),"")</f>
        <v>7711.9227000000001</v>
      </c>
      <c r="X79" s="219">
        <f t="shared" si="232"/>
        <v>0</v>
      </c>
      <c r="Y79" s="217"/>
      <c r="Z79" s="350">
        <f>IFERROR(VLOOKUP($B79,'INSUMOS ENE'!$A$2:$S$105,14,0),"")</f>
        <v>7711.9227000000001</v>
      </c>
      <c r="AA79" s="219">
        <f t="shared" si="233"/>
        <v>0</v>
      </c>
      <c r="AB79" s="217"/>
      <c r="AC79" s="350">
        <f>IFERROR(VLOOKUP($B79,'INSUMOS ENE'!$A$2:$S$105,14,0),"")</f>
        <v>7711.9227000000001</v>
      </c>
      <c r="AD79" s="219">
        <f t="shared" si="234"/>
        <v>0</v>
      </c>
      <c r="AE79" s="217"/>
      <c r="AF79" s="350">
        <f>IFERROR(VLOOKUP($B79,'INSUMOS ENE'!$A$2:$S$105,14,0),"")</f>
        <v>7711.9227000000001</v>
      </c>
      <c r="AG79" s="219">
        <f t="shared" si="235"/>
        <v>0</v>
      </c>
      <c r="AH79" s="217"/>
      <c r="AI79" s="350">
        <f>IFERROR(VLOOKUP($B79,'INSUMOS ENE'!$A$2:$S$105,14,0),"")</f>
        <v>7711.9227000000001</v>
      </c>
      <c r="AJ79" s="219">
        <f t="shared" si="236"/>
        <v>0</v>
      </c>
      <c r="AK79" s="217">
        <v>8</v>
      </c>
      <c r="AL79" s="351">
        <f>IFERROR(VLOOKUP($B79,'INSUMOS ENE'!$A$2:$S$105,17,0),"")</f>
        <v>4422.6080000000002</v>
      </c>
      <c r="AM79" s="219">
        <f t="shared" si="237"/>
        <v>35380.864000000001</v>
      </c>
      <c r="AN79" s="217"/>
      <c r="AO79" s="350">
        <f>IFERROR(VLOOKUP($B79,'INSUMOS ENE'!$A$2:$S$105,14,0),"")</f>
        <v>7711.9227000000001</v>
      </c>
      <c r="AP79" s="219">
        <f t="shared" si="238"/>
        <v>0</v>
      </c>
      <c r="AQ79" s="217"/>
      <c r="AR79" s="350">
        <f>IFERROR(VLOOKUP($B79,'INSUMOS ENE'!$A$2:$S$105,14,0),"")</f>
        <v>7711.9227000000001</v>
      </c>
      <c r="AS79" s="219">
        <f t="shared" si="239"/>
        <v>0</v>
      </c>
      <c r="AT79" s="217"/>
      <c r="AU79" s="350">
        <f>IFERROR(VLOOKUP($B79,'INSUMOS ENE'!$A$2:$S$105,14,0),"")</f>
        <v>7711.9227000000001</v>
      </c>
      <c r="AV79" s="219">
        <f t="shared" si="240"/>
        <v>0</v>
      </c>
      <c r="AW79" s="217"/>
      <c r="AX79" s="350">
        <f>IFERROR(VLOOKUP($B79,'INSUMOS ENE'!$A$2:$S$105,14,0),"")</f>
        <v>7711.9227000000001</v>
      </c>
      <c r="AY79" s="219">
        <f t="shared" si="241"/>
        <v>0</v>
      </c>
      <c r="AZ79" s="217"/>
      <c r="BA79" s="350">
        <f>IFERROR(VLOOKUP($B79,'INSUMOS ENE'!$A$2:$S$105,14,0),"")</f>
        <v>7711.9227000000001</v>
      </c>
      <c r="BB79" s="219">
        <f t="shared" si="242"/>
        <v>0</v>
      </c>
      <c r="BC79" s="217"/>
      <c r="BD79" s="350">
        <f>IFERROR(VLOOKUP($B79,'INSUMOS ENE'!$A$2:$S$105,14,0),"")</f>
        <v>7711.9227000000001</v>
      </c>
      <c r="BE79" s="219">
        <f t="shared" si="243"/>
        <v>0</v>
      </c>
      <c r="BF79" s="217"/>
      <c r="BG79" s="350">
        <f>IFERROR(VLOOKUP($B79,'INSUMOS ENE'!$A$2:$S$105,14,0),"")</f>
        <v>7711.9227000000001</v>
      </c>
      <c r="BH79" s="219">
        <f t="shared" si="244"/>
        <v>0</v>
      </c>
      <c r="BI79" s="217"/>
      <c r="BJ79" s="350">
        <f>IFERROR(VLOOKUP($B79,'INSUMOS ENE'!$A$2:$S$105,14,0),"")</f>
        <v>7711.9227000000001</v>
      </c>
      <c r="BK79" s="219">
        <f t="shared" si="245"/>
        <v>0</v>
      </c>
      <c r="BL79" s="217"/>
      <c r="BM79" s="350">
        <f>IFERROR(VLOOKUP($B79,'INSUMOS ENE'!$A$2:$S$105,14,0),"")</f>
        <v>7711.9227000000001</v>
      </c>
      <c r="BN79" s="219">
        <f t="shared" si="246"/>
        <v>0</v>
      </c>
      <c r="BO79" s="217"/>
      <c r="BP79" s="350">
        <f>IFERROR(VLOOKUP($B79,'INSUMOS ENE'!$A$2:$S$105,14,0),"")</f>
        <v>7711.9227000000001</v>
      </c>
      <c r="BQ79" s="219">
        <f t="shared" ref="BQ79:BQ82" si="251">BO79*BP79</f>
        <v>0</v>
      </c>
      <c r="BR79" s="217"/>
      <c r="BS79" s="350">
        <f>IFERROR(VLOOKUP($B79,'INSUMOS ENE'!$A$2:$S$105,14,0),"")</f>
        <v>7711.9227000000001</v>
      </c>
      <c r="BT79" s="219">
        <f t="shared" si="247"/>
        <v>0</v>
      </c>
      <c r="BU79" s="217"/>
      <c r="BV79" s="350">
        <f>IFERROR(VLOOKUP($B79,'INSUMOS ENE'!$A$2:$S$105,14,0),"")</f>
        <v>7711.9227000000001</v>
      </c>
      <c r="BW79" s="219">
        <f t="shared" si="248"/>
        <v>0</v>
      </c>
      <c r="BX79" s="217"/>
      <c r="BY79" s="350">
        <f>IFERROR(VLOOKUP($B79,'INSUMOS ENE'!$A$2:$S$105,14,0),"")</f>
        <v>7711.9227000000001</v>
      </c>
      <c r="BZ79" s="219">
        <f t="shared" si="249"/>
        <v>0</v>
      </c>
      <c r="CA79" s="219"/>
      <c r="CB79" s="350">
        <f>IFERROR(VLOOKUP($B79,'INSUMOS ENE'!$A$2:$S$105,14,0),"")</f>
        <v>7711.9227000000001</v>
      </c>
      <c r="CC79" s="219">
        <f t="shared" si="250"/>
        <v>0</v>
      </c>
      <c r="CD79" s="222">
        <f t="shared" si="174"/>
        <v>8</v>
      </c>
      <c r="CE79" s="217">
        <f t="shared" si="176"/>
        <v>0</v>
      </c>
      <c r="CF79" s="349">
        <f>IFERROR(VLOOKUP($B79,'[5]INSUMOS FEBRERO'!$A$2:$J$105,9,0),"0")</f>
        <v>8</v>
      </c>
      <c r="CG79" s="351">
        <f>IFERROR(VLOOKUP($B79,'INSUMOS ENE'!$A$2:$S$105,17,0),"")</f>
        <v>4422.6080000000002</v>
      </c>
      <c r="CH79" s="350">
        <f t="shared" si="177"/>
        <v>35380.864000000001</v>
      </c>
      <c r="CI79" s="349">
        <f>IFERROR(VLOOKUP($B79,'[5]INSUMOS FEBRERO'!$A$2:$J$105,10,0),"0")</f>
        <v>0</v>
      </c>
      <c r="CJ79" s="350">
        <f>IFERROR(VLOOKUP($B79,'INSUMOS ENE'!$A$2:$S$105,14,0),"")</f>
        <v>7711.9227000000001</v>
      </c>
      <c r="CK79" s="352">
        <f t="shared" si="178"/>
        <v>0</v>
      </c>
      <c r="CL79" s="225">
        <f t="shared" si="179"/>
        <v>35380.864000000001</v>
      </c>
      <c r="CM79" s="370">
        <f t="shared" si="180"/>
        <v>3538.0864000000001</v>
      </c>
      <c r="CN79" s="370">
        <f t="shared" si="181"/>
        <v>672.23641600000008</v>
      </c>
      <c r="CO79" s="370">
        <f t="shared" si="182"/>
        <v>39591.186816000001</v>
      </c>
    </row>
    <row r="80" spans="1:93" ht="16.5" x14ac:dyDescent="0.25">
      <c r="A80" s="213">
        <v>75</v>
      </c>
      <c r="B80" s="347">
        <v>157</v>
      </c>
      <c r="C80" s="348" t="s">
        <v>99</v>
      </c>
      <c r="D80" s="349">
        <f>IFERROR(VLOOKUP($B80,'[5]INSUMOS FEBRERO'!$A$2:$F$105,5,0),"")</f>
        <v>96</v>
      </c>
      <c r="E80" s="349">
        <f>IFERROR(VLOOKUP($B80,'[5]INSUMOS FEBRERO'!$A$2:$F$105,6,0),"")</f>
        <v>8</v>
      </c>
      <c r="F80" s="349">
        <f t="shared" si="175"/>
        <v>-88</v>
      </c>
      <c r="G80" s="217"/>
      <c r="H80" s="351">
        <f>IFERROR(VLOOKUP($B80,'INSUMOS ENE'!$A$2:$S$105,17,0),"")</f>
        <v>5970.7309999999998</v>
      </c>
      <c r="I80" s="219">
        <f t="shared" si="173"/>
        <v>0</v>
      </c>
      <c r="J80" s="217"/>
      <c r="K80" s="350">
        <f>IFERROR(VLOOKUP($B80,'INSUMOS ENE'!$A$2:$S$105,14,0),"")</f>
        <v>8955.7812000000013</v>
      </c>
      <c r="L80" s="219">
        <f t="shared" si="228"/>
        <v>0</v>
      </c>
      <c r="M80" s="217"/>
      <c r="N80" s="350">
        <f>IFERROR(VLOOKUP($B80,'INSUMOS ENE'!$A$2:$S$105,14,0),"")</f>
        <v>8955.7812000000013</v>
      </c>
      <c r="O80" s="219">
        <f t="shared" si="229"/>
        <v>0</v>
      </c>
      <c r="P80" s="217"/>
      <c r="Q80" s="350">
        <f>IFERROR(VLOOKUP($B80,'INSUMOS ENE'!$A$2:$S$105,14,0),"")</f>
        <v>8955.7812000000013</v>
      </c>
      <c r="R80" s="219">
        <f t="shared" si="230"/>
        <v>0</v>
      </c>
      <c r="S80" s="217"/>
      <c r="T80" s="350">
        <f>IFERROR(VLOOKUP($B80,'INSUMOS ENE'!$A$2:$S$105,14,0),"")</f>
        <v>8955.7812000000013</v>
      </c>
      <c r="U80" s="219">
        <f t="shared" si="231"/>
        <v>0</v>
      </c>
      <c r="V80" s="217"/>
      <c r="W80" s="350">
        <f>IFERROR(VLOOKUP($B80,'INSUMOS ENE'!$A$2:$S$105,14,0),"")</f>
        <v>8955.7812000000013</v>
      </c>
      <c r="X80" s="219">
        <f t="shared" si="232"/>
        <v>0</v>
      </c>
      <c r="Y80" s="217"/>
      <c r="Z80" s="350">
        <f>IFERROR(VLOOKUP($B80,'INSUMOS ENE'!$A$2:$S$105,14,0),"")</f>
        <v>8955.7812000000013</v>
      </c>
      <c r="AA80" s="219">
        <f t="shared" si="233"/>
        <v>0</v>
      </c>
      <c r="AB80" s="217"/>
      <c r="AC80" s="350">
        <f>IFERROR(VLOOKUP($B80,'INSUMOS ENE'!$A$2:$S$105,14,0),"")</f>
        <v>8955.7812000000013</v>
      </c>
      <c r="AD80" s="219">
        <f t="shared" si="234"/>
        <v>0</v>
      </c>
      <c r="AE80" s="217"/>
      <c r="AF80" s="350">
        <f>IFERROR(VLOOKUP($B80,'INSUMOS ENE'!$A$2:$S$105,14,0),"")</f>
        <v>8955.7812000000013</v>
      </c>
      <c r="AG80" s="219">
        <f t="shared" si="235"/>
        <v>0</v>
      </c>
      <c r="AH80" s="217"/>
      <c r="AI80" s="351">
        <f>IFERROR(VLOOKUP($B80,'INSUMOS ENE'!$A$2:$S$105,17,0),"")</f>
        <v>5970.7309999999998</v>
      </c>
      <c r="AJ80" s="219">
        <f t="shared" si="236"/>
        <v>0</v>
      </c>
      <c r="AK80" s="217">
        <v>8</v>
      </c>
      <c r="AL80" s="351">
        <f>IFERROR(VLOOKUP($B80,'INSUMOS ENE'!$A$2:$S$105,17,0),"")</f>
        <v>5970.7309999999998</v>
      </c>
      <c r="AM80" s="219">
        <f t="shared" si="237"/>
        <v>47765.847999999998</v>
      </c>
      <c r="AN80" s="217"/>
      <c r="AO80" s="350">
        <f>IFERROR(VLOOKUP($B80,'INSUMOS ENE'!$A$2:$S$105,14,0),"")</f>
        <v>8955.7812000000013</v>
      </c>
      <c r="AP80" s="219">
        <f t="shared" si="238"/>
        <v>0</v>
      </c>
      <c r="AQ80" s="217"/>
      <c r="AR80" s="351">
        <f>IFERROR(VLOOKUP($B80,'INSUMOS ENE'!$A$2:$S$105,17,0),"")</f>
        <v>5970.7309999999998</v>
      </c>
      <c r="AS80" s="219">
        <f t="shared" si="239"/>
        <v>0</v>
      </c>
      <c r="AT80" s="217"/>
      <c r="AU80" s="350">
        <f>IFERROR(VLOOKUP($B80,'INSUMOS ENE'!$A$2:$S$105,14,0),"")</f>
        <v>8955.7812000000013</v>
      </c>
      <c r="AV80" s="219">
        <f t="shared" si="240"/>
        <v>0</v>
      </c>
      <c r="AW80" s="217"/>
      <c r="AX80" s="350">
        <f>IFERROR(VLOOKUP($B80,'INSUMOS ENE'!$A$2:$S$105,14,0),"")</f>
        <v>8955.7812000000013</v>
      </c>
      <c r="AY80" s="219">
        <f t="shared" si="241"/>
        <v>0</v>
      </c>
      <c r="AZ80" s="217"/>
      <c r="BA80" s="350">
        <f>IFERROR(VLOOKUP($B80,'INSUMOS ENE'!$A$2:$S$105,14,0),"")</f>
        <v>8955.7812000000013</v>
      </c>
      <c r="BB80" s="219">
        <f t="shared" si="242"/>
        <v>0</v>
      </c>
      <c r="BC80" s="217"/>
      <c r="BD80" s="350">
        <f>IFERROR(VLOOKUP($B80,'INSUMOS ENE'!$A$2:$S$105,14,0),"")</f>
        <v>8955.7812000000013</v>
      </c>
      <c r="BE80" s="219">
        <f t="shared" si="243"/>
        <v>0</v>
      </c>
      <c r="BF80" s="217"/>
      <c r="BG80" s="350">
        <f>IFERROR(VLOOKUP($B80,'INSUMOS ENE'!$A$2:$S$105,14,0),"")</f>
        <v>8955.7812000000013</v>
      </c>
      <c r="BH80" s="219">
        <f t="shared" si="244"/>
        <v>0</v>
      </c>
      <c r="BI80" s="217"/>
      <c r="BJ80" s="350">
        <f>IFERROR(VLOOKUP($B80,'INSUMOS ENE'!$A$2:$S$105,14,0),"")</f>
        <v>8955.7812000000013</v>
      </c>
      <c r="BK80" s="219">
        <f t="shared" si="245"/>
        <v>0</v>
      </c>
      <c r="BL80" s="217"/>
      <c r="BM80" s="350">
        <f>IFERROR(VLOOKUP($B80,'INSUMOS ENE'!$A$2:$S$105,14,0),"")</f>
        <v>8955.7812000000013</v>
      </c>
      <c r="BN80" s="219">
        <f t="shared" si="246"/>
        <v>0</v>
      </c>
      <c r="BO80" s="217"/>
      <c r="BP80" s="350">
        <f>IFERROR(VLOOKUP($B80,'INSUMOS ENE'!$A$2:$S$105,14,0),"")</f>
        <v>8955.7812000000013</v>
      </c>
      <c r="BQ80" s="219">
        <f t="shared" si="251"/>
        <v>0</v>
      </c>
      <c r="BR80" s="217"/>
      <c r="BS80" s="350">
        <f>IFERROR(VLOOKUP($B80,'INSUMOS ENE'!$A$2:$S$105,14,0),"")</f>
        <v>8955.7812000000013</v>
      </c>
      <c r="BT80" s="219">
        <f t="shared" si="247"/>
        <v>0</v>
      </c>
      <c r="BU80" s="217"/>
      <c r="BV80" s="350">
        <f>IFERROR(VLOOKUP($B80,'INSUMOS ENE'!$A$2:$S$105,14,0),"")</f>
        <v>8955.7812000000013</v>
      </c>
      <c r="BW80" s="219">
        <f t="shared" si="248"/>
        <v>0</v>
      </c>
      <c r="BX80" s="217"/>
      <c r="BY80" s="350">
        <f>IFERROR(VLOOKUP($B80,'INSUMOS ENE'!$A$2:$S$105,14,0),"")</f>
        <v>8955.7812000000013</v>
      </c>
      <c r="BZ80" s="219">
        <f t="shared" si="249"/>
        <v>0</v>
      </c>
      <c r="CA80" s="217"/>
      <c r="CB80" s="350">
        <f>IFERROR(VLOOKUP($B80,'INSUMOS ENE'!$A$2:$S$105,14,0),"")</f>
        <v>8955.7812000000013</v>
      </c>
      <c r="CC80" s="219">
        <f t="shared" si="250"/>
        <v>0</v>
      </c>
      <c r="CD80" s="222">
        <f t="shared" si="174"/>
        <v>8</v>
      </c>
      <c r="CE80" s="217">
        <f t="shared" si="176"/>
        <v>0</v>
      </c>
      <c r="CF80" s="349">
        <f>IFERROR(VLOOKUP($B80,'[5]INSUMOS FEBRERO'!$A$2:$J$105,9,0),"0")</f>
        <v>8</v>
      </c>
      <c r="CG80" s="351">
        <f>IFERROR(VLOOKUP($B80,'INSUMOS ENE'!$A$2:$S$105,17,0),"")</f>
        <v>5970.7309999999998</v>
      </c>
      <c r="CH80" s="350">
        <f t="shared" si="177"/>
        <v>47765.847999999998</v>
      </c>
      <c r="CI80" s="349">
        <f>IFERROR(VLOOKUP($B80,'[5]INSUMOS FEBRERO'!$A$2:$J$105,10,0),"0")</f>
        <v>0</v>
      </c>
      <c r="CJ80" s="350">
        <f>IFERROR(VLOOKUP($B80,'INSUMOS ENE'!$A$2:$S$105,14,0),"")</f>
        <v>8955.7812000000013</v>
      </c>
      <c r="CK80" s="352">
        <f t="shared" si="178"/>
        <v>0</v>
      </c>
      <c r="CL80" s="225">
        <f t="shared" si="179"/>
        <v>47765.847999999998</v>
      </c>
      <c r="CM80" s="370">
        <f t="shared" si="180"/>
        <v>4776.5847999999996</v>
      </c>
      <c r="CN80" s="370">
        <f t="shared" si="181"/>
        <v>907.55111199999999</v>
      </c>
      <c r="CO80" s="370">
        <f t="shared" si="182"/>
        <v>53449.983911999996</v>
      </c>
    </row>
    <row r="81" spans="1:93" ht="16.5" x14ac:dyDescent="0.25">
      <c r="A81" s="213">
        <v>76</v>
      </c>
      <c r="B81" s="347">
        <v>159</v>
      </c>
      <c r="C81" s="348" t="s">
        <v>100</v>
      </c>
      <c r="D81" s="349">
        <f>IFERROR(VLOOKUP($B81,'[5]INSUMOS FEBRERO'!$A$2:$F$105,5,0),"")</f>
        <v>96</v>
      </c>
      <c r="E81" s="349">
        <f>IFERROR(VLOOKUP($B81,'[5]INSUMOS FEBRERO'!$A$2:$F$105,6,0),"")</f>
        <v>100</v>
      </c>
      <c r="F81" s="349">
        <f t="shared" si="175"/>
        <v>4</v>
      </c>
      <c r="G81" s="217">
        <v>60</v>
      </c>
      <c r="H81" s="350">
        <f>IFERROR(VLOOKUP($B81,'INSUMOS ENE'!$A$2:$S$105,14,0),"")</f>
        <v>6716.8359</v>
      </c>
      <c r="I81" s="219">
        <f t="shared" si="173"/>
        <v>403010.15399999998</v>
      </c>
      <c r="J81" s="217">
        <v>30</v>
      </c>
      <c r="K81" s="350">
        <f>IFERROR(VLOOKUP($B81,'INSUMOS ENE'!$A$2:$S$105,14,0),"")</f>
        <v>6716.8359</v>
      </c>
      <c r="L81" s="219">
        <f t="shared" si="228"/>
        <v>201505.07699999999</v>
      </c>
      <c r="M81" s="217"/>
      <c r="N81" s="350">
        <f>IFERROR(VLOOKUP($B81,'INSUMOS ENE'!$A$2:$S$105,14,0),"")</f>
        <v>6716.8359</v>
      </c>
      <c r="O81" s="219">
        <f t="shared" si="229"/>
        <v>0</v>
      </c>
      <c r="P81" s="217"/>
      <c r="Q81" s="350">
        <f>IFERROR(VLOOKUP($B81,'INSUMOS ENE'!$A$2:$S$105,14,0),"")</f>
        <v>6716.8359</v>
      </c>
      <c r="R81" s="219">
        <f t="shared" si="230"/>
        <v>0</v>
      </c>
      <c r="S81" s="217"/>
      <c r="T81" s="217"/>
      <c r="U81" s="217"/>
      <c r="V81" s="217"/>
      <c r="W81" s="350">
        <f>IFERROR(VLOOKUP($B81,'INSUMOS ENE'!$A$2:$S$105,14,0),"")</f>
        <v>6716.8359</v>
      </c>
      <c r="X81" s="219">
        <f t="shared" si="232"/>
        <v>0</v>
      </c>
      <c r="Y81" s="217"/>
      <c r="Z81" s="350">
        <f>IFERROR(VLOOKUP($B81,'INSUMOS ENE'!$A$2:$S$105,14,0),"")</f>
        <v>6716.8359</v>
      </c>
      <c r="AA81" s="219">
        <f t="shared" si="233"/>
        <v>0</v>
      </c>
      <c r="AB81" s="217"/>
      <c r="AC81" s="350">
        <f>IFERROR(VLOOKUP($B81,'INSUMOS ENE'!$A$2:$S$105,14,0),"")</f>
        <v>6716.8359</v>
      </c>
      <c r="AD81" s="219">
        <f t="shared" si="234"/>
        <v>0</v>
      </c>
      <c r="AE81" s="217"/>
      <c r="AF81" s="350">
        <f>IFERROR(VLOOKUP($B81,'INSUMOS ENE'!$A$2:$S$105,14,0),"")</f>
        <v>6716.8359</v>
      </c>
      <c r="AG81" s="219">
        <f t="shared" si="235"/>
        <v>0</v>
      </c>
      <c r="AH81" s="217"/>
      <c r="AI81" s="350">
        <f>IFERROR(VLOOKUP($B81,'INSUMOS ENE'!$A$2:$S$105,14,0),"")</f>
        <v>6716.8359</v>
      </c>
      <c r="AJ81" s="219">
        <f t="shared" si="236"/>
        <v>0</v>
      </c>
      <c r="AK81" s="217">
        <v>10</v>
      </c>
      <c r="AL81" s="350">
        <f>IFERROR(VLOOKUP($B81,'INSUMOS ENE'!$A$2:$S$105,14,0),"")</f>
        <v>6716.8359</v>
      </c>
      <c r="AM81" s="219">
        <f t="shared" si="237"/>
        <v>67168.358999999997</v>
      </c>
      <c r="AN81" s="217"/>
      <c r="AO81" s="350">
        <f>IFERROR(VLOOKUP($B81,'INSUMOS ENE'!$A$2:$S$105,14,0),"")</f>
        <v>6716.8359</v>
      </c>
      <c r="AP81" s="219">
        <f t="shared" si="238"/>
        <v>0</v>
      </c>
      <c r="AQ81" s="217"/>
      <c r="AR81" s="350">
        <f>IFERROR(VLOOKUP($B81,'INSUMOS ENE'!$A$2:$S$105,14,0),"")</f>
        <v>6716.8359</v>
      </c>
      <c r="AS81" s="219">
        <f t="shared" si="239"/>
        <v>0</v>
      </c>
      <c r="AT81" s="217"/>
      <c r="AU81" s="350">
        <f>IFERROR(VLOOKUP($B81,'INSUMOS ENE'!$A$2:$S$105,14,0),"")</f>
        <v>6716.8359</v>
      </c>
      <c r="AV81" s="219">
        <f t="shared" si="240"/>
        <v>0</v>
      </c>
      <c r="AW81" s="217"/>
      <c r="AX81" s="350">
        <f>IFERROR(VLOOKUP($B81,'INSUMOS ENE'!$A$2:$S$105,14,0),"")</f>
        <v>6716.8359</v>
      </c>
      <c r="AY81" s="219">
        <f t="shared" si="241"/>
        <v>0</v>
      </c>
      <c r="AZ81" s="217"/>
      <c r="BA81" s="350">
        <f>IFERROR(VLOOKUP($B81,'INSUMOS ENE'!$A$2:$S$105,14,0),"")</f>
        <v>6716.8359</v>
      </c>
      <c r="BB81" s="219">
        <f t="shared" si="242"/>
        <v>0</v>
      </c>
      <c r="BC81" s="217"/>
      <c r="BD81" s="350">
        <f>IFERROR(VLOOKUP($B81,'INSUMOS ENE'!$A$2:$S$105,14,0),"")</f>
        <v>6716.8359</v>
      </c>
      <c r="BE81" s="219">
        <f t="shared" si="243"/>
        <v>0</v>
      </c>
      <c r="BF81" s="217"/>
      <c r="BG81" s="350">
        <f>IFERROR(VLOOKUP($B81,'INSUMOS ENE'!$A$2:$S$105,14,0),"")</f>
        <v>6716.8359</v>
      </c>
      <c r="BH81" s="219">
        <f t="shared" si="244"/>
        <v>0</v>
      </c>
      <c r="BI81" s="217"/>
      <c r="BJ81" s="350">
        <f>IFERROR(VLOOKUP($B81,'INSUMOS ENE'!$A$2:$S$105,14,0),"")</f>
        <v>6716.8359</v>
      </c>
      <c r="BK81" s="219">
        <f t="shared" si="245"/>
        <v>0</v>
      </c>
      <c r="BL81" s="217"/>
      <c r="BM81" s="350">
        <f>IFERROR(VLOOKUP($B81,'INSUMOS ENE'!$A$2:$S$105,14,0),"")</f>
        <v>6716.8359</v>
      </c>
      <c r="BN81" s="219">
        <f t="shared" si="246"/>
        <v>0</v>
      </c>
      <c r="BO81" s="217"/>
      <c r="BP81" s="350">
        <f>IFERROR(VLOOKUP($B81,'INSUMOS ENE'!$A$2:$S$105,14,0),"")</f>
        <v>6716.8359</v>
      </c>
      <c r="BQ81" s="219">
        <f t="shared" si="251"/>
        <v>0</v>
      </c>
      <c r="BR81" s="217"/>
      <c r="BS81" s="350">
        <f>IFERROR(VLOOKUP($B81,'INSUMOS ENE'!$A$2:$S$105,14,0),"")</f>
        <v>6716.8359</v>
      </c>
      <c r="BT81" s="219">
        <f t="shared" si="247"/>
        <v>0</v>
      </c>
      <c r="BU81" s="217"/>
      <c r="BV81" s="350">
        <f>IFERROR(VLOOKUP($B81,'INSUMOS ENE'!$A$2:$S$105,14,0),"")</f>
        <v>6716.8359</v>
      </c>
      <c r="BW81" s="219">
        <f t="shared" si="248"/>
        <v>0</v>
      </c>
      <c r="BX81" s="217"/>
      <c r="BY81" s="350">
        <f>IFERROR(VLOOKUP($B81,'INSUMOS ENE'!$A$2:$S$105,14,0),"")</f>
        <v>6716.8359</v>
      </c>
      <c r="BZ81" s="219">
        <f t="shared" si="249"/>
        <v>0</v>
      </c>
      <c r="CA81" s="217"/>
      <c r="CB81" s="350">
        <f>IFERROR(VLOOKUP($B81,'INSUMOS ENE'!$A$2:$S$105,14,0),"")</f>
        <v>6716.8359</v>
      </c>
      <c r="CC81" s="219">
        <f t="shared" si="250"/>
        <v>0</v>
      </c>
      <c r="CD81" s="222">
        <f t="shared" si="174"/>
        <v>100</v>
      </c>
      <c r="CE81" s="217">
        <f t="shared" si="176"/>
        <v>0</v>
      </c>
      <c r="CF81" s="246">
        <v>100</v>
      </c>
      <c r="CG81" s="367">
        <f>IFERROR(VLOOKUP($B81,'INSUMOS ENE'!$A$2:$S$105,14,0),"")</f>
        <v>6716.8359</v>
      </c>
      <c r="CH81" s="367">
        <f t="shared" si="177"/>
        <v>671683.59</v>
      </c>
      <c r="CI81" s="246">
        <v>0</v>
      </c>
      <c r="CJ81" s="367">
        <f>IFERROR(VLOOKUP($B81,'INSUMOS ENE'!$A$2:$S$105,14,0),"")</f>
        <v>6716.8359</v>
      </c>
      <c r="CK81" s="368">
        <f>+CI81*CJ81</f>
        <v>0</v>
      </c>
      <c r="CL81" s="225">
        <f t="shared" si="179"/>
        <v>671683.58999999985</v>
      </c>
      <c r="CM81" s="370">
        <f t="shared" si="180"/>
        <v>67168.358999999982</v>
      </c>
      <c r="CN81" s="370">
        <f t="shared" si="181"/>
        <v>12761.988209999996</v>
      </c>
      <c r="CO81" s="370">
        <f t="shared" si="182"/>
        <v>751613.93720999977</v>
      </c>
    </row>
    <row r="82" spans="1:93" ht="16.5" x14ac:dyDescent="0.25">
      <c r="A82" s="213">
        <v>77</v>
      </c>
      <c r="B82" s="347">
        <v>160</v>
      </c>
      <c r="C82" s="348" t="s">
        <v>101</v>
      </c>
      <c r="D82" s="349">
        <f>IFERROR(VLOOKUP($B82,'[5]INSUMOS FEBRERO'!$A$2:$F$105,5,0),"")</f>
        <v>15</v>
      </c>
      <c r="E82" s="349">
        <f>IFERROR(VLOOKUP($B82,'[5]INSUMOS FEBRERO'!$A$2:$F$105,6,0),"")</f>
        <v>40</v>
      </c>
      <c r="F82" s="349">
        <f t="shared" si="175"/>
        <v>25</v>
      </c>
      <c r="G82" s="234">
        <v>40</v>
      </c>
      <c r="H82" s="350">
        <f>IFERROR(VLOOKUP($B82,'INSUMOS ENE'!$A$2:$S$105,14,0),"")</f>
        <v>3035.3931000000002</v>
      </c>
      <c r="I82" s="219">
        <f t="shared" si="173"/>
        <v>121415.72400000002</v>
      </c>
      <c r="J82" s="217"/>
      <c r="K82" s="350">
        <f>IFERROR(VLOOKUP($B82,'INSUMOS ENE'!$A$2:$S$105,14,0),"")</f>
        <v>3035.3931000000002</v>
      </c>
      <c r="L82" s="219">
        <f t="shared" ref="L82" si="252">J82*K82</f>
        <v>0</v>
      </c>
      <c r="M82" s="217"/>
      <c r="N82" s="350">
        <f>IFERROR(VLOOKUP($B82,'INSUMOS ENE'!$A$2:$S$105,14,0),"")</f>
        <v>3035.3931000000002</v>
      </c>
      <c r="O82" s="219">
        <f t="shared" si="229"/>
        <v>0</v>
      </c>
      <c r="P82" s="217"/>
      <c r="Q82" s="350">
        <f>IFERROR(VLOOKUP($B82,'INSUMOS ENE'!$A$2:$S$105,14,0),"")</f>
        <v>3035.3931000000002</v>
      </c>
      <c r="R82" s="219">
        <f t="shared" si="230"/>
        <v>0</v>
      </c>
      <c r="S82" s="217"/>
      <c r="T82" s="350">
        <f>IFERROR(VLOOKUP($B82,'INSUMOS ENE'!$A$2:$S$105,14,0),"")</f>
        <v>3035.3931000000002</v>
      </c>
      <c r="U82" s="219">
        <f t="shared" ref="U82" si="253">S82*T82</f>
        <v>0</v>
      </c>
      <c r="V82" s="217"/>
      <c r="W82" s="350">
        <f>IFERROR(VLOOKUP($B82,'INSUMOS ENE'!$A$2:$S$105,14,0),"")</f>
        <v>3035.3931000000002</v>
      </c>
      <c r="X82" s="219">
        <f t="shared" si="232"/>
        <v>0</v>
      </c>
      <c r="Y82" s="217"/>
      <c r="Z82" s="350">
        <f>IFERROR(VLOOKUP($B82,'INSUMOS ENE'!$A$2:$S$105,14,0),"")</f>
        <v>3035.3931000000002</v>
      </c>
      <c r="AA82" s="219">
        <f t="shared" si="233"/>
        <v>0</v>
      </c>
      <c r="AB82" s="217"/>
      <c r="AC82" s="350">
        <f>IFERROR(VLOOKUP($B82,'INSUMOS ENE'!$A$2:$S$105,14,0),"")</f>
        <v>3035.3931000000002</v>
      </c>
      <c r="AD82" s="219">
        <f t="shared" si="234"/>
        <v>0</v>
      </c>
      <c r="AE82" s="217"/>
      <c r="AF82" s="350">
        <f>IFERROR(VLOOKUP($B82,'INSUMOS ENE'!$A$2:$S$105,14,0),"")</f>
        <v>3035.3931000000002</v>
      </c>
      <c r="AG82" s="219">
        <f t="shared" si="235"/>
        <v>0</v>
      </c>
      <c r="AH82" s="217"/>
      <c r="AI82" s="350">
        <f>IFERROR(VLOOKUP($B82,'INSUMOS ENE'!$A$2:$S$105,14,0),"")</f>
        <v>3035.3931000000002</v>
      </c>
      <c r="AJ82" s="219">
        <f t="shared" si="236"/>
        <v>0</v>
      </c>
      <c r="AK82" s="217"/>
      <c r="AL82" s="350">
        <f>IFERROR(VLOOKUP($B82,'INSUMOS ENE'!$A$2:$S$105,14,0),"")</f>
        <v>3035.3931000000002</v>
      </c>
      <c r="AM82" s="219">
        <f t="shared" si="237"/>
        <v>0</v>
      </c>
      <c r="AN82" s="217"/>
      <c r="AO82" s="350">
        <f>IFERROR(VLOOKUP($B82,'INSUMOS ENE'!$A$2:$S$105,14,0),"")</f>
        <v>3035.3931000000002</v>
      </c>
      <c r="AP82" s="219">
        <f t="shared" si="238"/>
        <v>0</v>
      </c>
      <c r="AQ82" s="217"/>
      <c r="AR82" s="350">
        <f>IFERROR(VLOOKUP($B82,'INSUMOS ENE'!$A$2:$S$105,14,0),"")</f>
        <v>3035.3931000000002</v>
      </c>
      <c r="AS82" s="219">
        <f t="shared" si="239"/>
        <v>0</v>
      </c>
      <c r="AT82" s="217"/>
      <c r="AU82" s="350">
        <f>IFERROR(VLOOKUP($B82,'INSUMOS ENE'!$A$2:$S$105,14,0),"")</f>
        <v>3035.3931000000002</v>
      </c>
      <c r="AV82" s="219">
        <f t="shared" si="240"/>
        <v>0</v>
      </c>
      <c r="AW82" s="217"/>
      <c r="AX82" s="350">
        <f>IFERROR(VLOOKUP($B82,'INSUMOS ENE'!$A$2:$S$105,14,0),"")</f>
        <v>3035.3931000000002</v>
      </c>
      <c r="AY82" s="219">
        <f t="shared" si="241"/>
        <v>0</v>
      </c>
      <c r="AZ82" s="217"/>
      <c r="BA82" s="350">
        <f>IFERROR(VLOOKUP($B82,'INSUMOS ENE'!$A$2:$S$105,14,0),"")</f>
        <v>3035.3931000000002</v>
      </c>
      <c r="BB82" s="219">
        <f t="shared" si="242"/>
        <v>0</v>
      </c>
      <c r="BC82" s="217"/>
      <c r="BD82" s="350">
        <f>IFERROR(VLOOKUP($B82,'INSUMOS ENE'!$A$2:$S$105,14,0),"")</f>
        <v>3035.3931000000002</v>
      </c>
      <c r="BE82" s="219">
        <f t="shared" si="243"/>
        <v>0</v>
      </c>
      <c r="BF82" s="217"/>
      <c r="BG82" s="350">
        <f>IFERROR(VLOOKUP($B82,'INSUMOS ENE'!$A$2:$S$105,14,0),"")</f>
        <v>3035.3931000000002</v>
      </c>
      <c r="BH82" s="219">
        <f t="shared" si="244"/>
        <v>0</v>
      </c>
      <c r="BI82" s="217"/>
      <c r="BJ82" s="350">
        <f>IFERROR(VLOOKUP($B82,'INSUMOS ENE'!$A$2:$S$105,14,0),"")</f>
        <v>3035.3931000000002</v>
      </c>
      <c r="BK82" s="219">
        <f t="shared" si="245"/>
        <v>0</v>
      </c>
      <c r="BL82" s="217"/>
      <c r="BM82" s="350">
        <f>IFERROR(VLOOKUP($B82,'INSUMOS ENE'!$A$2:$S$105,14,0),"")</f>
        <v>3035.3931000000002</v>
      </c>
      <c r="BN82" s="219">
        <f t="shared" si="246"/>
        <v>0</v>
      </c>
      <c r="BO82" s="217"/>
      <c r="BP82" s="350">
        <f>IFERROR(VLOOKUP($B82,'INSUMOS ENE'!$A$2:$S$105,14,0),"")</f>
        <v>3035.3931000000002</v>
      </c>
      <c r="BQ82" s="219">
        <f t="shared" si="251"/>
        <v>0</v>
      </c>
      <c r="BR82" s="217"/>
      <c r="BS82" s="351">
        <f>IFERROR(VLOOKUP($B82,'INSUMOS ENE'!$A$2:$S$105,17,0),"")</f>
        <v>2276.4660000000003</v>
      </c>
      <c r="BT82" s="221">
        <f>+BR82*BS82</f>
        <v>0</v>
      </c>
      <c r="BU82" s="217"/>
      <c r="BV82" s="350">
        <f>IFERROR(VLOOKUP($B82,'INSUMOS ENE'!$A$2:$S$105,14,0),"")</f>
        <v>3035.3931000000002</v>
      </c>
      <c r="BW82" s="219">
        <f t="shared" si="248"/>
        <v>0</v>
      </c>
      <c r="BX82" s="217"/>
      <c r="BY82" s="350">
        <f>IFERROR(VLOOKUP($B82,'INSUMOS ENE'!$A$2:$S$105,14,0),"")</f>
        <v>3035.3931000000002</v>
      </c>
      <c r="BZ82" s="219">
        <f t="shared" si="249"/>
        <v>0</v>
      </c>
      <c r="CA82" s="217"/>
      <c r="CB82" s="350">
        <f>IFERROR(VLOOKUP($B82,'INSUMOS ENE'!$A$2:$S$105,14,0),"")</f>
        <v>3035.3931000000002</v>
      </c>
      <c r="CC82" s="219">
        <f t="shared" si="250"/>
        <v>0</v>
      </c>
      <c r="CD82" s="222">
        <f t="shared" si="174"/>
        <v>40</v>
      </c>
      <c r="CE82" s="217">
        <f t="shared" si="176"/>
        <v>0</v>
      </c>
      <c r="CF82" s="349">
        <v>0</v>
      </c>
      <c r="CG82" s="351">
        <f>IFERROR(VLOOKUP($B82,'INSUMOS ENE'!$A$2:$S$105,17,0),"")</f>
        <v>2276.4660000000003</v>
      </c>
      <c r="CH82" s="350">
        <f t="shared" si="177"/>
        <v>0</v>
      </c>
      <c r="CI82" s="349">
        <v>40</v>
      </c>
      <c r="CJ82" s="350">
        <f>IFERROR(VLOOKUP($B82,'INSUMOS ENE'!$A$2:$S$105,14,0),"")</f>
        <v>3035.3931000000002</v>
      </c>
      <c r="CK82" s="352">
        <f t="shared" si="178"/>
        <v>121415.72400000002</v>
      </c>
      <c r="CL82" s="225">
        <f t="shared" si="179"/>
        <v>121415.72400000002</v>
      </c>
      <c r="CM82" s="370">
        <f t="shared" si="180"/>
        <v>12141.572400000003</v>
      </c>
      <c r="CN82" s="370">
        <f t="shared" si="181"/>
        <v>2306.8987560000005</v>
      </c>
      <c r="CO82" s="370">
        <f t="shared" si="182"/>
        <v>135864.19515600003</v>
      </c>
    </row>
    <row r="83" spans="1:93" ht="16.5" x14ac:dyDescent="0.25">
      <c r="A83" s="213">
        <v>78</v>
      </c>
      <c r="B83" s="347">
        <v>161</v>
      </c>
      <c r="C83" s="348" t="s">
        <v>102</v>
      </c>
      <c r="D83" s="349">
        <f>IFERROR(VLOOKUP($B83,'[5]INSUMOS FEBRERO'!$A$2:$F$105,5,0),"")</f>
        <v>18</v>
      </c>
      <c r="E83" s="349">
        <f>IFERROR(VLOOKUP($B83,'[5]INSUMOS FEBRERO'!$A$2:$F$105,6,0),"")</f>
        <v>0</v>
      </c>
      <c r="F83" s="349">
        <f t="shared" si="175"/>
        <v>-18</v>
      </c>
      <c r="G83" s="217"/>
      <c r="H83" s="351">
        <f>IFERROR(VLOOKUP($B83,'INSUMOS ENE'!$A$2:$S$105,17,0),"")</f>
        <v>2236.5280000000002</v>
      </c>
      <c r="I83" s="219">
        <f t="shared" si="173"/>
        <v>0</v>
      </c>
      <c r="J83" s="217"/>
      <c r="K83" s="351">
        <f>IFERROR(VLOOKUP($B83,'INSUMOS ENE'!$A$2:$S$105,17,0),"")</f>
        <v>2236.5280000000002</v>
      </c>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7"/>
      <c r="AY83" s="217"/>
      <c r="AZ83" s="217"/>
      <c r="BA83" s="217"/>
      <c r="BB83" s="217"/>
      <c r="BC83" s="217"/>
      <c r="BD83" s="217"/>
      <c r="BE83" s="217"/>
      <c r="BF83" s="217"/>
      <c r="BG83" s="217"/>
      <c r="BH83" s="217"/>
      <c r="BI83" s="217"/>
      <c r="BJ83" s="217"/>
      <c r="BK83" s="217"/>
      <c r="BL83" s="217"/>
      <c r="BM83" s="217"/>
      <c r="BN83" s="217"/>
      <c r="BO83" s="217"/>
      <c r="BP83" s="217"/>
      <c r="BQ83" s="217"/>
      <c r="BR83" s="217"/>
      <c r="BS83" s="217"/>
      <c r="BT83" s="217"/>
      <c r="BU83" s="217"/>
      <c r="BV83" s="217"/>
      <c r="BW83" s="217"/>
      <c r="BX83" s="217"/>
      <c r="BY83" s="217"/>
      <c r="BZ83" s="217"/>
      <c r="CA83" s="217"/>
      <c r="CB83" s="217"/>
      <c r="CC83" s="217"/>
      <c r="CD83" s="222">
        <f t="shared" si="174"/>
        <v>0</v>
      </c>
      <c r="CE83" s="217">
        <f t="shared" si="176"/>
        <v>0</v>
      </c>
      <c r="CF83" s="349">
        <f>IFERROR(VLOOKUP($B83,'[5]INSUMOS FEBRERO'!$A$2:$J$105,9,0),"0")</f>
        <v>0</v>
      </c>
      <c r="CG83" s="351">
        <f>IFERROR(VLOOKUP($B83,'INSUMOS ENE'!$A$2:$S$105,17,0),"")</f>
        <v>2236.5280000000002</v>
      </c>
      <c r="CH83" s="350">
        <f t="shared" si="177"/>
        <v>0</v>
      </c>
      <c r="CI83" s="349">
        <f>IFERROR(VLOOKUP($B83,'[5]INSUMOS FEBRERO'!$A$2:$J$105,10,0),"0")</f>
        <v>0</v>
      </c>
      <c r="CJ83" s="350">
        <f>IFERROR(VLOOKUP($B83,'INSUMOS ENE'!$A$2:$S$105,14,0),"")</f>
        <v>3333.3516</v>
      </c>
      <c r="CK83" s="352">
        <f t="shared" si="178"/>
        <v>0</v>
      </c>
      <c r="CL83" s="225">
        <f t="shared" si="179"/>
        <v>0</v>
      </c>
      <c r="CM83" s="370">
        <f t="shared" si="180"/>
        <v>0</v>
      </c>
      <c r="CN83" s="370">
        <f t="shared" si="181"/>
        <v>0</v>
      </c>
      <c r="CO83" s="370">
        <f t="shared" si="182"/>
        <v>0</v>
      </c>
    </row>
    <row r="84" spans="1:93" ht="16.5" x14ac:dyDescent="0.25">
      <c r="A84" s="213">
        <v>79</v>
      </c>
      <c r="B84" s="347">
        <v>162</v>
      </c>
      <c r="C84" s="348" t="s">
        <v>103</v>
      </c>
      <c r="D84" s="349">
        <f>IFERROR(VLOOKUP($B84,'[5]INSUMOS FEBRERO'!$A$2:$F$105,5,0),"")</f>
        <v>27</v>
      </c>
      <c r="E84" s="349">
        <f>IFERROR(VLOOKUP($B84,'[5]INSUMOS FEBRERO'!$A$2:$F$105,6,0),"")</f>
        <v>37</v>
      </c>
      <c r="F84" s="349">
        <f t="shared" si="175"/>
        <v>10</v>
      </c>
      <c r="G84" s="217">
        <v>25</v>
      </c>
      <c r="H84" s="351">
        <f>IFERROR(VLOOKUP($B84,'INSUMOS ENE'!$A$2:$S$105,17,0),"")</f>
        <v>2684.2539999999999</v>
      </c>
      <c r="I84" s="219">
        <f t="shared" si="173"/>
        <v>67106.349999999991</v>
      </c>
      <c r="J84" s="217">
        <v>10</v>
      </c>
      <c r="K84" s="351">
        <f>IFERROR(VLOOKUP($B84,'INSUMOS ENE'!$A$2:$S$105,17,0),"")</f>
        <v>2684.2539999999999</v>
      </c>
      <c r="L84" s="219">
        <f t="shared" ref="L84" si="254">J84*K84</f>
        <v>26842.54</v>
      </c>
      <c r="M84" s="217"/>
      <c r="N84" s="351">
        <f>IFERROR(VLOOKUP($B84,'INSUMOS ENE'!$A$2:$S$105,17,0),"")</f>
        <v>2684.2539999999999</v>
      </c>
      <c r="O84" s="219">
        <f t="shared" ref="O84" si="255">M84*N84</f>
        <v>0</v>
      </c>
      <c r="P84" s="217"/>
      <c r="Q84" s="350">
        <f>IFERROR(VLOOKUP($B84,'INSUMOS ENE'!$A$2:$S$105,14,0),"")</f>
        <v>4030.4798999999998</v>
      </c>
      <c r="R84" s="219">
        <f t="shared" ref="R84" si="256">P84*Q84</f>
        <v>0</v>
      </c>
      <c r="S84" s="217"/>
      <c r="T84" s="350">
        <f>IFERROR(VLOOKUP($B84,'INSUMOS ENE'!$A$2:$S$105,14,0),"")</f>
        <v>4030.4798999999998</v>
      </c>
      <c r="U84" s="219">
        <f t="shared" ref="U84" si="257">S84*T84</f>
        <v>0</v>
      </c>
      <c r="V84" s="217"/>
      <c r="W84" s="350">
        <f>IFERROR(VLOOKUP($B84,'INSUMOS ENE'!$A$2:$S$105,14,0),"")</f>
        <v>4030.4798999999998</v>
      </c>
      <c r="X84" s="219">
        <f t="shared" ref="X84" si="258">V84*W84</f>
        <v>0</v>
      </c>
      <c r="Y84" s="217"/>
      <c r="Z84" s="350">
        <f>IFERROR(VLOOKUP($B84,'INSUMOS ENE'!$A$2:$S$105,14,0),"")</f>
        <v>4030.4798999999998</v>
      </c>
      <c r="AA84" s="219">
        <f t="shared" ref="AA84" si="259">Y84*Z84</f>
        <v>0</v>
      </c>
      <c r="AB84" s="217"/>
      <c r="AC84" s="350">
        <f>IFERROR(VLOOKUP($B84,'INSUMOS ENE'!$A$2:$S$105,14,0),"")</f>
        <v>4030.4798999999998</v>
      </c>
      <c r="AD84" s="219">
        <f t="shared" ref="AD84" si="260">AB84*AC84</f>
        <v>0</v>
      </c>
      <c r="AE84" s="217"/>
      <c r="AF84" s="350">
        <f>IFERROR(VLOOKUP($B84,'INSUMOS ENE'!$A$2:$S$105,14,0),"")</f>
        <v>4030.4798999999998</v>
      </c>
      <c r="AG84" s="219">
        <f t="shared" ref="AG84" si="261">AE84*AF84</f>
        <v>0</v>
      </c>
      <c r="AH84" s="217"/>
      <c r="AI84" s="350">
        <f>IFERROR(VLOOKUP($B84,'INSUMOS ENE'!$A$2:$S$105,14,0),"")</f>
        <v>4030.4798999999998</v>
      </c>
      <c r="AJ84" s="219">
        <f t="shared" ref="AJ84" si="262">AH84*AI84</f>
        <v>0</v>
      </c>
      <c r="AK84" s="217">
        <v>2</v>
      </c>
      <c r="AL84" s="350">
        <f>IFERROR(VLOOKUP($B84,'INSUMOS ENE'!$A$2:$S$105,14,0),"")</f>
        <v>4030.4798999999998</v>
      </c>
      <c r="AM84" s="219">
        <f t="shared" ref="AM84" si="263">AK84*AL84</f>
        <v>8060.9597999999996</v>
      </c>
      <c r="AN84" s="217"/>
      <c r="AO84" s="350">
        <f>IFERROR(VLOOKUP($B84,'INSUMOS ENE'!$A$2:$S$105,14,0),"")</f>
        <v>4030.4798999999998</v>
      </c>
      <c r="AP84" s="219">
        <f t="shared" ref="AP84" si="264">AN84*AO84</f>
        <v>0</v>
      </c>
      <c r="AQ84" s="217"/>
      <c r="AR84" s="350">
        <f>IFERROR(VLOOKUP($B84,'INSUMOS ENE'!$A$2:$S$105,14,0),"")</f>
        <v>4030.4798999999998</v>
      </c>
      <c r="AS84" s="219">
        <f t="shared" ref="AS84" si="265">AQ84*AR84</f>
        <v>0</v>
      </c>
      <c r="AT84" s="217"/>
      <c r="AU84" s="351">
        <f>IFERROR(VLOOKUP($B84,'INSUMOS ENE'!$A$2:$S$105,17,0),"")</f>
        <v>2684.2539999999999</v>
      </c>
      <c r="AV84" s="219">
        <f t="shared" ref="AV84" si="266">AT84*AU84</f>
        <v>0</v>
      </c>
      <c r="AW84" s="217"/>
      <c r="AX84" s="350">
        <f>IFERROR(VLOOKUP($B84,'INSUMOS ENE'!$A$2:$S$105,14,0),"")</f>
        <v>4030.4798999999998</v>
      </c>
      <c r="AY84" s="219">
        <f t="shared" ref="AY84" si="267">AW84*AX84</f>
        <v>0</v>
      </c>
      <c r="AZ84" s="217"/>
      <c r="BA84" s="350">
        <f>IFERROR(VLOOKUP($B84,'INSUMOS ENE'!$A$2:$S$105,14,0),"")</f>
        <v>4030.4798999999998</v>
      </c>
      <c r="BB84" s="219">
        <f t="shared" ref="BB84" si="268">AZ84*BA84</f>
        <v>0</v>
      </c>
      <c r="BC84" s="217"/>
      <c r="BD84" s="350">
        <f>IFERROR(VLOOKUP($B84,'INSUMOS ENE'!$A$2:$S$105,14,0),"")</f>
        <v>4030.4798999999998</v>
      </c>
      <c r="BE84" s="219">
        <f t="shared" ref="BE84" si="269">BC84*BD84</f>
        <v>0</v>
      </c>
      <c r="BF84" s="217"/>
      <c r="BG84" s="350">
        <f>IFERROR(VLOOKUP($B84,'INSUMOS ENE'!$A$2:$S$105,14,0),"")</f>
        <v>4030.4798999999998</v>
      </c>
      <c r="BH84" s="219">
        <f t="shared" ref="BH84" si="270">BF84*BG84</f>
        <v>0</v>
      </c>
      <c r="BI84" s="217"/>
      <c r="BJ84" s="350">
        <f>IFERROR(VLOOKUP($B84,'INSUMOS ENE'!$A$2:$S$105,14,0),"")</f>
        <v>4030.4798999999998</v>
      </c>
      <c r="BK84" s="219">
        <f t="shared" ref="BK84" si="271">BI84*BJ84</f>
        <v>0</v>
      </c>
      <c r="BL84" s="217"/>
      <c r="BM84" s="350">
        <f>IFERROR(VLOOKUP($B84,'INSUMOS ENE'!$A$2:$S$105,14,0),"")</f>
        <v>4030.4798999999998</v>
      </c>
      <c r="BN84" s="219">
        <f t="shared" ref="BN84" si="272">BL84*BM84</f>
        <v>0</v>
      </c>
      <c r="BO84" s="217"/>
      <c r="BP84" s="350">
        <f>IFERROR(VLOOKUP($B84,'INSUMOS ENE'!$A$2:$S$105,14,0),"")</f>
        <v>4030.4798999999998</v>
      </c>
      <c r="BQ84" s="219">
        <f t="shared" ref="BQ84" si="273">BO84*BP84</f>
        <v>0</v>
      </c>
      <c r="BR84" s="217"/>
      <c r="BS84" s="350">
        <f>IFERROR(VLOOKUP($B84,'INSUMOS ENE'!$A$2:$S$105,14,0),"")</f>
        <v>4030.4798999999998</v>
      </c>
      <c r="BT84" s="219">
        <f t="shared" ref="BT84" si="274">BR84*BS84</f>
        <v>0</v>
      </c>
      <c r="BU84" s="217"/>
      <c r="BV84" s="350">
        <f>IFERROR(VLOOKUP($B84,'INSUMOS ENE'!$A$2:$S$105,14,0),"")</f>
        <v>4030.4798999999998</v>
      </c>
      <c r="BW84" s="219">
        <f t="shared" ref="BW84" si="275">BU84*BV84</f>
        <v>0</v>
      </c>
      <c r="BX84" s="217"/>
      <c r="BY84" s="350">
        <f>IFERROR(VLOOKUP($B84,'INSUMOS ENE'!$A$2:$S$105,14,0),"")</f>
        <v>4030.4798999999998</v>
      </c>
      <c r="BZ84" s="219">
        <f t="shared" ref="BZ84" si="276">BX84*BY84</f>
        <v>0</v>
      </c>
      <c r="CA84" s="217"/>
      <c r="CB84" s="350">
        <f>IFERROR(VLOOKUP($B84,'INSUMOS ENE'!$A$2:$S$105,14,0),"")</f>
        <v>4030.4798999999998</v>
      </c>
      <c r="CC84" s="219">
        <f t="shared" ref="CC84" si="277">CA84*CB84</f>
        <v>0</v>
      </c>
      <c r="CD84" s="222">
        <f t="shared" si="174"/>
        <v>37</v>
      </c>
      <c r="CE84" s="217">
        <f t="shared" si="176"/>
        <v>0</v>
      </c>
      <c r="CF84" s="349">
        <v>35</v>
      </c>
      <c r="CG84" s="351">
        <f>IFERROR(VLOOKUP($B84,'INSUMOS ENE'!$A$2:$S$105,17,0),"")</f>
        <v>2684.2539999999999</v>
      </c>
      <c r="CH84" s="350">
        <f t="shared" si="177"/>
        <v>93948.89</v>
      </c>
      <c r="CI84" s="349">
        <v>2</v>
      </c>
      <c r="CJ84" s="350">
        <f>IFERROR(VLOOKUP($B84,'INSUMOS ENE'!$A$2:$S$105,14,0),"")</f>
        <v>4030.4798999999998</v>
      </c>
      <c r="CK84" s="352">
        <f t="shared" si="178"/>
        <v>8060.9597999999996</v>
      </c>
      <c r="CL84" s="225">
        <f t="shared" si="179"/>
        <v>102009.84979999998</v>
      </c>
      <c r="CM84" s="370">
        <f t="shared" si="180"/>
        <v>10200.984979999999</v>
      </c>
      <c r="CN84" s="370">
        <f t="shared" si="181"/>
        <v>1938.1871461999999</v>
      </c>
      <c r="CO84" s="370">
        <f t="shared" si="182"/>
        <v>114149.02192619997</v>
      </c>
    </row>
    <row r="85" spans="1:93" ht="16.5" x14ac:dyDescent="0.25">
      <c r="A85" s="213">
        <v>80</v>
      </c>
      <c r="B85" s="347">
        <v>164</v>
      </c>
      <c r="C85" s="348" t="s">
        <v>140</v>
      </c>
      <c r="D85" s="349">
        <f>IFERROR(VLOOKUP($B85,'[5]INSUMOS FEBRERO'!$A$2:$F$105,5,0),"")</f>
        <v>30</v>
      </c>
      <c r="E85" s="349">
        <f>IFERROR(VLOOKUP($B85,'[5]INSUMOS FEBRERO'!$A$2:$F$105,6,0),"")</f>
        <v>12</v>
      </c>
      <c r="F85" s="349">
        <f t="shared" si="175"/>
        <v>-18</v>
      </c>
      <c r="G85" s="217">
        <v>6</v>
      </c>
      <c r="H85" s="351">
        <f>IFERROR(VLOOKUP($B85,'INSUMOS ENE'!$A$2:$S$105,17,0),"")</f>
        <v>1658.4780000000001</v>
      </c>
      <c r="I85" s="219">
        <f t="shared" si="173"/>
        <v>9950.8680000000004</v>
      </c>
      <c r="J85" s="217">
        <v>6</v>
      </c>
      <c r="K85" s="351">
        <f>IFERROR(VLOOKUP($B85,'INSUMOS ENE'!$A$2:$S$105,17,0),"")</f>
        <v>1658.4780000000001</v>
      </c>
      <c r="L85" s="219">
        <f t="shared" ref="L85:L89" si="278">J85*K85</f>
        <v>9950.8680000000004</v>
      </c>
      <c r="M85" s="217"/>
      <c r="N85" s="217"/>
      <c r="O85" s="217"/>
      <c r="P85" s="217"/>
      <c r="Q85" s="217"/>
      <c r="R85" s="217"/>
      <c r="S85" s="217"/>
      <c r="T85" s="217"/>
      <c r="U85" s="217"/>
      <c r="V85" s="217"/>
      <c r="W85" s="217"/>
      <c r="X85" s="217"/>
      <c r="Y85" s="217"/>
      <c r="Z85" s="217"/>
      <c r="AA85" s="217"/>
      <c r="AB85" s="217"/>
      <c r="AC85" s="217"/>
      <c r="AD85" s="217"/>
      <c r="AE85" s="217"/>
      <c r="AF85" s="217"/>
      <c r="AG85" s="217"/>
      <c r="AH85" s="217"/>
      <c r="AI85" s="217"/>
      <c r="AJ85" s="217"/>
      <c r="AK85" s="217"/>
      <c r="AL85" s="217"/>
      <c r="AM85" s="217"/>
      <c r="AN85" s="217"/>
      <c r="AO85" s="217"/>
      <c r="AP85" s="217"/>
      <c r="AQ85" s="217"/>
      <c r="AR85" s="217"/>
      <c r="AS85" s="217"/>
      <c r="AT85" s="217"/>
      <c r="AU85" s="217"/>
      <c r="AV85" s="217"/>
      <c r="AW85" s="217"/>
      <c r="AX85" s="217"/>
      <c r="AY85" s="217"/>
      <c r="AZ85" s="217"/>
      <c r="BA85" s="217"/>
      <c r="BB85" s="217"/>
      <c r="BC85" s="217"/>
      <c r="BD85" s="217"/>
      <c r="BE85" s="217"/>
      <c r="BF85" s="217"/>
      <c r="BG85" s="217"/>
      <c r="BH85" s="217"/>
      <c r="BI85" s="217"/>
      <c r="BJ85" s="217"/>
      <c r="BK85" s="217"/>
      <c r="BL85" s="217"/>
      <c r="BM85" s="217"/>
      <c r="BN85" s="217"/>
      <c r="BO85" s="217"/>
      <c r="BP85" s="217"/>
      <c r="BQ85" s="217"/>
      <c r="BR85" s="217"/>
      <c r="BS85" s="217"/>
      <c r="BT85" s="217"/>
      <c r="BU85" s="217"/>
      <c r="BV85" s="217"/>
      <c r="BW85" s="217"/>
      <c r="BX85" s="217"/>
      <c r="BY85" s="217"/>
      <c r="BZ85" s="217"/>
      <c r="CA85" s="217"/>
      <c r="CB85" s="217"/>
      <c r="CC85" s="217"/>
      <c r="CD85" s="222">
        <f t="shared" si="174"/>
        <v>12</v>
      </c>
      <c r="CE85" s="217">
        <f t="shared" si="176"/>
        <v>0</v>
      </c>
      <c r="CF85" s="349">
        <f>IFERROR(VLOOKUP($B85,'[5]INSUMOS FEBRERO'!$A$2:$J$105,9,0),"0")</f>
        <v>12</v>
      </c>
      <c r="CG85" s="351">
        <f>IFERROR(VLOOKUP($B85,'INSUMOS ENE'!$A$2:$S$105,17,0),"")</f>
        <v>1658.4780000000001</v>
      </c>
      <c r="CH85" s="350">
        <f t="shared" si="177"/>
        <v>19901.736000000001</v>
      </c>
      <c r="CI85" s="349">
        <f>IFERROR(VLOOKUP($B85,'[5]INSUMOS FEBRERO'!$A$2:$J$105,10,0),"0")</f>
        <v>0</v>
      </c>
      <c r="CJ85" s="350">
        <f>IFERROR(VLOOKUP($B85,'INSUMOS ENE'!$A$2:$S$105,14,0),"")</f>
        <v>6518.1968999999999</v>
      </c>
      <c r="CK85" s="352">
        <f t="shared" si="178"/>
        <v>0</v>
      </c>
      <c r="CL85" s="225">
        <f t="shared" si="179"/>
        <v>19901.736000000001</v>
      </c>
      <c r="CM85" s="370">
        <f t="shared" si="180"/>
        <v>1990.1736000000001</v>
      </c>
      <c r="CN85" s="370">
        <f t="shared" si="181"/>
        <v>378.13298400000002</v>
      </c>
      <c r="CO85" s="370">
        <f t="shared" si="182"/>
        <v>22270.042583999999</v>
      </c>
    </row>
    <row r="86" spans="1:93" ht="16.5" x14ac:dyDescent="0.25">
      <c r="A86" s="213">
        <v>81</v>
      </c>
      <c r="B86" s="347">
        <v>169</v>
      </c>
      <c r="C86" s="348" t="s">
        <v>104</v>
      </c>
      <c r="D86" s="349">
        <f>IFERROR(VLOOKUP($B86,'[5]INSUMOS FEBRERO'!$A$2:$F$105,5,0),"")</f>
        <v>13</v>
      </c>
      <c r="E86" s="349">
        <f>IFERROR(VLOOKUP($B86,'[5]INSUMOS FEBRERO'!$A$2:$F$105,6,0),"")</f>
        <v>2</v>
      </c>
      <c r="F86" s="349">
        <f t="shared" si="175"/>
        <v>-11</v>
      </c>
      <c r="G86" s="217"/>
      <c r="H86" s="351"/>
      <c r="I86" s="219">
        <f t="shared" si="173"/>
        <v>0</v>
      </c>
      <c r="J86" s="217"/>
      <c r="K86" s="351"/>
      <c r="L86" s="219">
        <f t="shared" si="278"/>
        <v>0</v>
      </c>
      <c r="M86" s="217"/>
      <c r="N86" s="217"/>
      <c r="O86" s="217"/>
      <c r="P86" s="217"/>
      <c r="Q86" s="217"/>
      <c r="R86" s="217"/>
      <c r="S86" s="217"/>
      <c r="T86" s="217"/>
      <c r="U86" s="217"/>
      <c r="V86" s="217"/>
      <c r="W86" s="217"/>
      <c r="X86" s="217"/>
      <c r="Y86" s="217"/>
      <c r="Z86" s="217"/>
      <c r="AA86" s="217"/>
      <c r="AB86" s="217"/>
      <c r="AC86" s="217"/>
      <c r="AD86" s="217"/>
      <c r="AE86" s="217"/>
      <c r="AF86" s="217"/>
      <c r="AG86" s="217"/>
      <c r="AH86" s="217"/>
      <c r="AI86" s="217"/>
      <c r="AJ86" s="217"/>
      <c r="AK86" s="217">
        <v>2</v>
      </c>
      <c r="AL86" s="351">
        <f>IFERROR(VLOOKUP($B86,'INSUMOS ENE'!$A$2:$S$105,17,0),"")</f>
        <v>85897.178999999989</v>
      </c>
      <c r="AM86" s="219">
        <f t="shared" ref="AM86" si="279">AK86*AL86</f>
        <v>171794.35799999998</v>
      </c>
      <c r="AN86" s="217"/>
      <c r="AO86" s="217"/>
      <c r="AP86" s="217"/>
      <c r="AQ86" s="217"/>
      <c r="AR86" s="217"/>
      <c r="AS86" s="217"/>
      <c r="AT86" s="217"/>
      <c r="AU86" s="217"/>
      <c r="AV86" s="217"/>
      <c r="AW86" s="217"/>
      <c r="AX86" s="217"/>
      <c r="AY86" s="217"/>
      <c r="AZ86" s="217"/>
      <c r="BA86" s="217"/>
      <c r="BB86" s="217"/>
      <c r="BC86" s="217"/>
      <c r="BD86" s="217"/>
      <c r="BE86" s="217"/>
      <c r="BF86" s="217"/>
      <c r="BG86" s="217"/>
      <c r="BH86" s="217"/>
      <c r="BI86" s="217"/>
      <c r="BJ86" s="217"/>
      <c r="BK86" s="217"/>
      <c r="BL86" s="217"/>
      <c r="BM86" s="217"/>
      <c r="BN86" s="217"/>
      <c r="BO86" s="217"/>
      <c r="BP86" s="217"/>
      <c r="BQ86" s="217"/>
      <c r="BR86" s="217"/>
      <c r="BS86" s="217"/>
      <c r="BT86" s="217"/>
      <c r="BU86" s="217"/>
      <c r="BV86" s="217"/>
      <c r="BW86" s="217"/>
      <c r="BX86" s="217"/>
      <c r="BY86" s="217"/>
      <c r="BZ86" s="217"/>
      <c r="CA86" s="217"/>
      <c r="CB86" s="217"/>
      <c r="CC86" s="217"/>
      <c r="CD86" s="222">
        <f t="shared" si="174"/>
        <v>2</v>
      </c>
      <c r="CE86" s="217">
        <f t="shared" si="176"/>
        <v>0</v>
      </c>
      <c r="CF86" s="349">
        <f>IFERROR(VLOOKUP($B86,'[5]INSUMOS FEBRERO'!$A$2:$J$105,9,0),"0")</f>
        <v>2</v>
      </c>
      <c r="CG86" s="351">
        <f>IFERROR(VLOOKUP($B86,'INSUMOS ENE'!$A$2:$S$105,17,0),"")</f>
        <v>85897.178999999989</v>
      </c>
      <c r="CH86" s="350">
        <f t="shared" si="177"/>
        <v>171794.35799999998</v>
      </c>
      <c r="CI86" s="349">
        <f>IFERROR(VLOOKUP($B86,'[5]INSUMOS FEBRERO'!$A$2:$J$105,10,0),"0")</f>
        <v>0</v>
      </c>
      <c r="CJ86" s="350">
        <f>IFERROR(VLOOKUP($B86,'INSUMOS ENE'!$A$2:$S$105,14,0),"")</f>
        <v>156626.85149999999</v>
      </c>
      <c r="CK86" s="352">
        <f t="shared" si="178"/>
        <v>0</v>
      </c>
      <c r="CL86" s="225">
        <f t="shared" si="179"/>
        <v>171794.35799999998</v>
      </c>
      <c r="CM86" s="370">
        <f t="shared" si="180"/>
        <v>17179.435799999999</v>
      </c>
      <c r="CN86" s="370">
        <f t="shared" si="181"/>
        <v>3264.0928020000001</v>
      </c>
      <c r="CO86" s="370">
        <f t="shared" si="182"/>
        <v>192237.88660199998</v>
      </c>
    </row>
    <row r="87" spans="1:93" ht="16.5" x14ac:dyDescent="0.25">
      <c r="A87" s="213">
        <v>82</v>
      </c>
      <c r="B87" s="347">
        <v>170</v>
      </c>
      <c r="C87" s="348" t="s">
        <v>105</v>
      </c>
      <c r="D87" s="349">
        <f>IFERROR(VLOOKUP($B87,'[5]INSUMOS FEBRERO'!$A$2:$F$105,5,0),"")</f>
        <v>283</v>
      </c>
      <c r="E87" s="349">
        <f>IFERROR(VLOOKUP($B87,'[5]INSUMOS FEBRERO'!$A$2:$F$105,6,0),"")</f>
        <v>390</v>
      </c>
      <c r="F87" s="349">
        <f t="shared" si="175"/>
        <v>107</v>
      </c>
      <c r="G87" s="234">
        <v>300</v>
      </c>
      <c r="H87" s="351">
        <f>IFERROR(VLOOKUP($B87,'INSUMOS ENE'!$A$2:$S$105,17,0),"")</f>
        <v>19405.664000000001</v>
      </c>
      <c r="I87" s="219">
        <f t="shared" si="173"/>
        <v>5821699.2000000002</v>
      </c>
      <c r="J87" s="234">
        <v>50</v>
      </c>
      <c r="K87" s="351">
        <f>IFERROR(VLOOKUP($B87,'INSUMOS ENE'!$A$2:$S$105,17,0),"")</f>
        <v>19405.664000000001</v>
      </c>
      <c r="L87" s="219">
        <f t="shared" si="278"/>
        <v>970283.20000000007</v>
      </c>
      <c r="M87" s="217">
        <v>40</v>
      </c>
      <c r="N87" s="350">
        <f>IFERROR(VLOOKUP($B87,'INSUMOS ENE'!$A$2:$S$105,14,0),"")</f>
        <v>45575.353799999997</v>
      </c>
      <c r="O87" s="219">
        <f t="shared" ref="O87:O89" si="280">M87*N87</f>
        <v>1823014.1519999998</v>
      </c>
      <c r="P87" s="217"/>
      <c r="Q87" s="350">
        <f>IFERROR(VLOOKUP($B87,'INSUMOS ENE'!$A$2:$S$105,14,0),"")</f>
        <v>45575.353799999997</v>
      </c>
      <c r="R87" s="219">
        <f t="shared" ref="R87:R89" si="281">P87*Q87</f>
        <v>0</v>
      </c>
      <c r="S87" s="217"/>
      <c r="T87" s="351">
        <f>IFERROR(VLOOKUP($B87,'INSUMOS ENE'!$A$2:$S$105,17,0),"")</f>
        <v>19405.664000000001</v>
      </c>
      <c r="U87" s="219">
        <f t="shared" ref="U87" si="282">S87*T87</f>
        <v>0</v>
      </c>
      <c r="V87" s="217"/>
      <c r="W87" s="350">
        <f>IFERROR(VLOOKUP($B87,'INSUMOS ENE'!$A$2:$S$105,14,0),"")</f>
        <v>45575.353799999997</v>
      </c>
      <c r="X87" s="219">
        <f t="shared" ref="X87:X89" si="283">V87*W87</f>
        <v>0</v>
      </c>
      <c r="Y87" s="217"/>
      <c r="Z87" s="350">
        <f>IFERROR(VLOOKUP($B87,'INSUMOS ENE'!$A$2:$S$105,14,0),"")</f>
        <v>45575.353799999997</v>
      </c>
      <c r="AA87" s="219">
        <f t="shared" ref="AA87:AA89" si="284">Y87*Z87</f>
        <v>0</v>
      </c>
      <c r="AB87" s="217"/>
      <c r="AC87" s="350">
        <f>IFERROR(VLOOKUP($B87,'INSUMOS ENE'!$A$2:$S$105,14,0),"")</f>
        <v>45575.353799999997</v>
      </c>
      <c r="AD87" s="219">
        <f t="shared" ref="AD87:AD89" si="285">AB87*AC87</f>
        <v>0</v>
      </c>
      <c r="AE87" s="217"/>
      <c r="AF87" s="351">
        <f>IFERROR(VLOOKUP($B87,'INSUMOS ENE'!$A$2:$S$105,17,0),"")</f>
        <v>19405.664000000001</v>
      </c>
      <c r="AG87" s="219">
        <f t="shared" ref="AG87:AG89" si="286">AE87*AF87</f>
        <v>0</v>
      </c>
      <c r="AH87" s="217"/>
      <c r="AI87" s="350">
        <f>IFERROR(VLOOKUP($B87,'INSUMOS ENE'!$A$2:$S$105,14,0),"")</f>
        <v>45575.353799999997</v>
      </c>
      <c r="AJ87" s="219">
        <f t="shared" ref="AJ87:AJ89" si="287">AH87*AI87</f>
        <v>0</v>
      </c>
      <c r="AK87" s="217"/>
      <c r="AL87" s="350">
        <f>IFERROR(VLOOKUP($B87,'INSUMOS ENE'!$A$2:$S$105,14,0),"")</f>
        <v>45575.353799999997</v>
      </c>
      <c r="AM87" s="219">
        <f t="shared" ref="AM87:AM89" si="288">AK87*AL87</f>
        <v>0</v>
      </c>
      <c r="AN87" s="217"/>
      <c r="AO87" s="350">
        <f>IFERROR(VLOOKUP($B87,'INSUMOS ENE'!$A$2:$S$105,14,0),"")</f>
        <v>45575.353799999997</v>
      </c>
      <c r="AP87" s="219">
        <f t="shared" ref="AP87:AP89" si="289">AN87*AO87</f>
        <v>0</v>
      </c>
      <c r="AQ87" s="217"/>
      <c r="AR87" s="350">
        <f>IFERROR(VLOOKUP($B87,'INSUMOS ENE'!$A$2:$S$105,14,0),"")</f>
        <v>45575.353799999997</v>
      </c>
      <c r="AS87" s="219">
        <f t="shared" ref="AS87:AS89" si="290">AQ87*AR87</f>
        <v>0</v>
      </c>
      <c r="AT87" s="217"/>
      <c r="AU87" s="350">
        <f>IFERROR(VLOOKUP($B87,'INSUMOS ENE'!$A$2:$S$105,14,0),"")</f>
        <v>45575.353799999997</v>
      </c>
      <c r="AV87" s="219">
        <f t="shared" ref="AV87:AV89" si="291">AT87*AU87</f>
        <v>0</v>
      </c>
      <c r="AW87" s="217"/>
      <c r="AX87" s="350">
        <f>IFERROR(VLOOKUP($B87,'INSUMOS ENE'!$A$2:$S$105,14,0),"")</f>
        <v>45575.353799999997</v>
      </c>
      <c r="AY87" s="219">
        <f t="shared" ref="AY87:AY89" si="292">AW87*AX87</f>
        <v>0</v>
      </c>
      <c r="AZ87" s="217"/>
      <c r="BA87" s="350">
        <f>IFERROR(VLOOKUP($B87,'INSUMOS ENE'!$A$2:$S$105,14,0),"")</f>
        <v>45575.353799999997</v>
      </c>
      <c r="BB87" s="219">
        <f t="shared" ref="BB87:BB89" si="293">AZ87*BA87</f>
        <v>0</v>
      </c>
      <c r="BC87" s="217"/>
      <c r="BD87" s="350">
        <f>IFERROR(VLOOKUP($B87,'INSUMOS ENE'!$A$2:$S$105,14,0),"")</f>
        <v>45575.353799999997</v>
      </c>
      <c r="BE87" s="219">
        <f t="shared" ref="BE87" si="294">BC87*BD87</f>
        <v>0</v>
      </c>
      <c r="BF87" s="217"/>
      <c r="BG87" s="350">
        <f>IFERROR(VLOOKUP($B87,'INSUMOS ENE'!$A$2:$S$105,14,0),"")</f>
        <v>45575.353799999997</v>
      </c>
      <c r="BH87" s="219">
        <f t="shared" ref="BH87:BH88" si="295">BF87*BG87</f>
        <v>0</v>
      </c>
      <c r="BI87" s="217"/>
      <c r="BJ87" s="350">
        <f>IFERROR(VLOOKUP($B87,'INSUMOS ENE'!$A$2:$S$105,14,0),"")</f>
        <v>45575.353799999997</v>
      </c>
      <c r="BK87" s="219">
        <f t="shared" ref="BK87" si="296">BI87*BJ87</f>
        <v>0</v>
      </c>
      <c r="BL87" s="217"/>
      <c r="BM87" s="350">
        <f>IFERROR(VLOOKUP($B87,'INSUMOS ENE'!$A$2:$S$105,14,0),"")</f>
        <v>45575.353799999997</v>
      </c>
      <c r="BN87" s="219">
        <f t="shared" ref="BN87:BN88" si="297">BL87*BM87</f>
        <v>0</v>
      </c>
      <c r="BO87" s="217"/>
      <c r="BP87" s="350">
        <f>IFERROR(VLOOKUP($B87,'INSUMOS ENE'!$A$2:$S$105,14,0),"")</f>
        <v>45575.353799999997</v>
      </c>
      <c r="BQ87" s="219">
        <f t="shared" ref="BQ87:BQ89" si="298">BO87*BP87</f>
        <v>0</v>
      </c>
      <c r="BR87" s="217"/>
      <c r="BS87" s="350">
        <f>IFERROR(VLOOKUP($B87,'INSUMOS ENE'!$A$2:$S$105,14,0),"")</f>
        <v>45575.353799999997</v>
      </c>
      <c r="BT87" s="219">
        <f t="shared" ref="BT87" si="299">BR87*BS87</f>
        <v>0</v>
      </c>
      <c r="BU87" s="217"/>
      <c r="BV87" s="350">
        <f>IFERROR(VLOOKUP($B87,'INSUMOS ENE'!$A$2:$S$105,14,0),"")</f>
        <v>45575.353799999997</v>
      </c>
      <c r="BW87" s="219">
        <f t="shared" ref="BW87" si="300">BU87*BV87</f>
        <v>0</v>
      </c>
      <c r="BX87" s="217"/>
      <c r="BY87" s="351">
        <f>IFERROR(VLOOKUP($B87,'INSUMOS ENE'!$A$2:$S$105,17,0),"")</f>
        <v>19405.664000000001</v>
      </c>
      <c r="BZ87" s="219">
        <f t="shared" ref="BZ87:BZ89" si="301">BX87*BY87</f>
        <v>0</v>
      </c>
      <c r="CA87" s="217"/>
      <c r="CB87" s="350">
        <f>IFERROR(VLOOKUP($B87,'INSUMOS ENE'!$A$2:$S$105,14,0),"")</f>
        <v>45575.353799999997</v>
      </c>
      <c r="CC87" s="219">
        <f t="shared" ref="CC87:CC89" si="302">CA87*CB87</f>
        <v>0</v>
      </c>
      <c r="CD87" s="229">
        <f t="shared" si="174"/>
        <v>390</v>
      </c>
      <c r="CE87" s="217">
        <f t="shared" si="176"/>
        <v>0</v>
      </c>
      <c r="CF87" s="349">
        <v>350</v>
      </c>
      <c r="CG87" s="351">
        <f>IFERROR(VLOOKUP($B87,'INSUMOS ENE'!$A$2:$S$105,17,0),"")</f>
        <v>19405.664000000001</v>
      </c>
      <c r="CH87" s="350">
        <f t="shared" si="177"/>
        <v>6791982.4000000004</v>
      </c>
      <c r="CI87" s="349">
        <v>40</v>
      </c>
      <c r="CJ87" s="350">
        <f>IFERROR(VLOOKUP($B87,'INSUMOS ENE'!$A$2:$S$105,14,0),"")</f>
        <v>45575.353799999997</v>
      </c>
      <c r="CK87" s="359">
        <f t="shared" si="178"/>
        <v>1823014.1519999998</v>
      </c>
      <c r="CL87" s="225">
        <f t="shared" si="179"/>
        <v>8614996.5520000011</v>
      </c>
      <c r="CM87" s="370">
        <f t="shared" si="180"/>
        <v>861499.65520000015</v>
      </c>
      <c r="CN87" s="370">
        <f t="shared" si="181"/>
        <v>163684.93448800003</v>
      </c>
      <c r="CO87" s="370">
        <f t="shared" si="182"/>
        <v>9640181.1416880023</v>
      </c>
    </row>
    <row r="88" spans="1:93" ht="16.5" x14ac:dyDescent="0.25">
      <c r="A88" s="213">
        <v>83</v>
      </c>
      <c r="B88" s="347">
        <v>173</v>
      </c>
      <c r="C88" s="348" t="s">
        <v>106</v>
      </c>
      <c r="D88" s="349">
        <f>IFERROR(VLOOKUP($B88,'[5]INSUMOS FEBRERO'!$A$2:$F$105,5,0),"")</f>
        <v>10</v>
      </c>
      <c r="E88" s="349">
        <f>IFERROR(VLOOKUP($B88,'[5]INSUMOS FEBRERO'!$A$2:$F$105,6,0),"")</f>
        <v>0</v>
      </c>
      <c r="F88" s="349">
        <f t="shared" si="175"/>
        <v>-10</v>
      </c>
      <c r="G88" s="217"/>
      <c r="H88" s="350">
        <f>IFERROR(VLOOKUP($B88,'INSUMOS ENE'!$A$2:$S$105,14,0),"")</f>
        <v>21394.3662</v>
      </c>
      <c r="I88" s="219">
        <f t="shared" si="173"/>
        <v>0</v>
      </c>
      <c r="J88" s="217"/>
      <c r="K88" s="350">
        <f>IFERROR(VLOOKUP($B88,'INSUMOS ENE'!$A$2:$S$105,14,0),"")</f>
        <v>21394.3662</v>
      </c>
      <c r="L88" s="219">
        <f t="shared" si="278"/>
        <v>0</v>
      </c>
      <c r="M88" s="217"/>
      <c r="N88" s="350">
        <f>IFERROR(VLOOKUP($B88,'INSUMOS ENE'!$A$2:$S$105,14,0),"")</f>
        <v>21394.3662</v>
      </c>
      <c r="O88" s="219">
        <f t="shared" si="280"/>
        <v>0</v>
      </c>
      <c r="P88" s="217"/>
      <c r="Q88" s="350">
        <f>IFERROR(VLOOKUP($B88,'INSUMOS ENE'!$A$2:$S$105,14,0),"")</f>
        <v>21394.3662</v>
      </c>
      <c r="R88" s="219">
        <f t="shared" si="281"/>
        <v>0</v>
      </c>
      <c r="S88" s="217"/>
      <c r="T88" s="217"/>
      <c r="U88" s="217"/>
      <c r="V88" s="217"/>
      <c r="W88" s="350">
        <f>IFERROR(VLOOKUP($B88,'INSUMOS ENE'!$A$2:$S$105,14,0),"")</f>
        <v>21394.3662</v>
      </c>
      <c r="X88" s="219">
        <f t="shared" si="283"/>
        <v>0</v>
      </c>
      <c r="Y88" s="217"/>
      <c r="Z88" s="350">
        <f>IFERROR(VLOOKUP($B88,'INSUMOS ENE'!$A$2:$S$105,14,0),"")</f>
        <v>21394.3662</v>
      </c>
      <c r="AA88" s="219">
        <f t="shared" si="284"/>
        <v>0</v>
      </c>
      <c r="AB88" s="217"/>
      <c r="AC88" s="350">
        <f>IFERROR(VLOOKUP($B88,'INSUMOS ENE'!$A$2:$S$105,14,0),"")</f>
        <v>21394.3662</v>
      </c>
      <c r="AD88" s="219">
        <f t="shared" si="285"/>
        <v>0</v>
      </c>
      <c r="AE88" s="217"/>
      <c r="AF88" s="350">
        <f>IFERROR(VLOOKUP($B88,'INSUMOS ENE'!$A$2:$S$105,14,0),"")</f>
        <v>21394.3662</v>
      </c>
      <c r="AG88" s="219">
        <f t="shared" si="286"/>
        <v>0</v>
      </c>
      <c r="AH88" s="217"/>
      <c r="AI88" s="350">
        <f>IFERROR(VLOOKUP($B88,'INSUMOS ENE'!$A$2:$S$105,14,0),"")</f>
        <v>21394.3662</v>
      </c>
      <c r="AJ88" s="219">
        <f t="shared" si="287"/>
        <v>0</v>
      </c>
      <c r="AK88" s="217"/>
      <c r="AL88" s="350">
        <f>IFERROR(VLOOKUP($B88,'INSUMOS ENE'!$A$2:$S$105,14,0),"")</f>
        <v>21394.3662</v>
      </c>
      <c r="AM88" s="219">
        <f t="shared" si="288"/>
        <v>0</v>
      </c>
      <c r="AN88" s="217"/>
      <c r="AO88" s="350">
        <f>IFERROR(VLOOKUP($B88,'INSUMOS ENE'!$A$2:$S$105,14,0),"")</f>
        <v>21394.3662</v>
      </c>
      <c r="AP88" s="219">
        <f t="shared" si="289"/>
        <v>0</v>
      </c>
      <c r="AQ88" s="217"/>
      <c r="AR88" s="350">
        <f>IFERROR(VLOOKUP($B88,'INSUMOS ENE'!$A$2:$S$105,14,0),"")</f>
        <v>21394.3662</v>
      </c>
      <c r="AS88" s="219">
        <f t="shared" si="290"/>
        <v>0</v>
      </c>
      <c r="AT88" s="217"/>
      <c r="AU88" s="350">
        <f>IFERROR(VLOOKUP($B88,'INSUMOS ENE'!$A$2:$S$105,14,0),"")</f>
        <v>21394.3662</v>
      </c>
      <c r="AV88" s="219">
        <f t="shared" si="291"/>
        <v>0</v>
      </c>
      <c r="AW88" s="217"/>
      <c r="AX88" s="350">
        <f>IFERROR(VLOOKUP($B88,'INSUMOS ENE'!$A$2:$S$105,14,0),"")</f>
        <v>21394.3662</v>
      </c>
      <c r="AY88" s="219">
        <f t="shared" si="292"/>
        <v>0</v>
      </c>
      <c r="AZ88" s="217"/>
      <c r="BA88" s="350">
        <f>IFERROR(VLOOKUP($B88,'INSUMOS ENE'!$A$2:$S$105,14,0),"")</f>
        <v>21394.3662</v>
      </c>
      <c r="BB88" s="219">
        <f t="shared" si="293"/>
        <v>0</v>
      </c>
      <c r="BC88" s="217"/>
      <c r="BD88" s="217"/>
      <c r="BE88" s="217"/>
      <c r="BF88" s="217"/>
      <c r="BG88" s="350">
        <f>IFERROR(VLOOKUP($B88,'INSUMOS ENE'!$A$2:$S$105,14,0),"")</f>
        <v>21394.3662</v>
      </c>
      <c r="BH88" s="219">
        <f t="shared" si="295"/>
        <v>0</v>
      </c>
      <c r="BI88" s="217"/>
      <c r="BJ88" s="217"/>
      <c r="BK88" s="217"/>
      <c r="BL88" s="217"/>
      <c r="BM88" s="350">
        <f>IFERROR(VLOOKUP($B88,'INSUMOS ENE'!$A$2:$S$105,14,0),"")</f>
        <v>21394.3662</v>
      </c>
      <c r="BN88" s="219">
        <f t="shared" si="297"/>
        <v>0</v>
      </c>
      <c r="BO88" s="217"/>
      <c r="BP88" s="350">
        <f>IFERROR(VLOOKUP($B88,'INSUMOS ENE'!$A$2:$S$105,14,0),"")</f>
        <v>21394.3662</v>
      </c>
      <c r="BQ88" s="219">
        <f t="shared" si="298"/>
        <v>0</v>
      </c>
      <c r="BR88" s="217"/>
      <c r="BS88" s="217"/>
      <c r="BT88" s="217"/>
      <c r="BU88" s="217"/>
      <c r="BV88" s="217"/>
      <c r="BW88" s="217"/>
      <c r="BX88" s="217"/>
      <c r="BY88" s="350">
        <f>IFERROR(VLOOKUP($B88,'INSUMOS ENE'!$A$2:$S$105,14,0),"")</f>
        <v>21394.3662</v>
      </c>
      <c r="BZ88" s="219">
        <f t="shared" si="301"/>
        <v>0</v>
      </c>
      <c r="CA88" s="217"/>
      <c r="CB88" s="350">
        <f>IFERROR(VLOOKUP($B88,'INSUMOS ENE'!$A$2:$S$105,14,0),"")</f>
        <v>21394.3662</v>
      </c>
      <c r="CC88" s="219">
        <f t="shared" si="302"/>
        <v>0</v>
      </c>
      <c r="CD88" s="222">
        <f t="shared" si="174"/>
        <v>0</v>
      </c>
      <c r="CE88" s="217">
        <f t="shared" si="176"/>
        <v>0</v>
      </c>
      <c r="CF88" s="349">
        <f>IFERROR(VLOOKUP($B88,'[5]INSUMOS FEBRERO'!$A$2:$J$105,9,0),"0")</f>
        <v>0</v>
      </c>
      <c r="CG88" s="351">
        <f>IFERROR(VLOOKUP($B88,'INSUMOS ENE'!$A$2:$S$105,17,0),"")</f>
        <v>0</v>
      </c>
      <c r="CH88" s="350">
        <f t="shared" si="177"/>
        <v>0</v>
      </c>
      <c r="CI88" s="349">
        <f>IFERROR(VLOOKUP($B88,'[5]INSUMOS FEBRERO'!$A$2:$J$105,10,0),"0")</f>
        <v>0</v>
      </c>
      <c r="CJ88" s="350">
        <f>IFERROR(VLOOKUP($B88,'INSUMOS ENE'!$A$2:$S$105,14,0),"")</f>
        <v>21394.3662</v>
      </c>
      <c r="CK88" s="352">
        <f t="shared" si="178"/>
        <v>0</v>
      </c>
      <c r="CL88" s="225">
        <f t="shared" si="179"/>
        <v>0</v>
      </c>
      <c r="CM88" s="370">
        <f t="shared" si="180"/>
        <v>0</v>
      </c>
      <c r="CN88" s="370">
        <f t="shared" si="181"/>
        <v>0</v>
      </c>
      <c r="CO88" s="370">
        <f t="shared" si="182"/>
        <v>0</v>
      </c>
    </row>
    <row r="89" spans="1:93" ht="16.5" x14ac:dyDescent="0.25">
      <c r="A89" s="213">
        <v>84</v>
      </c>
      <c r="B89" s="347">
        <v>174</v>
      </c>
      <c r="C89" s="348" t="s">
        <v>107</v>
      </c>
      <c r="D89" s="349">
        <f>IFERROR(VLOOKUP($B89,'[5]INSUMOS FEBRERO'!$A$2:$F$105,5,0),"")</f>
        <v>96</v>
      </c>
      <c r="E89" s="349">
        <f>IFERROR(VLOOKUP($B89,'[5]INSUMOS FEBRERO'!$A$2:$F$105,6,0),"")</f>
        <v>81</v>
      </c>
      <c r="F89" s="349">
        <f t="shared" si="175"/>
        <v>-15</v>
      </c>
      <c r="G89" s="217">
        <v>50</v>
      </c>
      <c r="H89" s="351">
        <f>IFERROR(VLOOKUP($B89,'INSUMOS ENE'!$A$2:$S$105,17,0),"")</f>
        <v>6081.0860000000002</v>
      </c>
      <c r="I89" s="219">
        <f t="shared" si="173"/>
        <v>304054.3</v>
      </c>
      <c r="J89" s="217">
        <v>30</v>
      </c>
      <c r="K89" s="351">
        <f>IFERROR(VLOOKUP($B89,'INSUMOS ENE'!$A$2:$S$105,17,0),"")</f>
        <v>6081.0860000000002</v>
      </c>
      <c r="L89" s="219">
        <f t="shared" si="278"/>
        <v>182432.58000000002</v>
      </c>
      <c r="M89" s="217">
        <v>1</v>
      </c>
      <c r="N89" s="351">
        <f>IFERROR(VLOOKUP($B89,'INSUMOS ENE'!$A$2:$S$105,17,0),"")</f>
        <v>6081.0860000000002</v>
      </c>
      <c r="O89" s="219">
        <f t="shared" si="280"/>
        <v>6081.0860000000002</v>
      </c>
      <c r="P89" s="217"/>
      <c r="Q89" s="350">
        <f>IFERROR(VLOOKUP($B89,'INSUMOS ENE'!$A$2:$S$105,14,0),"")</f>
        <v>10050.1875</v>
      </c>
      <c r="R89" s="219">
        <f t="shared" si="281"/>
        <v>0</v>
      </c>
      <c r="S89" s="217"/>
      <c r="T89" s="350">
        <f>IFERROR(VLOOKUP($B89,'INSUMOS ENE'!$A$2:$S$105,14,0),"")</f>
        <v>10050.1875</v>
      </c>
      <c r="U89" s="219">
        <f t="shared" ref="U89" si="303">S89*T89</f>
        <v>0</v>
      </c>
      <c r="V89" s="217"/>
      <c r="W89" s="350">
        <f>IFERROR(VLOOKUP($B89,'INSUMOS ENE'!$A$2:$S$105,14,0),"")</f>
        <v>10050.1875</v>
      </c>
      <c r="X89" s="219">
        <f t="shared" si="283"/>
        <v>0</v>
      </c>
      <c r="Y89" s="217"/>
      <c r="Z89" s="350">
        <f>IFERROR(VLOOKUP($B89,'INSUMOS ENE'!$A$2:$S$105,14,0),"")</f>
        <v>10050.1875</v>
      </c>
      <c r="AA89" s="219">
        <f t="shared" si="284"/>
        <v>0</v>
      </c>
      <c r="AB89" s="217"/>
      <c r="AC89" s="350">
        <f>IFERROR(VLOOKUP($B89,'INSUMOS ENE'!$A$2:$S$105,14,0),"")</f>
        <v>10050.1875</v>
      </c>
      <c r="AD89" s="219">
        <f t="shared" si="285"/>
        <v>0</v>
      </c>
      <c r="AE89" s="217"/>
      <c r="AF89" s="350">
        <f>IFERROR(VLOOKUP($B89,'INSUMOS ENE'!$A$2:$S$105,14,0),"")</f>
        <v>10050.1875</v>
      </c>
      <c r="AG89" s="219">
        <f t="shared" si="286"/>
        <v>0</v>
      </c>
      <c r="AH89" s="217"/>
      <c r="AI89" s="350">
        <f>IFERROR(VLOOKUP($B89,'INSUMOS ENE'!$A$2:$S$105,14,0),"")</f>
        <v>10050.1875</v>
      </c>
      <c r="AJ89" s="219">
        <f t="shared" si="287"/>
        <v>0</v>
      </c>
      <c r="AK89" s="217"/>
      <c r="AL89" s="350">
        <f>IFERROR(VLOOKUP($B89,'INSUMOS ENE'!$A$2:$S$105,14,0),"")</f>
        <v>10050.1875</v>
      </c>
      <c r="AM89" s="219">
        <f t="shared" si="288"/>
        <v>0</v>
      </c>
      <c r="AN89" s="217"/>
      <c r="AO89" s="350">
        <f>IFERROR(VLOOKUP($B89,'INSUMOS ENE'!$A$2:$S$105,14,0),"")</f>
        <v>10050.1875</v>
      </c>
      <c r="AP89" s="219">
        <f t="shared" si="289"/>
        <v>0</v>
      </c>
      <c r="AQ89" s="217"/>
      <c r="AR89" s="350">
        <f>IFERROR(VLOOKUP($B89,'INSUMOS ENE'!$A$2:$S$105,14,0),"")</f>
        <v>10050.1875</v>
      </c>
      <c r="AS89" s="219">
        <f t="shared" si="290"/>
        <v>0</v>
      </c>
      <c r="AT89" s="217"/>
      <c r="AU89" s="350">
        <f>IFERROR(VLOOKUP($B89,'INSUMOS ENE'!$A$2:$S$105,14,0),"")</f>
        <v>10050.1875</v>
      </c>
      <c r="AV89" s="219">
        <f t="shared" si="291"/>
        <v>0</v>
      </c>
      <c r="AW89" s="217"/>
      <c r="AX89" s="350">
        <f>IFERROR(VLOOKUP($B89,'INSUMOS ENE'!$A$2:$S$105,14,0),"")</f>
        <v>10050.1875</v>
      </c>
      <c r="AY89" s="219">
        <f t="shared" si="292"/>
        <v>0</v>
      </c>
      <c r="AZ89" s="217"/>
      <c r="BA89" s="350">
        <f>IFERROR(VLOOKUP($B89,'INSUMOS ENE'!$A$2:$S$105,14,0),"")</f>
        <v>10050.1875</v>
      </c>
      <c r="BB89" s="219">
        <f t="shared" si="293"/>
        <v>0</v>
      </c>
      <c r="BC89" s="217"/>
      <c r="BD89" s="350">
        <f>IFERROR(VLOOKUP($B89,'INSUMOS ENE'!$A$2:$S$105,14,0),"")</f>
        <v>10050.1875</v>
      </c>
      <c r="BE89" s="219">
        <f t="shared" ref="BE89" si="304">BC89*BD89</f>
        <v>0</v>
      </c>
      <c r="BF89" s="217"/>
      <c r="BG89" s="351">
        <f>IFERROR(VLOOKUP($B89,'INSUMOS ENE'!$A$2:$S$105,17,0),"")</f>
        <v>6081.0860000000002</v>
      </c>
      <c r="BH89" s="217">
        <f>+BG89*BF89</f>
        <v>0</v>
      </c>
      <c r="BI89" s="217"/>
      <c r="BJ89" s="350">
        <f>IFERROR(VLOOKUP($B89,'INSUMOS ENE'!$A$2:$S$105,14,0),"")</f>
        <v>10050.1875</v>
      </c>
      <c r="BK89" s="219">
        <f t="shared" ref="BK89" si="305">BI89*BJ89</f>
        <v>0</v>
      </c>
      <c r="BL89" s="217"/>
      <c r="BM89" s="351">
        <f>IFERROR(VLOOKUP($B89,'INSUMOS ENE'!$A$2:$S$105,17,0),"")</f>
        <v>6081.0860000000002</v>
      </c>
      <c r="BN89" s="217">
        <f>+BM89*BL89</f>
        <v>0</v>
      </c>
      <c r="BO89" s="217"/>
      <c r="BP89" s="350">
        <f>IFERROR(VLOOKUP($B89,'INSUMOS ENE'!$A$2:$S$105,14,0),"")</f>
        <v>10050.1875</v>
      </c>
      <c r="BQ89" s="219">
        <f t="shared" si="298"/>
        <v>0</v>
      </c>
      <c r="BR89" s="217"/>
      <c r="BS89" s="350">
        <f>IFERROR(VLOOKUP($B89,'INSUMOS ENE'!$A$2:$S$105,14,0),"")</f>
        <v>10050.1875</v>
      </c>
      <c r="BT89" s="219">
        <f t="shared" ref="BT89" si="306">BR89*BS89</f>
        <v>0</v>
      </c>
      <c r="BU89" s="217"/>
      <c r="BV89" s="350">
        <f>IFERROR(VLOOKUP($B89,'INSUMOS ENE'!$A$2:$S$105,14,0),"")</f>
        <v>10050.1875</v>
      </c>
      <c r="BW89" s="219">
        <f t="shared" ref="BW89" si="307">BU89*BV89</f>
        <v>0</v>
      </c>
      <c r="BX89" s="217"/>
      <c r="BY89" s="350">
        <f>IFERROR(VLOOKUP($B89,'INSUMOS ENE'!$A$2:$S$105,14,0),"")</f>
        <v>10050.1875</v>
      </c>
      <c r="BZ89" s="219">
        <f t="shared" si="301"/>
        <v>0</v>
      </c>
      <c r="CA89" s="217"/>
      <c r="CB89" s="350">
        <f>IFERROR(VLOOKUP($B89,'INSUMOS ENE'!$A$2:$S$105,14,0),"")</f>
        <v>10050.1875</v>
      </c>
      <c r="CC89" s="219">
        <f t="shared" si="302"/>
        <v>0</v>
      </c>
      <c r="CD89" s="222">
        <f t="shared" si="174"/>
        <v>81</v>
      </c>
      <c r="CE89" s="217">
        <f t="shared" si="176"/>
        <v>0</v>
      </c>
      <c r="CF89" s="349">
        <f>IFERROR(VLOOKUP($B89,'[5]INSUMOS FEBRERO'!$A$2:$J$105,9,0),"0")</f>
        <v>81</v>
      </c>
      <c r="CG89" s="351">
        <f>IFERROR(VLOOKUP($B89,'INSUMOS ENE'!$A$2:$S$105,17,0),"")</f>
        <v>6081.0860000000002</v>
      </c>
      <c r="CH89" s="350">
        <f t="shared" si="177"/>
        <v>492567.96600000001</v>
      </c>
      <c r="CI89" s="349">
        <f>IFERROR(VLOOKUP($B89,'[5]INSUMOS FEBRERO'!$A$2:$J$105,10,0),"0")</f>
        <v>0</v>
      </c>
      <c r="CJ89" s="350">
        <f>IFERROR(VLOOKUP($B89,'INSUMOS ENE'!$A$2:$S$105,14,0),"")</f>
        <v>10050.1875</v>
      </c>
      <c r="CK89" s="352">
        <f t="shared" si="178"/>
        <v>0</v>
      </c>
      <c r="CL89" s="225">
        <f t="shared" si="179"/>
        <v>492567.96600000001</v>
      </c>
      <c r="CM89" s="370">
        <f t="shared" si="180"/>
        <v>49256.796600000001</v>
      </c>
      <c r="CN89" s="370">
        <f t="shared" si="181"/>
        <v>9358.7913540000009</v>
      </c>
      <c r="CO89" s="370">
        <f t="shared" si="182"/>
        <v>551183.553954</v>
      </c>
    </row>
    <row r="90" spans="1:93" ht="16.5" x14ac:dyDescent="0.25">
      <c r="A90" s="213">
        <v>85</v>
      </c>
      <c r="B90" s="347">
        <v>176</v>
      </c>
      <c r="C90" s="348" t="s">
        <v>141</v>
      </c>
      <c r="D90" s="349">
        <f>IFERROR(VLOOKUP($B90,'[5]INSUMOS FEBRERO'!$A$2:$F$105,5,0),"")</f>
        <v>3</v>
      </c>
      <c r="E90" s="349">
        <f>IFERROR(VLOOKUP($B90,'[5]INSUMOS FEBRERO'!$A$2:$F$105,6,0),"")</f>
        <v>10</v>
      </c>
      <c r="F90" s="349">
        <f t="shared" si="175"/>
        <v>7</v>
      </c>
      <c r="G90" s="234">
        <v>10</v>
      </c>
      <c r="H90" s="350">
        <f>IFERROR(VLOOKUP($B90,'INSUMOS ENE'!$A$2:$S$105,14,0),"")</f>
        <v>3781.7082</v>
      </c>
      <c r="I90" s="219">
        <f t="shared" si="173"/>
        <v>37817.082000000002</v>
      </c>
      <c r="J90" s="217"/>
      <c r="K90" s="351"/>
      <c r="L90" s="217"/>
      <c r="M90" s="217"/>
      <c r="N90" s="217"/>
      <c r="O90" s="217"/>
      <c r="P90" s="217"/>
      <c r="Q90" s="217"/>
      <c r="R90" s="217"/>
      <c r="S90" s="217"/>
      <c r="T90" s="217"/>
      <c r="U90" s="217"/>
      <c r="V90" s="217"/>
      <c r="W90" s="217"/>
      <c r="X90" s="217"/>
      <c r="Y90" s="217"/>
      <c r="Z90" s="217"/>
      <c r="AA90" s="217"/>
      <c r="AB90" s="217"/>
      <c r="AC90" s="217"/>
      <c r="AD90" s="217"/>
      <c r="AE90" s="217"/>
      <c r="AF90" s="351">
        <f>IFERROR(VLOOKUP($B90,'INSUMOS ENE'!$A$2:$S$105,17,0),"")</f>
        <v>2749.4160000000002</v>
      </c>
      <c r="AG90" s="217">
        <f>+AF90*AE90</f>
        <v>0</v>
      </c>
      <c r="AH90" s="217"/>
      <c r="AI90" s="217"/>
      <c r="AJ90" s="217"/>
      <c r="AK90" s="217"/>
      <c r="AL90" s="217"/>
      <c r="AM90" s="217"/>
      <c r="AN90" s="217"/>
      <c r="AO90" s="217"/>
      <c r="AP90" s="217"/>
      <c r="AQ90" s="217"/>
      <c r="AR90" s="217"/>
      <c r="AS90" s="217"/>
      <c r="AT90" s="217"/>
      <c r="AU90" s="217"/>
      <c r="AV90" s="217"/>
      <c r="AW90" s="217"/>
      <c r="AX90" s="217"/>
      <c r="AY90" s="217"/>
      <c r="AZ90" s="217"/>
      <c r="BA90" s="217"/>
      <c r="BB90" s="217"/>
      <c r="BC90" s="217"/>
      <c r="BD90" s="217"/>
      <c r="BE90" s="217"/>
      <c r="BF90" s="217"/>
      <c r="BG90" s="217"/>
      <c r="BH90" s="217"/>
      <c r="BI90" s="217"/>
      <c r="BJ90" s="217"/>
      <c r="BK90" s="217"/>
      <c r="BL90" s="217"/>
      <c r="BM90" s="217"/>
      <c r="BN90" s="217"/>
      <c r="BO90" s="217"/>
      <c r="BP90" s="217"/>
      <c r="BQ90" s="217"/>
      <c r="BR90" s="217"/>
      <c r="BS90" s="217"/>
      <c r="BT90" s="217"/>
      <c r="BU90" s="217"/>
      <c r="BV90" s="217"/>
      <c r="BW90" s="217"/>
      <c r="BX90" s="217"/>
      <c r="BY90" s="217"/>
      <c r="BZ90" s="217"/>
      <c r="CA90" s="217"/>
      <c r="CB90" s="217"/>
      <c r="CC90" s="217"/>
      <c r="CD90" s="222">
        <f t="shared" si="174"/>
        <v>10</v>
      </c>
      <c r="CE90" s="217">
        <f t="shared" si="176"/>
        <v>0</v>
      </c>
      <c r="CF90" s="349">
        <v>0</v>
      </c>
      <c r="CG90" s="351">
        <f>IFERROR(VLOOKUP($B90,'INSUMOS ENE'!$A$2:$S$105,17,0),"")</f>
        <v>2749.4160000000002</v>
      </c>
      <c r="CH90" s="350">
        <f t="shared" si="177"/>
        <v>0</v>
      </c>
      <c r="CI90" s="349">
        <v>10</v>
      </c>
      <c r="CJ90" s="350">
        <f>IFERROR(VLOOKUP($B90,'INSUMOS ENE'!$A$2:$S$105,14,0),"")</f>
        <v>3781.7082</v>
      </c>
      <c r="CK90" s="352">
        <f t="shared" si="178"/>
        <v>37817.082000000002</v>
      </c>
      <c r="CL90" s="225">
        <f t="shared" si="179"/>
        <v>37817.082000000002</v>
      </c>
      <c r="CM90" s="370">
        <f t="shared" si="180"/>
        <v>3781.7082000000005</v>
      </c>
      <c r="CN90" s="370">
        <f t="shared" si="181"/>
        <v>718.52455800000007</v>
      </c>
      <c r="CO90" s="370">
        <f t="shared" si="182"/>
        <v>42317.314758</v>
      </c>
    </row>
    <row r="91" spans="1:93" ht="16.5" x14ac:dyDescent="0.25">
      <c r="A91" s="213">
        <v>86</v>
      </c>
      <c r="B91" s="347">
        <v>192</v>
      </c>
      <c r="C91" s="348" t="s">
        <v>184</v>
      </c>
      <c r="D91" s="349">
        <f>IFERROR(VLOOKUP($B91,'[5]INSUMOS FEBRERO'!$A$2:$F$105,5,0),"")</f>
        <v>56</v>
      </c>
      <c r="E91" s="349">
        <f>IFERROR(VLOOKUP($B91,'[5]INSUMOS FEBRERO'!$A$2:$F$105,6,0),"")</f>
        <v>389</v>
      </c>
      <c r="F91" s="349">
        <f t="shared" si="175"/>
        <v>333</v>
      </c>
      <c r="G91" s="234">
        <v>300</v>
      </c>
      <c r="H91" s="350">
        <f>IFERROR(VLOOKUP($B91,'INSUMOS ENE'!$A$2:$S$105,14,0),"")</f>
        <v>6866.2880999999998</v>
      </c>
      <c r="I91" s="219">
        <f t="shared" si="173"/>
        <v>2059886.43</v>
      </c>
      <c r="J91" s="217">
        <v>50</v>
      </c>
      <c r="K91" s="351">
        <f>IFERROR(VLOOKUP($B91,'INSUMOS ENE'!$A$2:$S$105,17,0),"")</f>
        <v>3930.7400000000002</v>
      </c>
      <c r="L91" s="219">
        <f t="shared" ref="L91:L94" si="308">J91*K91</f>
        <v>196537</v>
      </c>
      <c r="M91" s="217">
        <v>24</v>
      </c>
      <c r="N91" s="351">
        <f>IFERROR(VLOOKUP($B91,'INSUMOS ENE'!$A$2:$S$105,17,0),"")</f>
        <v>3930.7400000000002</v>
      </c>
      <c r="O91" s="219">
        <f t="shared" ref="O91:O94" si="309">M91*N91</f>
        <v>94337.760000000009</v>
      </c>
      <c r="P91" s="217"/>
      <c r="Q91" s="350">
        <f>IFERROR(VLOOKUP($B91,'INSUMOS ENE'!$A$2:$S$105,14,0),"")</f>
        <v>6866.2880999999998</v>
      </c>
      <c r="R91" s="219">
        <f t="shared" ref="R91:R94" si="310">P91*Q91</f>
        <v>0</v>
      </c>
      <c r="S91" s="217"/>
      <c r="T91" s="350">
        <f>IFERROR(VLOOKUP($B91,'INSUMOS ENE'!$A$2:$S$105,14,0),"")</f>
        <v>6866.2880999999998</v>
      </c>
      <c r="U91" s="219">
        <f t="shared" ref="U91:U94" si="311">S91*T91</f>
        <v>0</v>
      </c>
      <c r="V91" s="217"/>
      <c r="W91" s="350">
        <f>IFERROR(VLOOKUP($B91,'INSUMOS ENE'!$A$2:$S$105,14,0),"")</f>
        <v>6866.2880999999998</v>
      </c>
      <c r="X91" s="219">
        <f t="shared" ref="X91:X94" si="312">V91*W91</f>
        <v>0</v>
      </c>
      <c r="Y91" s="217"/>
      <c r="Z91" s="350">
        <f>IFERROR(VLOOKUP($B91,'INSUMOS ENE'!$A$2:$S$105,14,0),"")</f>
        <v>6866.2880999999998</v>
      </c>
      <c r="AA91" s="219">
        <f t="shared" ref="AA91:AA94" si="313">Y91*Z91</f>
        <v>0</v>
      </c>
      <c r="AB91" s="217"/>
      <c r="AC91" s="350">
        <f>IFERROR(VLOOKUP($B91,'INSUMOS ENE'!$A$2:$S$105,14,0),"")</f>
        <v>6866.2880999999998</v>
      </c>
      <c r="AD91" s="219">
        <f t="shared" ref="AD91:AD94" si="314">AB91*AC91</f>
        <v>0</v>
      </c>
      <c r="AE91" s="217"/>
      <c r="AF91" s="350">
        <f>IFERROR(VLOOKUP($B91,'INSUMOS ENE'!$A$2:$S$105,14,0),"")</f>
        <v>6866.2880999999998</v>
      </c>
      <c r="AG91" s="219">
        <f t="shared" ref="AG91:AG94" si="315">AE91*AF91</f>
        <v>0</v>
      </c>
      <c r="AH91" s="217"/>
      <c r="AI91" s="350">
        <f>IFERROR(VLOOKUP($B91,'INSUMOS ENE'!$A$2:$S$105,14,0),"")</f>
        <v>6866.2880999999998</v>
      </c>
      <c r="AJ91" s="219">
        <f t="shared" ref="AJ91:AJ94" si="316">AH91*AI91</f>
        <v>0</v>
      </c>
      <c r="AK91" s="234">
        <v>5</v>
      </c>
      <c r="AL91" s="350">
        <f>IFERROR(VLOOKUP($B91,'INSUMOS ENE'!$A$2:$S$105,14,0),"")</f>
        <v>6866.2880999999998</v>
      </c>
      <c r="AM91" s="219">
        <f t="shared" ref="AM91:AM94" si="317">AK91*AL91</f>
        <v>34331.440499999997</v>
      </c>
      <c r="AN91" s="234">
        <v>10</v>
      </c>
      <c r="AO91" s="350">
        <f>IFERROR(VLOOKUP($B91,'INSUMOS ENE'!$A$2:$S$105,14,0),"")</f>
        <v>6866.2880999999998</v>
      </c>
      <c r="AP91" s="219">
        <f t="shared" ref="AP91:AP94" si="318">AN91*AO91</f>
        <v>68662.880999999994</v>
      </c>
      <c r="AQ91" s="217"/>
      <c r="AR91" s="350">
        <f>IFERROR(VLOOKUP($B91,'INSUMOS ENE'!$A$2:$S$105,14,0),"")</f>
        <v>6866.2880999999998</v>
      </c>
      <c r="AS91" s="219">
        <f t="shared" ref="AS91:AS94" si="319">AQ91*AR91</f>
        <v>0</v>
      </c>
      <c r="AT91" s="217"/>
      <c r="AU91" s="350">
        <f>IFERROR(VLOOKUP($B91,'INSUMOS ENE'!$A$2:$S$105,14,0),"")</f>
        <v>6866.2880999999998</v>
      </c>
      <c r="AV91" s="219">
        <f t="shared" ref="AV91:AV94" si="320">AT91*AU91</f>
        <v>0</v>
      </c>
      <c r="AW91" s="217"/>
      <c r="AX91" s="350">
        <f>IFERROR(VLOOKUP($B91,'INSUMOS ENE'!$A$2:$S$105,14,0),"")</f>
        <v>6866.2880999999998</v>
      </c>
      <c r="AY91" s="219">
        <f t="shared" ref="AY91:AY94" si="321">AW91*AX91</f>
        <v>0</v>
      </c>
      <c r="AZ91" s="217"/>
      <c r="BA91" s="350">
        <f>IFERROR(VLOOKUP($B91,'INSUMOS ENE'!$A$2:$S$105,14,0),"")</f>
        <v>6866.2880999999998</v>
      </c>
      <c r="BB91" s="219">
        <f t="shared" ref="BB91:BB94" si="322">AZ91*BA91</f>
        <v>0</v>
      </c>
      <c r="BC91" s="217"/>
      <c r="BD91" s="350">
        <f>IFERROR(VLOOKUP($B91,'INSUMOS ENE'!$A$2:$S$105,14,0),"")</f>
        <v>6866.2880999999998</v>
      </c>
      <c r="BE91" s="219">
        <f t="shared" ref="BE91:BE94" si="323">BC91*BD91</f>
        <v>0</v>
      </c>
      <c r="BF91" s="217"/>
      <c r="BG91" s="350">
        <f>IFERROR(VLOOKUP($B91,'INSUMOS ENE'!$A$2:$S$105,14,0),"")</f>
        <v>6866.2880999999998</v>
      </c>
      <c r="BH91" s="219">
        <f t="shared" ref="BH91:BH94" si="324">BF91*BG91</f>
        <v>0</v>
      </c>
      <c r="BI91" s="217"/>
      <c r="BJ91" s="351">
        <f>IFERROR(VLOOKUP($B91,'INSUMOS ENE'!$A$2:$S$105,17,0),"")</f>
        <v>3930.7400000000002</v>
      </c>
      <c r="BK91" s="221">
        <f>+BI91*BJ91</f>
        <v>0</v>
      </c>
      <c r="BL91" s="217"/>
      <c r="BM91" s="350">
        <f>IFERROR(VLOOKUP($B91,'INSUMOS ENE'!$A$2:$S$105,14,0),"")</f>
        <v>6866.2880999999998</v>
      </c>
      <c r="BN91" s="219">
        <f t="shared" ref="BN91:BN93" si="325">BL91*BM91</f>
        <v>0</v>
      </c>
      <c r="BO91" s="217"/>
      <c r="BP91" s="350">
        <f>IFERROR(VLOOKUP($B91,'INSUMOS ENE'!$A$2:$S$105,14,0),"")</f>
        <v>6866.2880999999998</v>
      </c>
      <c r="BQ91" s="219">
        <f t="shared" ref="BQ91:BQ94" si="326">BO91*BP91</f>
        <v>0</v>
      </c>
      <c r="BR91" s="217"/>
      <c r="BS91" s="351">
        <f>IFERROR(VLOOKUP($B91,'INSUMOS ENE'!$A$2:$S$105,17,0),"")</f>
        <v>3930.7400000000002</v>
      </c>
      <c r="BT91" s="221">
        <f>+BR91*BS91</f>
        <v>0</v>
      </c>
      <c r="BU91" s="217"/>
      <c r="BV91" s="350">
        <f>IFERROR(VLOOKUP($B91,'INSUMOS ENE'!$A$2:$S$105,14,0),"")</f>
        <v>6866.2880999999998</v>
      </c>
      <c r="BW91" s="219">
        <f t="shared" ref="BW91:BW94" si="327">BU91*BV91</f>
        <v>0</v>
      </c>
      <c r="BX91" s="217"/>
      <c r="BY91" s="350">
        <f>IFERROR(VLOOKUP($B91,'INSUMOS ENE'!$A$2:$S$105,14,0),"")</f>
        <v>6866.2880999999998</v>
      </c>
      <c r="BZ91" s="219">
        <f t="shared" ref="BZ91:BZ93" si="328">BX91*BY91</f>
        <v>0</v>
      </c>
      <c r="CA91" s="217"/>
      <c r="CB91" s="350">
        <f>IFERROR(VLOOKUP($B91,'INSUMOS ENE'!$A$2:$S$105,14,0),"")</f>
        <v>6866.2880999999998</v>
      </c>
      <c r="CC91" s="219">
        <f t="shared" ref="CC91:CC94" si="329">CA91*CB91</f>
        <v>0</v>
      </c>
      <c r="CD91" s="222">
        <f t="shared" si="174"/>
        <v>389</v>
      </c>
      <c r="CE91" s="217">
        <f t="shared" si="176"/>
        <v>0</v>
      </c>
      <c r="CF91" s="349">
        <v>74</v>
      </c>
      <c r="CG91" s="351">
        <f>IFERROR(VLOOKUP($B91,'INSUMOS ENE'!$A$2:$S$105,17,0),"")</f>
        <v>3930.7400000000002</v>
      </c>
      <c r="CH91" s="350">
        <f t="shared" si="177"/>
        <v>290874.76</v>
      </c>
      <c r="CI91" s="349">
        <v>315</v>
      </c>
      <c r="CJ91" s="350">
        <f>IFERROR(VLOOKUP($B91,'INSUMOS ENE'!$A$2:$S$105,14,0),"")</f>
        <v>6866.2880999999998</v>
      </c>
      <c r="CK91" s="352">
        <f t="shared" si="178"/>
        <v>2162880.7514999998</v>
      </c>
      <c r="CL91" s="225">
        <f t="shared" si="179"/>
        <v>2453755.5114999996</v>
      </c>
      <c r="CM91" s="370">
        <f t="shared" si="180"/>
        <v>245375.55114999996</v>
      </c>
      <c r="CN91" s="370">
        <f t="shared" si="181"/>
        <v>46621.354718499992</v>
      </c>
      <c r="CO91" s="370">
        <f t="shared" si="182"/>
        <v>2745752.4173684996</v>
      </c>
    </row>
    <row r="92" spans="1:93" ht="16.5" x14ac:dyDescent="0.25">
      <c r="A92" s="213">
        <v>87</v>
      </c>
      <c r="B92" s="347">
        <v>195</v>
      </c>
      <c r="C92" s="348" t="s">
        <v>185</v>
      </c>
      <c r="D92" s="349">
        <f>IFERROR(VLOOKUP($B92,'[5]INSUMOS FEBRERO'!$A$2:$F$105,5,0),"")</f>
        <v>56</v>
      </c>
      <c r="E92" s="349">
        <f>IFERROR(VLOOKUP($B92,'[5]INSUMOS FEBRERO'!$A$2:$F$105,6,0),"")</f>
        <v>519</v>
      </c>
      <c r="F92" s="349">
        <f t="shared" si="175"/>
        <v>463</v>
      </c>
      <c r="G92" s="234">
        <v>420</v>
      </c>
      <c r="H92" s="350">
        <f>IFERROR(VLOOKUP($B92,'INSUMOS ENE'!$A$2:$S$105,14,0),"")</f>
        <v>10697.1831</v>
      </c>
      <c r="I92" s="219">
        <f t="shared" si="173"/>
        <v>4492816.9019999998</v>
      </c>
      <c r="J92" s="217">
        <v>60</v>
      </c>
      <c r="K92" s="351">
        <f>IFERROR(VLOOKUP($B92,'INSUMOS ENE'!$A$2:$S$105,17,0),"")</f>
        <v>6431.0690000000004</v>
      </c>
      <c r="L92" s="219">
        <f t="shared" si="308"/>
        <v>385864.14</v>
      </c>
      <c r="M92" s="217">
        <v>24</v>
      </c>
      <c r="N92" s="351">
        <f>IFERROR(VLOOKUP($B92,'INSUMOS ENE'!$A$2:$S$105,17,0),"")</f>
        <v>6431.0690000000004</v>
      </c>
      <c r="O92" s="219">
        <f t="shared" si="309"/>
        <v>154345.65600000002</v>
      </c>
      <c r="P92" s="217"/>
      <c r="Q92" s="350">
        <f>IFERROR(VLOOKUP($B92,'INSUMOS ENE'!$A$2:$S$105,14,0),"")</f>
        <v>10697.1831</v>
      </c>
      <c r="R92" s="219">
        <f t="shared" si="310"/>
        <v>0</v>
      </c>
      <c r="S92" s="217"/>
      <c r="T92" s="351">
        <f>IFERROR(VLOOKUP($B92,'INSUMOS ENE'!$A$2:$S$105,17,0),"")</f>
        <v>6431.0690000000004</v>
      </c>
      <c r="U92" s="219">
        <f t="shared" si="311"/>
        <v>0</v>
      </c>
      <c r="V92" s="217"/>
      <c r="W92" s="351">
        <f>IFERROR(VLOOKUP($B92,'INSUMOS ENE'!$A$2:$S$105,17,0),"")</f>
        <v>6431.0690000000004</v>
      </c>
      <c r="X92" s="219">
        <f t="shared" si="312"/>
        <v>0</v>
      </c>
      <c r="Y92" s="217"/>
      <c r="Z92" s="351">
        <f>IFERROR(VLOOKUP($B92,'INSUMOS ENE'!$A$2:$S$105,17,0),"")</f>
        <v>6431.0690000000004</v>
      </c>
      <c r="AA92" s="219">
        <f t="shared" si="313"/>
        <v>0</v>
      </c>
      <c r="AB92" s="217"/>
      <c r="AC92" s="351">
        <f>IFERROR(VLOOKUP($B92,'INSUMOS ENE'!$A$2:$S$105,17,0),"")</f>
        <v>6431.0690000000004</v>
      </c>
      <c r="AD92" s="219">
        <f t="shared" si="314"/>
        <v>0</v>
      </c>
      <c r="AE92" s="217"/>
      <c r="AF92" s="350">
        <f>IFERROR(VLOOKUP($B92,'INSUMOS ENE'!$A$2:$S$105,14,0),"")</f>
        <v>10697.1831</v>
      </c>
      <c r="AG92" s="219">
        <f t="shared" si="315"/>
        <v>0</v>
      </c>
      <c r="AH92" s="217"/>
      <c r="AI92" s="351">
        <f>IFERROR(VLOOKUP($B92,'INSUMOS ENE'!$A$2:$S$105,17,0),"")</f>
        <v>6431.0690000000004</v>
      </c>
      <c r="AJ92" s="219">
        <f t="shared" si="316"/>
        <v>0</v>
      </c>
      <c r="AK92" s="217">
        <v>5</v>
      </c>
      <c r="AL92" s="351">
        <f>IFERROR(VLOOKUP($B92,'INSUMOS ENE'!$A$2:$S$105,17,0),"")</f>
        <v>6431.0690000000004</v>
      </c>
      <c r="AM92" s="219">
        <f t="shared" si="317"/>
        <v>32155.345000000001</v>
      </c>
      <c r="AN92" s="217">
        <v>10</v>
      </c>
      <c r="AO92" s="351">
        <f>IFERROR(VLOOKUP($B92,'INSUMOS ENE'!$A$2:$S$105,17,0),"")</f>
        <v>6431.0690000000004</v>
      </c>
      <c r="AP92" s="219">
        <f t="shared" si="318"/>
        <v>64310.69</v>
      </c>
      <c r="AQ92" s="217"/>
      <c r="AR92" s="351">
        <f>IFERROR(VLOOKUP($B92,'INSUMOS ENE'!$A$2:$S$105,17,0),"")</f>
        <v>6431.0690000000004</v>
      </c>
      <c r="AS92" s="219">
        <f t="shared" si="319"/>
        <v>0</v>
      </c>
      <c r="AT92" s="217"/>
      <c r="AU92" s="351">
        <f>IFERROR(VLOOKUP($B92,'INSUMOS ENE'!$A$2:$S$105,17,0),"")</f>
        <v>6431.0690000000004</v>
      </c>
      <c r="AV92" s="219">
        <f t="shared" si="320"/>
        <v>0</v>
      </c>
      <c r="AW92" s="217"/>
      <c r="AX92" s="351">
        <f>IFERROR(VLOOKUP($B92,'INSUMOS ENE'!$A$2:$S$105,17,0),"")</f>
        <v>6431.0690000000004</v>
      </c>
      <c r="AY92" s="219">
        <f t="shared" si="321"/>
        <v>0</v>
      </c>
      <c r="AZ92" s="217"/>
      <c r="BA92" s="351">
        <f>IFERROR(VLOOKUP($B92,'INSUMOS ENE'!$A$2:$S$105,17,0),"")</f>
        <v>6431.0690000000004</v>
      </c>
      <c r="BB92" s="219">
        <f t="shared" si="322"/>
        <v>0</v>
      </c>
      <c r="BC92" s="217"/>
      <c r="BD92" s="351">
        <f>IFERROR(VLOOKUP($B92,'INSUMOS ENE'!$A$2:$S$105,17,0),"")</f>
        <v>6431.0690000000004</v>
      </c>
      <c r="BE92" s="219">
        <f t="shared" si="323"/>
        <v>0</v>
      </c>
      <c r="BF92" s="217"/>
      <c r="BG92" s="351">
        <f>IFERROR(VLOOKUP($B92,'INSUMOS ENE'!$A$2:$S$105,17,0),"")</f>
        <v>6431.0690000000004</v>
      </c>
      <c r="BH92" s="219">
        <f t="shared" si="324"/>
        <v>0</v>
      </c>
      <c r="BI92" s="217"/>
      <c r="BJ92" s="351">
        <f>IFERROR(VLOOKUP($B92,'INSUMOS ENE'!$A$2:$S$105,17,0),"")</f>
        <v>6431.0690000000004</v>
      </c>
      <c r="BK92" s="219">
        <f t="shared" ref="BK92:BK93" si="330">BI92*BJ92</f>
        <v>0</v>
      </c>
      <c r="BL92" s="217"/>
      <c r="BM92" s="351">
        <f>IFERROR(VLOOKUP($B92,'INSUMOS ENE'!$A$2:$S$105,17,0),"")</f>
        <v>6431.0690000000004</v>
      </c>
      <c r="BN92" s="219">
        <f t="shared" si="325"/>
        <v>0</v>
      </c>
      <c r="BO92" s="217"/>
      <c r="BP92" s="351">
        <f>IFERROR(VLOOKUP($B92,'INSUMOS ENE'!$A$2:$S$105,17,0),"")</f>
        <v>6431.0690000000004</v>
      </c>
      <c r="BQ92" s="219">
        <f t="shared" si="326"/>
        <v>0</v>
      </c>
      <c r="BR92" s="217"/>
      <c r="BS92" s="351">
        <f>IFERROR(VLOOKUP($B92,'INSUMOS ENE'!$A$2:$S$105,17,0),"")</f>
        <v>6431.0690000000004</v>
      </c>
      <c r="BT92" s="219">
        <f t="shared" ref="BT92:BT93" si="331">BR92*BS92</f>
        <v>0</v>
      </c>
      <c r="BU92" s="217"/>
      <c r="BV92" s="351">
        <f>IFERROR(VLOOKUP($B92,'INSUMOS ENE'!$A$2:$S$105,17,0),"")</f>
        <v>6431.0690000000004</v>
      </c>
      <c r="BW92" s="219">
        <f t="shared" si="327"/>
        <v>0</v>
      </c>
      <c r="BX92" s="217"/>
      <c r="BY92" s="351">
        <f>IFERROR(VLOOKUP($B92,'INSUMOS ENE'!$A$2:$S$105,17,0),"")</f>
        <v>6431.0690000000004</v>
      </c>
      <c r="BZ92" s="219">
        <f t="shared" si="328"/>
        <v>0</v>
      </c>
      <c r="CA92" s="217"/>
      <c r="CB92" s="350">
        <f>IFERROR(VLOOKUP($B92,'INSUMOS ENE'!$A$2:$S$105,14,0),"")</f>
        <v>10697.1831</v>
      </c>
      <c r="CC92" s="219">
        <f t="shared" si="329"/>
        <v>0</v>
      </c>
      <c r="CD92" s="222">
        <f t="shared" si="174"/>
        <v>519</v>
      </c>
      <c r="CE92" s="217">
        <f t="shared" si="176"/>
        <v>0</v>
      </c>
      <c r="CF92" s="349">
        <v>99</v>
      </c>
      <c r="CG92" s="351">
        <f>IFERROR(VLOOKUP($B92,'INSUMOS ENE'!$A$2:$S$105,17,0),"")</f>
        <v>6431.0690000000004</v>
      </c>
      <c r="CH92" s="350">
        <f t="shared" si="177"/>
        <v>636675.83100000001</v>
      </c>
      <c r="CI92" s="349">
        <v>420</v>
      </c>
      <c r="CJ92" s="350">
        <f>IFERROR(VLOOKUP($B92,'INSUMOS ENE'!$A$2:$S$105,14,0),"")</f>
        <v>10697.1831</v>
      </c>
      <c r="CK92" s="352">
        <f t="shared" si="178"/>
        <v>4492816.9019999998</v>
      </c>
      <c r="CL92" s="225">
        <f t="shared" si="179"/>
        <v>5129492.733</v>
      </c>
      <c r="CM92" s="370">
        <f t="shared" si="180"/>
        <v>512949.2733</v>
      </c>
      <c r="CN92" s="370">
        <f t="shared" si="181"/>
        <v>97460.361927000005</v>
      </c>
      <c r="CO92" s="370">
        <f t="shared" si="182"/>
        <v>5739902.3682270003</v>
      </c>
    </row>
    <row r="93" spans="1:93" ht="16.5" x14ac:dyDescent="0.25">
      <c r="A93" s="213">
        <v>88</v>
      </c>
      <c r="B93" s="347">
        <v>204</v>
      </c>
      <c r="C93" s="348" t="s">
        <v>108</v>
      </c>
      <c r="D93" s="349">
        <f>IFERROR(VLOOKUP($B93,'[5]INSUMOS FEBRERO'!$A$2:$F$105,5,0),"")</f>
        <v>93</v>
      </c>
      <c r="E93" s="349">
        <f>IFERROR(VLOOKUP($B93,'[5]INSUMOS FEBRERO'!$A$2:$F$105,6,0),"")</f>
        <v>254</v>
      </c>
      <c r="F93" s="349">
        <f t="shared" si="175"/>
        <v>161</v>
      </c>
      <c r="G93" s="234">
        <v>50</v>
      </c>
      <c r="H93" s="351">
        <f>IFERROR(VLOOKUP($B93,'INSUMOS ENE'!$A$2:$S$105,17,0),"")</f>
        <v>14760.243999999999</v>
      </c>
      <c r="I93" s="219">
        <f t="shared" si="173"/>
        <v>738012.2</v>
      </c>
      <c r="J93" s="234">
        <v>10</v>
      </c>
      <c r="K93" s="351">
        <f>IFERROR(VLOOKUP($B93,'INSUMOS ENE'!$A$2:$S$105,17,0),"")</f>
        <v>14760.243999999999</v>
      </c>
      <c r="L93" s="219">
        <f t="shared" si="308"/>
        <v>147602.44</v>
      </c>
      <c r="M93" s="234">
        <v>10</v>
      </c>
      <c r="N93" s="351">
        <f>IFERROR(VLOOKUP($B93,'INSUMOS ENE'!$A$2:$S$105,17,0),"")</f>
        <v>14760.243999999999</v>
      </c>
      <c r="O93" s="219">
        <f t="shared" si="309"/>
        <v>147602.44</v>
      </c>
      <c r="P93" s="217"/>
      <c r="Q93" s="350">
        <f>IFERROR(VLOOKUP($B93,'INSUMOS ENE'!$A$2:$S$105,14,0),"")</f>
        <v>25673.6178</v>
      </c>
      <c r="R93" s="219">
        <f t="shared" si="310"/>
        <v>0</v>
      </c>
      <c r="S93" s="234">
        <v>10</v>
      </c>
      <c r="T93" s="351">
        <f>IFERROR(VLOOKUP($B93,'INSUMOS ENE'!$A$2:$S$105,17,0),"")</f>
        <v>14760.243999999999</v>
      </c>
      <c r="U93" s="219">
        <f t="shared" si="311"/>
        <v>147602.44</v>
      </c>
      <c r="V93" s="234">
        <v>10</v>
      </c>
      <c r="W93" s="351">
        <f>IFERROR(VLOOKUP($B93,'INSUMOS ENE'!$A$2:$S$105,17,0),"")</f>
        <v>14760.243999999999</v>
      </c>
      <c r="X93" s="219">
        <f t="shared" si="312"/>
        <v>147602.44</v>
      </c>
      <c r="Y93" s="234">
        <v>10</v>
      </c>
      <c r="Z93" s="351">
        <f>IFERROR(VLOOKUP($B93,'INSUMOS ENE'!$A$2:$S$105,17,0),"")</f>
        <v>14760.243999999999</v>
      </c>
      <c r="AA93" s="219">
        <f t="shared" si="313"/>
        <v>147602.44</v>
      </c>
      <c r="AB93" s="234">
        <v>10</v>
      </c>
      <c r="AC93" s="351">
        <f>IFERROR(VLOOKUP($B93,'INSUMOS ENE'!$A$2:$S$105,17,0),"")</f>
        <v>14760.243999999999</v>
      </c>
      <c r="AD93" s="219">
        <f t="shared" si="314"/>
        <v>147602.44</v>
      </c>
      <c r="AE93" s="217"/>
      <c r="AF93" s="350">
        <f>IFERROR(VLOOKUP($B93,'INSUMOS ENE'!$A$2:$S$105,14,0),"")</f>
        <v>25673.6178</v>
      </c>
      <c r="AG93" s="219">
        <f t="shared" si="315"/>
        <v>0</v>
      </c>
      <c r="AH93" s="217">
        <v>10</v>
      </c>
      <c r="AI93" s="350">
        <f>IFERROR(VLOOKUP($B93,'INSUMOS ENE'!$A$2:$S$105,14,0),"")</f>
        <v>25673.6178</v>
      </c>
      <c r="AJ93" s="219">
        <f t="shared" si="316"/>
        <v>256736.17800000001</v>
      </c>
      <c r="AK93" s="217">
        <v>10</v>
      </c>
      <c r="AL93" s="350">
        <f>IFERROR(VLOOKUP($B93,'INSUMOS ENE'!$A$2:$S$105,14,0),"")</f>
        <v>25673.6178</v>
      </c>
      <c r="AM93" s="219">
        <f t="shared" si="317"/>
        <v>256736.17800000001</v>
      </c>
      <c r="AN93" s="217">
        <v>10</v>
      </c>
      <c r="AO93" s="350">
        <f>IFERROR(VLOOKUP($B93,'INSUMOS ENE'!$A$2:$S$105,14,0),"")</f>
        <v>25673.6178</v>
      </c>
      <c r="AP93" s="219">
        <f t="shared" si="318"/>
        <v>256736.17800000001</v>
      </c>
      <c r="AQ93" s="217">
        <v>8</v>
      </c>
      <c r="AR93" s="350">
        <f>IFERROR(VLOOKUP($B93,'INSUMOS ENE'!$A$2:$S$105,14,0),"")</f>
        <v>25673.6178</v>
      </c>
      <c r="AS93" s="219">
        <f t="shared" si="319"/>
        <v>205388.9424</v>
      </c>
      <c r="AT93" s="217">
        <v>8</v>
      </c>
      <c r="AU93" s="350">
        <f>IFERROR(VLOOKUP($B93,'INSUMOS ENE'!$A$2:$S$105,14,0),"")</f>
        <v>25673.6178</v>
      </c>
      <c r="AV93" s="219">
        <f t="shared" si="320"/>
        <v>205388.9424</v>
      </c>
      <c r="AW93" s="217">
        <v>8</v>
      </c>
      <c r="AX93" s="350">
        <f>IFERROR(VLOOKUP($B93,'INSUMOS ENE'!$A$2:$S$105,14,0),"")</f>
        <v>25673.6178</v>
      </c>
      <c r="AY93" s="219">
        <f t="shared" si="321"/>
        <v>205388.9424</v>
      </c>
      <c r="AZ93" s="217">
        <v>10</v>
      </c>
      <c r="BA93" s="350">
        <f>IFERROR(VLOOKUP($B93,'INSUMOS ENE'!$A$2:$S$105,14,0),"")</f>
        <v>25673.6178</v>
      </c>
      <c r="BB93" s="219">
        <f t="shared" si="322"/>
        <v>256736.17800000001</v>
      </c>
      <c r="BC93" s="217">
        <v>8</v>
      </c>
      <c r="BD93" s="350">
        <f>IFERROR(VLOOKUP($B93,'INSUMOS ENE'!$A$2:$S$105,14,0),"")</f>
        <v>25673.6178</v>
      </c>
      <c r="BE93" s="219">
        <f t="shared" si="323"/>
        <v>205388.9424</v>
      </c>
      <c r="BF93" s="217">
        <v>12</v>
      </c>
      <c r="BG93" s="350">
        <f>IFERROR(VLOOKUP($B93,'INSUMOS ENE'!$A$2:$S$105,14,0),"")</f>
        <v>25673.6178</v>
      </c>
      <c r="BH93" s="219">
        <f t="shared" si="324"/>
        <v>308083.41359999997</v>
      </c>
      <c r="BI93" s="217">
        <v>8</v>
      </c>
      <c r="BJ93" s="350">
        <f>IFERROR(VLOOKUP($B93,'INSUMOS ENE'!$A$2:$S$105,14,0),"")</f>
        <v>25673.6178</v>
      </c>
      <c r="BK93" s="219">
        <f t="shared" si="330"/>
        <v>205388.9424</v>
      </c>
      <c r="BL93" s="217">
        <v>10</v>
      </c>
      <c r="BM93" s="350">
        <f>IFERROR(VLOOKUP($B93,'INSUMOS ENE'!$A$2:$S$105,14,0),"")</f>
        <v>25673.6178</v>
      </c>
      <c r="BN93" s="219">
        <f t="shared" si="325"/>
        <v>256736.17800000001</v>
      </c>
      <c r="BO93" s="217">
        <v>8</v>
      </c>
      <c r="BP93" s="351">
        <f>IFERROR(VLOOKUP($B93,'INSUMOS ENE'!$A$2:$S$105,17,0),"")</f>
        <v>14760.243999999999</v>
      </c>
      <c r="BQ93" s="219">
        <f t="shared" si="326"/>
        <v>118081.95199999999</v>
      </c>
      <c r="BR93" s="217">
        <v>8</v>
      </c>
      <c r="BS93" s="350">
        <f>IFERROR(VLOOKUP($B93,'INSUMOS ENE'!$A$2:$S$105,14,0),"")</f>
        <v>25673.6178</v>
      </c>
      <c r="BT93" s="219">
        <f t="shared" si="331"/>
        <v>205388.9424</v>
      </c>
      <c r="BU93" s="217">
        <v>8</v>
      </c>
      <c r="BV93" s="350">
        <f>IFERROR(VLOOKUP($B93,'INSUMOS ENE'!$A$2:$S$105,14,0),"")</f>
        <v>25673.6178</v>
      </c>
      <c r="BW93" s="219">
        <f t="shared" si="327"/>
        <v>205388.9424</v>
      </c>
      <c r="BX93" s="217">
        <v>8</v>
      </c>
      <c r="BY93" s="350">
        <f>IFERROR(VLOOKUP($B93,'INSUMOS ENE'!$A$2:$S$105,14,0),"")</f>
        <v>25673.6178</v>
      </c>
      <c r="BZ93" s="219">
        <f t="shared" si="328"/>
        <v>205388.9424</v>
      </c>
      <c r="CA93" s="217">
        <v>10</v>
      </c>
      <c r="CB93" s="350">
        <f>IFERROR(VLOOKUP($B93,'INSUMOS ENE'!$A$2:$S$105,14,0),"")</f>
        <v>25673.6178</v>
      </c>
      <c r="CC93" s="219">
        <f t="shared" si="329"/>
        <v>256736.17800000001</v>
      </c>
      <c r="CD93" s="222">
        <f t="shared" si="174"/>
        <v>254</v>
      </c>
      <c r="CE93" s="217">
        <f>+CD93-E93</f>
        <v>0</v>
      </c>
      <c r="CF93" s="349">
        <v>118</v>
      </c>
      <c r="CG93" s="351">
        <f>IFERROR(VLOOKUP($B93,'INSUMOS ENE'!$A$2:$S$105,17,0),"")</f>
        <v>14760.243999999999</v>
      </c>
      <c r="CH93" s="350">
        <f t="shared" si="177"/>
        <v>1741708.7919999999</v>
      </c>
      <c r="CI93" s="349">
        <v>136</v>
      </c>
      <c r="CJ93" s="350">
        <f>IFERROR(VLOOKUP($B93,'INSUMOS ENE'!$A$2:$S$105,14,0),"")</f>
        <v>25673.6178</v>
      </c>
      <c r="CK93" s="352">
        <f t="shared" si="178"/>
        <v>3491612.0208000001</v>
      </c>
      <c r="CL93" s="225">
        <f t="shared" si="179"/>
        <v>5233320.8127999995</v>
      </c>
      <c r="CM93" s="370">
        <f t="shared" si="180"/>
        <v>523332.08127999998</v>
      </c>
      <c r="CN93" s="370">
        <f t="shared" si="181"/>
        <v>99433.0954432</v>
      </c>
      <c r="CO93" s="370">
        <f t="shared" si="182"/>
        <v>5856085.9895231994</v>
      </c>
    </row>
    <row r="94" spans="1:93" ht="16.5" x14ac:dyDescent="0.25">
      <c r="A94" s="213">
        <v>89</v>
      </c>
      <c r="B94" s="347">
        <v>205</v>
      </c>
      <c r="C94" s="348" t="s">
        <v>142</v>
      </c>
      <c r="D94" s="349">
        <f>IFERROR(VLOOKUP($B94,'[5]INSUMOS FEBRERO'!$A$2:$F$105,5,0),"")</f>
        <v>4</v>
      </c>
      <c r="E94" s="349">
        <f>IFERROR(VLOOKUP($B94,'[5]INSUMOS FEBRERO'!$A$2:$F$105,6,0),"")</f>
        <v>0</v>
      </c>
      <c r="F94" s="349">
        <f t="shared" si="175"/>
        <v>-4</v>
      </c>
      <c r="G94" s="217"/>
      <c r="H94" s="350">
        <f>IFERROR(VLOOKUP($B94,'INSUMOS ENE'!$A$2:$S$105,14,0),"")</f>
        <v>32639.225399999996</v>
      </c>
      <c r="I94" s="219">
        <f t="shared" si="173"/>
        <v>0</v>
      </c>
      <c r="J94" s="217"/>
      <c r="K94" s="350">
        <f>IFERROR(VLOOKUP($B94,'INSUMOS ENE'!$A$2:$S$105,14,0),"")</f>
        <v>32639.225399999996</v>
      </c>
      <c r="L94" s="219">
        <f t="shared" si="308"/>
        <v>0</v>
      </c>
      <c r="M94" s="217"/>
      <c r="N94" s="350">
        <f>IFERROR(VLOOKUP($B94,'INSUMOS ENE'!$A$2:$S$105,14,0),"")</f>
        <v>32639.225399999996</v>
      </c>
      <c r="O94" s="219">
        <f t="shared" si="309"/>
        <v>0</v>
      </c>
      <c r="P94" s="217"/>
      <c r="Q94" s="350">
        <f>IFERROR(VLOOKUP($B94,'INSUMOS ENE'!$A$2:$S$105,14,0),"")</f>
        <v>32639.225399999996</v>
      </c>
      <c r="R94" s="219">
        <f t="shared" si="310"/>
        <v>0</v>
      </c>
      <c r="S94" s="217"/>
      <c r="T94" s="350">
        <f>IFERROR(VLOOKUP($B94,'INSUMOS ENE'!$A$2:$S$105,14,0),"")</f>
        <v>32639.225399999996</v>
      </c>
      <c r="U94" s="219">
        <f t="shared" si="311"/>
        <v>0</v>
      </c>
      <c r="V94" s="217"/>
      <c r="W94" s="350">
        <f>IFERROR(VLOOKUP($B94,'INSUMOS ENE'!$A$2:$S$105,14,0),"")</f>
        <v>32639.225399999996</v>
      </c>
      <c r="X94" s="219">
        <f t="shared" si="312"/>
        <v>0</v>
      </c>
      <c r="Y94" s="217"/>
      <c r="Z94" s="350">
        <f>IFERROR(VLOOKUP($B94,'INSUMOS ENE'!$A$2:$S$105,14,0),"")</f>
        <v>32639.225399999996</v>
      </c>
      <c r="AA94" s="219">
        <f t="shared" si="313"/>
        <v>0</v>
      </c>
      <c r="AB94" s="217"/>
      <c r="AC94" s="350">
        <f>IFERROR(VLOOKUP($B94,'INSUMOS ENE'!$A$2:$S$105,14,0),"")</f>
        <v>32639.225399999996</v>
      </c>
      <c r="AD94" s="219">
        <f t="shared" si="314"/>
        <v>0</v>
      </c>
      <c r="AE94" s="217"/>
      <c r="AF94" s="350">
        <f>IFERROR(VLOOKUP($B94,'INSUMOS ENE'!$A$2:$S$105,14,0),"")</f>
        <v>32639.225399999996</v>
      </c>
      <c r="AG94" s="219">
        <f t="shared" si="315"/>
        <v>0</v>
      </c>
      <c r="AH94" s="217"/>
      <c r="AI94" s="350">
        <f>IFERROR(VLOOKUP($B94,'INSUMOS ENE'!$A$2:$S$105,14,0),"")</f>
        <v>32639.225399999996</v>
      </c>
      <c r="AJ94" s="219">
        <f t="shared" si="316"/>
        <v>0</v>
      </c>
      <c r="AK94" s="217"/>
      <c r="AL94" s="350">
        <f>IFERROR(VLOOKUP($B94,'INSUMOS ENE'!$A$2:$S$105,14,0),"")</f>
        <v>32639.225399999996</v>
      </c>
      <c r="AM94" s="219">
        <f t="shared" si="317"/>
        <v>0</v>
      </c>
      <c r="AN94" s="217"/>
      <c r="AO94" s="350">
        <f>IFERROR(VLOOKUP($B94,'INSUMOS ENE'!$A$2:$S$105,14,0),"")</f>
        <v>32639.225399999996</v>
      </c>
      <c r="AP94" s="219">
        <f t="shared" si="318"/>
        <v>0</v>
      </c>
      <c r="AQ94" s="217"/>
      <c r="AR94" s="350">
        <f>IFERROR(VLOOKUP($B94,'INSUMOS ENE'!$A$2:$S$105,14,0),"")</f>
        <v>32639.225399999996</v>
      </c>
      <c r="AS94" s="219">
        <f t="shared" si="319"/>
        <v>0</v>
      </c>
      <c r="AT94" s="217"/>
      <c r="AU94" s="350">
        <f>IFERROR(VLOOKUP($B94,'INSUMOS ENE'!$A$2:$S$105,14,0),"")</f>
        <v>32639.225399999996</v>
      </c>
      <c r="AV94" s="219">
        <f t="shared" si="320"/>
        <v>0</v>
      </c>
      <c r="AW94" s="217"/>
      <c r="AX94" s="350">
        <f>IFERROR(VLOOKUP($B94,'INSUMOS ENE'!$A$2:$S$105,14,0),"")</f>
        <v>32639.225399999996</v>
      </c>
      <c r="AY94" s="219">
        <f t="shared" si="321"/>
        <v>0</v>
      </c>
      <c r="AZ94" s="217"/>
      <c r="BA94" s="350">
        <f>IFERROR(VLOOKUP($B94,'INSUMOS ENE'!$A$2:$S$105,14,0),"")</f>
        <v>32639.225399999996</v>
      </c>
      <c r="BB94" s="219">
        <f t="shared" si="322"/>
        <v>0</v>
      </c>
      <c r="BC94" s="217"/>
      <c r="BD94" s="350">
        <f>IFERROR(VLOOKUP($B94,'INSUMOS ENE'!$A$2:$S$105,14,0),"")</f>
        <v>32639.225399999996</v>
      </c>
      <c r="BE94" s="219">
        <f t="shared" si="323"/>
        <v>0</v>
      </c>
      <c r="BF94" s="217"/>
      <c r="BG94" s="350">
        <f>IFERROR(VLOOKUP($B94,'INSUMOS ENE'!$A$2:$S$105,14,0),"")</f>
        <v>32639.225399999996</v>
      </c>
      <c r="BH94" s="219">
        <f t="shared" si="324"/>
        <v>0</v>
      </c>
      <c r="BI94" s="217"/>
      <c r="BJ94" s="351">
        <f>IFERROR(VLOOKUP($B94,'INSUMOS ENE'!$A$2:$S$105,17,0),"")</f>
        <v>17690.432000000001</v>
      </c>
      <c r="BK94" s="221">
        <f>+BI94*BJ94</f>
        <v>0</v>
      </c>
      <c r="BL94" s="217"/>
      <c r="BM94" s="351">
        <f>IFERROR(VLOOKUP($B94,'INSUMOS ENE'!$A$2:$S$105,17,0),"")</f>
        <v>17690.432000000001</v>
      </c>
      <c r="BN94" s="221">
        <f>+BL94*BM94</f>
        <v>0</v>
      </c>
      <c r="BO94" s="217"/>
      <c r="BP94" s="350">
        <f>IFERROR(VLOOKUP($B94,'INSUMOS ENE'!$A$2:$S$105,14,0),"")</f>
        <v>32639.225399999996</v>
      </c>
      <c r="BQ94" s="219">
        <f t="shared" si="326"/>
        <v>0</v>
      </c>
      <c r="BR94" s="217"/>
      <c r="BS94" s="351">
        <f>IFERROR(VLOOKUP($B94,'INSUMOS ENE'!$A$2:$S$105,17,0),"")</f>
        <v>17690.432000000001</v>
      </c>
      <c r="BT94" s="221">
        <f>+BR94*BS94</f>
        <v>0</v>
      </c>
      <c r="BU94" s="217"/>
      <c r="BV94" s="350">
        <f>IFERROR(VLOOKUP($B94,'INSUMOS ENE'!$A$2:$S$105,14,0),"")</f>
        <v>32639.225399999996</v>
      </c>
      <c r="BW94" s="219">
        <f t="shared" si="327"/>
        <v>0</v>
      </c>
      <c r="BX94" s="217"/>
      <c r="BY94" s="350">
        <f>IFERROR(VLOOKUP($B94,'INSUMOS ENE'!$A$2:$S$105,14,0),"")</f>
        <v>32639.225399999996</v>
      </c>
      <c r="BZ94" s="219">
        <f t="shared" ref="BZ94" si="332">BX94*BY94</f>
        <v>0</v>
      </c>
      <c r="CA94" s="217"/>
      <c r="CB94" s="350">
        <f>IFERROR(VLOOKUP($B94,'INSUMOS ENE'!$A$2:$S$105,14,0),"")</f>
        <v>32639.225399999996</v>
      </c>
      <c r="CC94" s="219">
        <f t="shared" si="329"/>
        <v>0</v>
      </c>
      <c r="CD94" s="222">
        <f t="shared" si="174"/>
        <v>0</v>
      </c>
      <c r="CE94" s="217">
        <f t="shared" si="176"/>
        <v>0</v>
      </c>
      <c r="CF94" s="349">
        <f>IFERROR(VLOOKUP($B94,'[5]INSUMOS FEBRERO'!$A$2:$J$105,9,0),"0")</f>
        <v>0</v>
      </c>
      <c r="CG94" s="351">
        <f>IFERROR(VLOOKUP($B94,'INSUMOS ENE'!$A$2:$S$105,17,0),"")</f>
        <v>17690.432000000001</v>
      </c>
      <c r="CH94" s="350">
        <f t="shared" si="177"/>
        <v>0</v>
      </c>
      <c r="CI94" s="349">
        <f>IFERROR(VLOOKUP($B94,'[5]INSUMOS FEBRERO'!$A$2:$J$105,10,0),"0")</f>
        <v>0</v>
      </c>
      <c r="CJ94" s="350">
        <f>IFERROR(VLOOKUP($B94,'INSUMOS ENE'!$A$2:$S$105,14,0),"")</f>
        <v>32639.225399999996</v>
      </c>
      <c r="CK94" s="352">
        <f t="shared" si="178"/>
        <v>0</v>
      </c>
      <c r="CL94" s="225">
        <f t="shared" si="179"/>
        <v>0</v>
      </c>
      <c r="CM94" s="370">
        <f t="shared" si="180"/>
        <v>0</v>
      </c>
      <c r="CN94" s="370">
        <f t="shared" si="181"/>
        <v>0</v>
      </c>
      <c r="CO94" s="370">
        <f t="shared" si="182"/>
        <v>0</v>
      </c>
    </row>
    <row r="95" spans="1:93" ht="16.5" x14ac:dyDescent="0.25">
      <c r="A95" s="213">
        <v>90</v>
      </c>
      <c r="B95" s="347">
        <v>207</v>
      </c>
      <c r="C95" s="348" t="s">
        <v>143</v>
      </c>
      <c r="D95" s="349">
        <f>IFERROR(VLOOKUP($B95,'[5]INSUMOS FEBRERO'!$A$2:$F$105,5,0),"")</f>
        <v>9</v>
      </c>
      <c r="E95" s="349">
        <f>IFERROR(VLOOKUP($B95,'[5]INSUMOS FEBRERO'!$A$2:$F$105,6,0),"")</f>
        <v>0</v>
      </c>
      <c r="F95" s="349">
        <f t="shared" si="175"/>
        <v>-9</v>
      </c>
      <c r="G95" s="217"/>
      <c r="H95" s="351">
        <f>IFERROR(VLOOKUP($B95,'INSUMOS ENE'!$A$2:$S$105,17,0),"")</f>
        <v>7186.7380000000003</v>
      </c>
      <c r="I95" s="219">
        <f t="shared" si="173"/>
        <v>0</v>
      </c>
      <c r="J95" s="217"/>
      <c r="K95" s="351">
        <f>IFERROR(VLOOKUP($B95,'INSUMOS ENE'!$A$2:$S$105,17,0),"")</f>
        <v>7186.7380000000003</v>
      </c>
      <c r="L95" s="217"/>
      <c r="M95" s="217"/>
      <c r="N95" s="217"/>
      <c r="O95" s="217"/>
      <c r="P95" s="217"/>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7"/>
      <c r="BA95" s="217"/>
      <c r="BB95" s="217"/>
      <c r="BC95" s="217"/>
      <c r="BD95" s="217"/>
      <c r="BE95" s="217"/>
      <c r="BF95" s="217"/>
      <c r="BG95" s="217"/>
      <c r="BH95" s="217"/>
      <c r="BI95" s="217"/>
      <c r="BJ95" s="217"/>
      <c r="BK95" s="217"/>
      <c r="BL95" s="217"/>
      <c r="BM95" s="217"/>
      <c r="BN95" s="217"/>
      <c r="BO95" s="217"/>
      <c r="BP95" s="217"/>
      <c r="BQ95" s="217"/>
      <c r="BR95" s="217"/>
      <c r="BS95" s="217"/>
      <c r="BT95" s="217"/>
      <c r="BU95" s="217"/>
      <c r="BV95" s="217"/>
      <c r="BW95" s="217"/>
      <c r="BX95" s="217"/>
      <c r="BY95" s="217"/>
      <c r="BZ95" s="217"/>
      <c r="CA95" s="217"/>
      <c r="CB95" s="217"/>
      <c r="CC95" s="217"/>
      <c r="CD95" s="222">
        <f t="shared" si="174"/>
        <v>0</v>
      </c>
      <c r="CE95" s="217">
        <f t="shared" si="176"/>
        <v>0</v>
      </c>
      <c r="CF95" s="349">
        <f>IFERROR(VLOOKUP($B95,'[5]INSUMOS FEBRERO'!$A$2:$J$105,9,0),"0")</f>
        <v>0</v>
      </c>
      <c r="CG95" s="351">
        <f>IFERROR(VLOOKUP($B95,'INSUMOS ENE'!$A$2:$S$105,17,0),"")</f>
        <v>7186.7380000000003</v>
      </c>
      <c r="CH95" s="350">
        <f t="shared" si="177"/>
        <v>0</v>
      </c>
      <c r="CI95" s="349">
        <f>IFERROR(VLOOKUP($B95,'[5]INSUMOS FEBRERO'!$A$2:$J$105,10,0),"0")</f>
        <v>0</v>
      </c>
      <c r="CJ95" s="350">
        <f>IFERROR(VLOOKUP($B95,'INSUMOS ENE'!$A$2:$S$105,14,0),"")</f>
        <v>8209.4661000000015</v>
      </c>
      <c r="CK95" s="352">
        <f t="shared" si="178"/>
        <v>0</v>
      </c>
      <c r="CL95" s="225">
        <f t="shared" si="179"/>
        <v>0</v>
      </c>
      <c r="CM95" s="370">
        <f t="shared" si="180"/>
        <v>0</v>
      </c>
      <c r="CN95" s="370">
        <f t="shared" si="181"/>
        <v>0</v>
      </c>
      <c r="CO95" s="370">
        <f t="shared" si="182"/>
        <v>0</v>
      </c>
    </row>
    <row r="96" spans="1:93" ht="16.5" x14ac:dyDescent="0.25">
      <c r="A96" s="213">
        <v>91</v>
      </c>
      <c r="B96" s="347">
        <v>208</v>
      </c>
      <c r="C96" s="348" t="s">
        <v>109</v>
      </c>
      <c r="D96" s="349">
        <f>IFERROR(VLOOKUP($B96,'[5]INSUMOS FEBRERO'!$A$2:$F$105,5,0),"")</f>
        <v>14</v>
      </c>
      <c r="E96" s="349">
        <f>IFERROR(VLOOKUP($B96,'[5]INSUMOS FEBRERO'!$A$2:$F$105,6,0),"")</f>
        <v>0</v>
      </c>
      <c r="F96" s="349">
        <f t="shared" si="175"/>
        <v>-14</v>
      </c>
      <c r="G96" s="217"/>
      <c r="H96" s="351">
        <f>IFERROR(VLOOKUP($B96,'INSUMOS ENE'!$A$2:$S$105,17,0),"")</f>
        <v>50779.065000000002</v>
      </c>
      <c r="I96" s="219">
        <f t="shared" si="173"/>
        <v>0</v>
      </c>
      <c r="J96" s="217"/>
      <c r="K96" s="351">
        <f>IFERROR(VLOOKUP($B96,'INSUMOS ENE'!$A$2:$S$105,17,0),"")</f>
        <v>50779.065000000002</v>
      </c>
      <c r="L96" s="219">
        <f t="shared" ref="L96:L97" si="333">J96*K96</f>
        <v>0</v>
      </c>
      <c r="M96" s="217"/>
      <c r="N96" s="351">
        <f>IFERROR(VLOOKUP($B96,'INSUMOS ENE'!$A$2:$S$105,17,0),"")</f>
        <v>50779.065000000002</v>
      </c>
      <c r="O96" s="219">
        <f t="shared" ref="O96:O99" si="334">M96*N96</f>
        <v>0</v>
      </c>
      <c r="P96" s="217"/>
      <c r="Q96" s="351">
        <f>IFERROR(VLOOKUP($B96,'INSUMOS ENE'!$A$2:$S$105,17,0),"")</f>
        <v>50779.065000000002</v>
      </c>
      <c r="R96" s="219">
        <f t="shared" ref="R96:R99" si="335">P96*Q96</f>
        <v>0</v>
      </c>
      <c r="S96" s="217"/>
      <c r="T96" s="351">
        <f>IFERROR(VLOOKUP($B96,'INSUMOS ENE'!$A$2:$S$105,17,0),"")</f>
        <v>50779.065000000002</v>
      </c>
      <c r="U96" s="219">
        <f t="shared" ref="U96:U99" si="336">S96*T96</f>
        <v>0</v>
      </c>
      <c r="V96" s="217"/>
      <c r="W96" s="350">
        <f>IFERROR(VLOOKUP($B96,'INSUMOS ENE'!$A$2:$S$105,14,0),"")</f>
        <v>72740.655899999998</v>
      </c>
      <c r="X96" s="219">
        <f>+V96*W96</f>
        <v>0</v>
      </c>
      <c r="Y96" s="217"/>
      <c r="Z96" s="351">
        <f>IFERROR(VLOOKUP($B96,'INSUMOS ENE'!$A$2:$S$105,17,0),"")</f>
        <v>50779.065000000002</v>
      </c>
      <c r="AA96" s="219">
        <f t="shared" ref="AA96:AA99" si="337">Y96*Z96</f>
        <v>0</v>
      </c>
      <c r="AB96" s="217"/>
      <c r="AC96" s="351">
        <f>IFERROR(VLOOKUP($B96,'INSUMOS ENE'!$A$2:$S$105,17,0),"")</f>
        <v>50779.065000000002</v>
      </c>
      <c r="AD96" s="219">
        <f t="shared" ref="AD96:AD99" si="338">AB96*AC96</f>
        <v>0</v>
      </c>
      <c r="AE96" s="217"/>
      <c r="AF96" s="351">
        <f>IFERROR(VLOOKUP($B96,'INSUMOS ENE'!$A$2:$S$105,17,0),"")</f>
        <v>50779.065000000002</v>
      </c>
      <c r="AG96" s="219">
        <f t="shared" ref="AG96:AG99" si="339">AE96*AF96</f>
        <v>0</v>
      </c>
      <c r="AH96" s="217"/>
      <c r="AI96" s="351">
        <f>IFERROR(VLOOKUP($B96,'INSUMOS ENE'!$A$2:$S$105,17,0),"")</f>
        <v>50779.065000000002</v>
      </c>
      <c r="AJ96" s="219">
        <f t="shared" ref="AJ96:AJ99" si="340">AH96*AI96</f>
        <v>0</v>
      </c>
      <c r="AK96" s="217"/>
      <c r="AL96" s="351">
        <f>IFERROR(VLOOKUP($B96,'INSUMOS ENE'!$A$2:$S$105,17,0),"")</f>
        <v>50779.065000000002</v>
      </c>
      <c r="AM96" s="219">
        <f t="shared" ref="AM96:AM99" si="341">AK96*AL96</f>
        <v>0</v>
      </c>
      <c r="AN96" s="217"/>
      <c r="AO96" s="351">
        <f>IFERROR(VLOOKUP($B96,'INSUMOS ENE'!$A$2:$S$105,17,0),"")</f>
        <v>50779.065000000002</v>
      </c>
      <c r="AP96" s="219">
        <f t="shared" ref="AP96:AP99" si="342">AN96*AO96</f>
        <v>0</v>
      </c>
      <c r="AQ96" s="217"/>
      <c r="AR96" s="351">
        <f>IFERROR(VLOOKUP($B96,'INSUMOS ENE'!$A$2:$S$105,17,0),"")</f>
        <v>50779.065000000002</v>
      </c>
      <c r="AS96" s="219">
        <f t="shared" ref="AS96:AS99" si="343">AQ96*AR96</f>
        <v>0</v>
      </c>
      <c r="AT96" s="217"/>
      <c r="AU96" s="351">
        <f>IFERROR(VLOOKUP($B96,'INSUMOS ENE'!$A$2:$S$105,17,0),"")</f>
        <v>50779.065000000002</v>
      </c>
      <c r="AV96" s="219">
        <f t="shared" ref="AV96" si="344">AT96*AU96</f>
        <v>0</v>
      </c>
      <c r="AW96" s="217"/>
      <c r="AX96" s="351">
        <f>IFERROR(VLOOKUP($B96,'INSUMOS ENE'!$A$2:$S$105,17,0),"")</f>
        <v>50779.065000000002</v>
      </c>
      <c r="AY96" s="219">
        <f t="shared" ref="AY96:AY99" si="345">AW96*AX96</f>
        <v>0</v>
      </c>
      <c r="AZ96" s="217"/>
      <c r="BA96" s="351">
        <f>IFERROR(VLOOKUP($B96,'INSUMOS ENE'!$A$2:$S$105,17,0),"")</f>
        <v>50779.065000000002</v>
      </c>
      <c r="BB96" s="219">
        <f t="shared" ref="BB96:BB99" si="346">AZ96*BA96</f>
        <v>0</v>
      </c>
      <c r="BC96" s="217"/>
      <c r="BD96" s="351">
        <f>IFERROR(VLOOKUP($B96,'INSUMOS ENE'!$A$2:$S$105,17,0),"")</f>
        <v>50779.065000000002</v>
      </c>
      <c r="BE96" s="219">
        <f t="shared" ref="BE96:BE99" si="347">BC96*BD96</f>
        <v>0</v>
      </c>
      <c r="BF96" s="217"/>
      <c r="BG96" s="351">
        <f>IFERROR(VLOOKUP($B96,'INSUMOS ENE'!$A$2:$S$105,17,0),"")</f>
        <v>50779.065000000002</v>
      </c>
      <c r="BH96" s="219">
        <f t="shared" ref="BH96:BH99" si="348">BF96*BG96</f>
        <v>0</v>
      </c>
      <c r="BI96" s="217"/>
      <c r="BJ96" s="351">
        <f>IFERROR(VLOOKUP($B96,'INSUMOS ENE'!$A$2:$S$105,17,0),"")</f>
        <v>50779.065000000002</v>
      </c>
      <c r="BK96" s="219">
        <f t="shared" ref="BK96:BK99" si="349">BI96*BJ96</f>
        <v>0</v>
      </c>
      <c r="BL96" s="217"/>
      <c r="BM96" s="351">
        <f>IFERROR(VLOOKUP($B96,'INSUMOS ENE'!$A$2:$S$105,17,0),"")</f>
        <v>50779.065000000002</v>
      </c>
      <c r="BN96" s="219">
        <f t="shared" ref="BN96:BN99" si="350">BL96*BM96</f>
        <v>0</v>
      </c>
      <c r="BO96" s="217"/>
      <c r="BP96" s="351">
        <f>IFERROR(VLOOKUP($B96,'INSUMOS ENE'!$A$2:$S$105,17,0),"")</f>
        <v>50779.065000000002</v>
      </c>
      <c r="BQ96" s="219">
        <f t="shared" ref="BQ96:BQ99" si="351">BO96*BP96</f>
        <v>0</v>
      </c>
      <c r="BR96" s="217"/>
      <c r="BS96" s="351">
        <f>IFERROR(VLOOKUP($B96,'INSUMOS ENE'!$A$2:$S$105,17,0),"")</f>
        <v>50779.065000000002</v>
      </c>
      <c r="BT96" s="219">
        <f t="shared" ref="BT96:BT99" si="352">BR96*BS96</f>
        <v>0</v>
      </c>
      <c r="BU96" s="217"/>
      <c r="BV96" s="351">
        <f>IFERROR(VLOOKUP($B96,'INSUMOS ENE'!$A$2:$S$105,17,0),"")</f>
        <v>50779.065000000002</v>
      </c>
      <c r="BW96" s="219">
        <f t="shared" ref="BW96:BW99" si="353">BU96*BV96</f>
        <v>0</v>
      </c>
      <c r="BX96" s="217"/>
      <c r="BY96" s="351">
        <f>IFERROR(VLOOKUP($B96,'INSUMOS ENE'!$A$2:$S$105,17,0),"")</f>
        <v>50779.065000000002</v>
      </c>
      <c r="BZ96" s="219">
        <f t="shared" ref="BZ96:BZ99" si="354">BX96*BY96</f>
        <v>0</v>
      </c>
      <c r="CA96" s="217"/>
      <c r="CB96" s="351">
        <f>IFERROR(VLOOKUP($B96,'INSUMOS ENE'!$A$2:$S$105,17,0),"")</f>
        <v>50779.065000000002</v>
      </c>
      <c r="CC96" s="219">
        <f t="shared" ref="CC96:CC99" si="355">CA96*CB96</f>
        <v>0</v>
      </c>
      <c r="CD96" s="222">
        <f t="shared" si="174"/>
        <v>0</v>
      </c>
      <c r="CE96" s="217">
        <f t="shared" si="176"/>
        <v>0</v>
      </c>
      <c r="CF96" s="349">
        <f>IFERROR(VLOOKUP($B96,'[5]INSUMOS FEBRERO'!$A$2:$J$105,9,0),"0")</f>
        <v>0</v>
      </c>
      <c r="CG96" s="351">
        <f>IFERROR(VLOOKUP($B96,'INSUMOS ENE'!$A$2:$S$105,17,0),"")</f>
        <v>50779.065000000002</v>
      </c>
      <c r="CH96" s="350">
        <f t="shared" si="177"/>
        <v>0</v>
      </c>
      <c r="CI96" s="349">
        <f>IFERROR(VLOOKUP($B96,'[5]INSUMOS FEBRERO'!$A$2:$J$105,10,0),"0")</f>
        <v>0</v>
      </c>
      <c r="CJ96" s="350">
        <f>IFERROR(VLOOKUP($B96,'INSUMOS ENE'!$A$2:$S$105,14,0),"")</f>
        <v>72740.655899999998</v>
      </c>
      <c r="CK96" s="352">
        <f t="shared" si="178"/>
        <v>0</v>
      </c>
      <c r="CL96" s="225">
        <f t="shared" si="179"/>
        <v>0</v>
      </c>
      <c r="CM96" s="370">
        <f t="shared" si="180"/>
        <v>0</v>
      </c>
      <c r="CN96" s="370">
        <f t="shared" si="181"/>
        <v>0</v>
      </c>
      <c r="CO96" s="370">
        <f t="shared" si="182"/>
        <v>0</v>
      </c>
    </row>
    <row r="97" spans="1:93" ht="16.5" x14ac:dyDescent="0.25">
      <c r="A97" s="213">
        <v>92</v>
      </c>
      <c r="B97" s="347">
        <v>209</v>
      </c>
      <c r="C97" s="348" t="s">
        <v>144</v>
      </c>
      <c r="D97" s="349">
        <f>IFERROR(VLOOKUP($B97,'[5]INSUMOS FEBRERO'!$A$2:$F$105,5,0),"")</f>
        <v>1</v>
      </c>
      <c r="E97" s="349">
        <f>IFERROR(VLOOKUP($B97,'[5]INSUMOS FEBRERO'!$A$2:$F$105,6,0),"")</f>
        <v>0</v>
      </c>
      <c r="F97" s="349">
        <f t="shared" si="175"/>
        <v>-1</v>
      </c>
      <c r="G97" s="217"/>
      <c r="H97" s="350">
        <f>IFERROR(VLOOKUP($B97,'INSUMOS ENE'!$A$2:$S$105,14,0),"")</f>
        <v>51545.874600000003</v>
      </c>
      <c r="I97" s="219">
        <f t="shared" si="173"/>
        <v>0</v>
      </c>
      <c r="J97" s="217"/>
      <c r="K97" s="350">
        <f>IFERROR(VLOOKUP($B97,'INSUMOS ENE'!$A$2:$S$105,14,0),"")</f>
        <v>51545.874600000003</v>
      </c>
      <c r="L97" s="219">
        <f t="shared" si="333"/>
        <v>0</v>
      </c>
      <c r="M97" s="217"/>
      <c r="N97" s="350">
        <f>IFERROR(VLOOKUP($B97,'INSUMOS ENE'!$A$2:$S$105,14,0),"")</f>
        <v>51545.874600000003</v>
      </c>
      <c r="O97" s="219">
        <f t="shared" si="334"/>
        <v>0</v>
      </c>
      <c r="P97" s="217"/>
      <c r="Q97" s="350">
        <f>IFERROR(VLOOKUP($B97,'INSUMOS ENE'!$A$2:$S$105,14,0),"")</f>
        <v>51545.874600000003</v>
      </c>
      <c r="R97" s="219">
        <f t="shared" si="335"/>
        <v>0</v>
      </c>
      <c r="S97" s="217"/>
      <c r="T97" s="350">
        <f>IFERROR(VLOOKUP($B97,'INSUMOS ENE'!$A$2:$S$105,14,0),"")</f>
        <v>51545.874600000003</v>
      </c>
      <c r="U97" s="219">
        <f t="shared" si="336"/>
        <v>0</v>
      </c>
      <c r="V97" s="217"/>
      <c r="W97" s="350">
        <f>IFERROR(VLOOKUP($B97,'INSUMOS ENE'!$A$2:$S$105,14,0),"")</f>
        <v>51545.874600000003</v>
      </c>
      <c r="X97" s="219">
        <f t="shared" ref="X97:X98" si="356">V97*W97</f>
        <v>0</v>
      </c>
      <c r="Y97" s="217"/>
      <c r="Z97" s="350">
        <f>IFERROR(VLOOKUP($B97,'INSUMOS ENE'!$A$2:$S$105,14,0),"")</f>
        <v>51545.874600000003</v>
      </c>
      <c r="AA97" s="219">
        <f t="shared" si="337"/>
        <v>0</v>
      </c>
      <c r="AB97" s="217"/>
      <c r="AC97" s="350">
        <f>IFERROR(VLOOKUP($B97,'INSUMOS ENE'!$A$2:$S$105,14,0),"")</f>
        <v>51545.874600000003</v>
      </c>
      <c r="AD97" s="219">
        <f t="shared" si="338"/>
        <v>0</v>
      </c>
      <c r="AE97" s="217"/>
      <c r="AF97" s="350">
        <f>IFERROR(VLOOKUP($B97,'INSUMOS ENE'!$A$2:$S$105,14,0),"")</f>
        <v>51545.874600000003</v>
      </c>
      <c r="AG97" s="219">
        <f t="shared" si="339"/>
        <v>0</v>
      </c>
      <c r="AH97" s="217"/>
      <c r="AI97" s="350">
        <f>IFERROR(VLOOKUP($B97,'INSUMOS ENE'!$A$2:$S$105,14,0),"")</f>
        <v>51545.874600000003</v>
      </c>
      <c r="AJ97" s="219">
        <f t="shared" si="340"/>
        <v>0</v>
      </c>
      <c r="AK97" s="217"/>
      <c r="AL97" s="350">
        <f>IFERROR(VLOOKUP($B97,'INSUMOS ENE'!$A$2:$S$105,14,0),"")</f>
        <v>51545.874600000003</v>
      </c>
      <c r="AM97" s="219">
        <f t="shared" si="341"/>
        <v>0</v>
      </c>
      <c r="AN97" s="217"/>
      <c r="AO97" s="350">
        <f>IFERROR(VLOOKUP($B97,'INSUMOS ENE'!$A$2:$S$105,14,0),"")</f>
        <v>51545.874600000003</v>
      </c>
      <c r="AP97" s="219">
        <f t="shared" si="342"/>
        <v>0</v>
      </c>
      <c r="AQ97" s="217"/>
      <c r="AR97" s="350">
        <f>IFERROR(VLOOKUP($B97,'INSUMOS ENE'!$A$2:$S$105,14,0),"")</f>
        <v>51545.874600000003</v>
      </c>
      <c r="AS97" s="219">
        <f t="shared" si="343"/>
        <v>0</v>
      </c>
      <c r="AT97" s="217"/>
      <c r="AU97" s="351">
        <f>IFERROR(VLOOKUP($B97,'INSUMOS ENE'!$A$2:$S$105,17,0),"")</f>
        <v>37357.794999999998</v>
      </c>
      <c r="AV97" s="221">
        <f>+AT97*AU97</f>
        <v>0</v>
      </c>
      <c r="AW97" s="217"/>
      <c r="AX97" s="350">
        <f>IFERROR(VLOOKUP($B97,'INSUMOS ENE'!$A$2:$S$105,14,0),"")</f>
        <v>51545.874600000003</v>
      </c>
      <c r="AY97" s="219">
        <f t="shared" si="345"/>
        <v>0</v>
      </c>
      <c r="AZ97" s="217"/>
      <c r="BA97" s="350">
        <f>IFERROR(VLOOKUP($B97,'INSUMOS ENE'!$A$2:$S$105,14,0),"")</f>
        <v>51545.874600000003</v>
      </c>
      <c r="BB97" s="219">
        <f t="shared" si="346"/>
        <v>0</v>
      </c>
      <c r="BC97" s="217"/>
      <c r="BD97" s="350">
        <f>IFERROR(VLOOKUP($B97,'INSUMOS ENE'!$A$2:$S$105,14,0),"")</f>
        <v>51545.874600000003</v>
      </c>
      <c r="BE97" s="219">
        <f t="shared" si="347"/>
        <v>0</v>
      </c>
      <c r="BF97" s="217"/>
      <c r="BG97" s="350">
        <f>IFERROR(VLOOKUP($B97,'INSUMOS ENE'!$A$2:$S$105,14,0),"")</f>
        <v>51545.874600000003</v>
      </c>
      <c r="BH97" s="219">
        <f t="shared" si="348"/>
        <v>0</v>
      </c>
      <c r="BI97" s="217"/>
      <c r="BJ97" s="350">
        <f>IFERROR(VLOOKUP($B97,'INSUMOS ENE'!$A$2:$S$105,14,0),"")</f>
        <v>51545.874600000003</v>
      </c>
      <c r="BK97" s="219">
        <f t="shared" si="349"/>
        <v>0</v>
      </c>
      <c r="BL97" s="217"/>
      <c r="BM97" s="350">
        <f>IFERROR(VLOOKUP($B97,'INSUMOS ENE'!$A$2:$S$105,14,0),"")</f>
        <v>51545.874600000003</v>
      </c>
      <c r="BN97" s="219">
        <f t="shared" si="350"/>
        <v>0</v>
      </c>
      <c r="BO97" s="217"/>
      <c r="BP97" s="350">
        <f>IFERROR(VLOOKUP($B97,'INSUMOS ENE'!$A$2:$S$105,14,0),"")</f>
        <v>51545.874600000003</v>
      </c>
      <c r="BQ97" s="219">
        <f t="shared" si="351"/>
        <v>0</v>
      </c>
      <c r="BR97" s="217"/>
      <c r="BS97" s="350">
        <f>IFERROR(VLOOKUP($B97,'INSUMOS ENE'!$A$2:$S$105,14,0),"")</f>
        <v>51545.874600000003</v>
      </c>
      <c r="BT97" s="219">
        <f t="shared" si="352"/>
        <v>0</v>
      </c>
      <c r="BU97" s="217"/>
      <c r="BV97" s="350">
        <f>IFERROR(VLOOKUP($B97,'INSUMOS ENE'!$A$2:$S$105,14,0),"")</f>
        <v>51545.874600000003</v>
      </c>
      <c r="BW97" s="219">
        <f t="shared" si="353"/>
        <v>0</v>
      </c>
      <c r="BX97" s="217"/>
      <c r="BY97" s="350">
        <f>IFERROR(VLOOKUP($B97,'INSUMOS ENE'!$A$2:$S$105,14,0),"")</f>
        <v>51545.874600000003</v>
      </c>
      <c r="BZ97" s="219">
        <f t="shared" si="354"/>
        <v>0</v>
      </c>
      <c r="CA97" s="217"/>
      <c r="CB97" s="350">
        <f>IFERROR(VLOOKUP($B97,'INSUMOS ENE'!$A$2:$S$105,14,0),"")</f>
        <v>51545.874600000003</v>
      </c>
      <c r="CC97" s="219">
        <f t="shared" si="355"/>
        <v>0</v>
      </c>
      <c r="CD97" s="222">
        <f t="shared" si="174"/>
        <v>0</v>
      </c>
      <c r="CE97" s="217">
        <f t="shared" si="176"/>
        <v>0</v>
      </c>
      <c r="CF97" s="349">
        <f>IFERROR(VLOOKUP($B97,'[5]INSUMOS FEBRERO'!$A$2:$J$105,9,0),"0")</f>
        <v>0</v>
      </c>
      <c r="CG97" s="351">
        <f>IFERROR(VLOOKUP($B97,'INSUMOS ENE'!$A$2:$S$105,17,0),"")</f>
        <v>37357.794999999998</v>
      </c>
      <c r="CH97" s="350">
        <f t="shared" si="177"/>
        <v>0</v>
      </c>
      <c r="CI97" s="349">
        <f>IFERROR(VLOOKUP($B97,'[5]INSUMOS FEBRERO'!$A$2:$J$105,10,0),"0")</f>
        <v>0</v>
      </c>
      <c r="CJ97" s="350">
        <f>IFERROR(VLOOKUP($B97,'INSUMOS ENE'!$A$2:$S$105,14,0),"")</f>
        <v>51545.874600000003</v>
      </c>
      <c r="CK97" s="352">
        <f t="shared" si="178"/>
        <v>0</v>
      </c>
      <c r="CL97" s="225">
        <f t="shared" si="179"/>
        <v>0</v>
      </c>
      <c r="CM97" s="370">
        <f t="shared" si="180"/>
        <v>0</v>
      </c>
      <c r="CN97" s="370">
        <f t="shared" si="181"/>
        <v>0</v>
      </c>
      <c r="CO97" s="370">
        <f t="shared" si="182"/>
        <v>0</v>
      </c>
    </row>
    <row r="98" spans="1:93" ht="16.5" x14ac:dyDescent="0.25">
      <c r="A98" s="213">
        <v>93</v>
      </c>
      <c r="B98" s="347">
        <v>210</v>
      </c>
      <c r="C98" s="348" t="s">
        <v>110</v>
      </c>
      <c r="D98" s="349">
        <f>IFERROR(VLOOKUP($B98,'[5]INSUMOS FEBRERO'!$A$2:$F$105,5,0),"")</f>
        <v>14</v>
      </c>
      <c r="E98" s="349">
        <f>IFERROR(VLOOKUP($B98,'[5]INSUMOS FEBRERO'!$A$2:$F$105,6,0),"")</f>
        <v>0</v>
      </c>
      <c r="F98" s="349">
        <f t="shared" si="175"/>
        <v>-14</v>
      </c>
      <c r="G98" s="217"/>
      <c r="H98" s="351">
        <f>IFERROR(VLOOKUP($B98,'INSUMOS ENE'!$A$2:$S$105,17,0),"")</f>
        <v>22537.643999999997</v>
      </c>
      <c r="I98" s="219">
        <f t="shared" si="173"/>
        <v>0</v>
      </c>
      <c r="J98" s="217"/>
      <c r="K98" s="350">
        <f>IFERROR(VLOOKUP($B98,'INSUMOS ENE'!$A$2:$S$105,14,0),"")</f>
        <v>39305.928599999999</v>
      </c>
      <c r="L98" s="219">
        <f>+J98*K98</f>
        <v>0</v>
      </c>
      <c r="M98" s="217"/>
      <c r="N98" s="351">
        <f>IFERROR(VLOOKUP($B98,'INSUMOS ENE'!$A$2:$S$105,17,0),"")</f>
        <v>22537.643999999997</v>
      </c>
      <c r="O98" s="219">
        <f t="shared" si="334"/>
        <v>0</v>
      </c>
      <c r="P98" s="217"/>
      <c r="Q98" s="351">
        <f>IFERROR(VLOOKUP($B98,'INSUMOS ENE'!$A$2:$S$105,17,0),"")</f>
        <v>22537.643999999997</v>
      </c>
      <c r="R98" s="219">
        <f t="shared" si="335"/>
        <v>0</v>
      </c>
      <c r="S98" s="217"/>
      <c r="T98" s="351">
        <f>IFERROR(VLOOKUP($B98,'INSUMOS ENE'!$A$2:$S$105,17,0),"")</f>
        <v>22537.643999999997</v>
      </c>
      <c r="U98" s="219">
        <f t="shared" si="336"/>
        <v>0</v>
      </c>
      <c r="V98" s="217"/>
      <c r="W98" s="351">
        <f>IFERROR(VLOOKUP($B98,'INSUMOS ENE'!$A$2:$S$105,17,0),"")</f>
        <v>22537.643999999997</v>
      </c>
      <c r="X98" s="219">
        <f t="shared" si="356"/>
        <v>0</v>
      </c>
      <c r="Y98" s="217"/>
      <c r="Z98" s="351">
        <f>IFERROR(VLOOKUP($B98,'INSUMOS ENE'!$A$2:$S$105,17,0),"")</f>
        <v>22537.643999999997</v>
      </c>
      <c r="AA98" s="219">
        <f t="shared" si="337"/>
        <v>0</v>
      </c>
      <c r="AB98" s="217"/>
      <c r="AC98" s="351">
        <f>IFERROR(VLOOKUP($B98,'INSUMOS ENE'!$A$2:$S$105,17,0),"")</f>
        <v>22537.643999999997</v>
      </c>
      <c r="AD98" s="219">
        <f t="shared" si="338"/>
        <v>0</v>
      </c>
      <c r="AE98" s="217"/>
      <c r="AF98" s="351">
        <f>IFERROR(VLOOKUP($B98,'INSUMOS ENE'!$A$2:$S$105,17,0),"")</f>
        <v>22537.643999999997</v>
      </c>
      <c r="AG98" s="219">
        <f t="shared" si="339"/>
        <v>0</v>
      </c>
      <c r="AH98" s="217"/>
      <c r="AI98" s="351">
        <f>IFERROR(VLOOKUP($B98,'INSUMOS ENE'!$A$2:$S$105,17,0),"")</f>
        <v>22537.643999999997</v>
      </c>
      <c r="AJ98" s="219">
        <f t="shared" si="340"/>
        <v>0</v>
      </c>
      <c r="AK98" s="217"/>
      <c r="AL98" s="351">
        <f>IFERROR(VLOOKUP($B98,'INSUMOS ENE'!$A$2:$S$105,17,0),"")</f>
        <v>22537.643999999997</v>
      </c>
      <c r="AM98" s="219">
        <f t="shared" si="341"/>
        <v>0</v>
      </c>
      <c r="AN98" s="217"/>
      <c r="AO98" s="351">
        <f>IFERROR(VLOOKUP($B98,'INSUMOS ENE'!$A$2:$S$105,17,0),"")</f>
        <v>22537.643999999997</v>
      </c>
      <c r="AP98" s="219">
        <f t="shared" si="342"/>
        <v>0</v>
      </c>
      <c r="AQ98" s="217"/>
      <c r="AR98" s="351">
        <f>IFERROR(VLOOKUP($B98,'INSUMOS ENE'!$A$2:$S$105,17,0),"")</f>
        <v>22537.643999999997</v>
      </c>
      <c r="AS98" s="219">
        <f t="shared" si="343"/>
        <v>0</v>
      </c>
      <c r="AT98" s="217"/>
      <c r="AU98" s="351">
        <f>IFERROR(VLOOKUP($B98,'INSUMOS ENE'!$A$2:$S$105,17,0),"")</f>
        <v>22537.643999999997</v>
      </c>
      <c r="AV98" s="219">
        <f t="shared" ref="AV98:AV99" si="357">AT98*AU98</f>
        <v>0</v>
      </c>
      <c r="AW98" s="217"/>
      <c r="AX98" s="351">
        <f>IFERROR(VLOOKUP($B98,'INSUMOS ENE'!$A$2:$S$105,17,0),"")</f>
        <v>22537.643999999997</v>
      </c>
      <c r="AY98" s="219">
        <f t="shared" si="345"/>
        <v>0</v>
      </c>
      <c r="AZ98" s="217"/>
      <c r="BA98" s="351">
        <f>IFERROR(VLOOKUP($B98,'INSUMOS ENE'!$A$2:$S$105,17,0),"")</f>
        <v>22537.643999999997</v>
      </c>
      <c r="BB98" s="219">
        <f t="shared" si="346"/>
        <v>0</v>
      </c>
      <c r="BC98" s="217"/>
      <c r="BD98" s="351">
        <f>IFERROR(VLOOKUP($B98,'INSUMOS ENE'!$A$2:$S$105,17,0),"")</f>
        <v>22537.643999999997</v>
      </c>
      <c r="BE98" s="219">
        <f t="shared" si="347"/>
        <v>0</v>
      </c>
      <c r="BF98" s="217"/>
      <c r="BG98" s="351">
        <f>IFERROR(VLOOKUP($B98,'INSUMOS ENE'!$A$2:$S$105,17,0),"")</f>
        <v>22537.643999999997</v>
      </c>
      <c r="BH98" s="219">
        <f t="shared" si="348"/>
        <v>0</v>
      </c>
      <c r="BI98" s="217"/>
      <c r="BJ98" s="351">
        <f>IFERROR(VLOOKUP($B98,'INSUMOS ENE'!$A$2:$S$105,17,0),"")</f>
        <v>22537.643999999997</v>
      </c>
      <c r="BK98" s="219">
        <f t="shared" si="349"/>
        <v>0</v>
      </c>
      <c r="BL98" s="217"/>
      <c r="BM98" s="351">
        <f>IFERROR(VLOOKUP($B98,'INSUMOS ENE'!$A$2:$S$105,17,0),"")</f>
        <v>22537.643999999997</v>
      </c>
      <c r="BN98" s="219">
        <f t="shared" si="350"/>
        <v>0</v>
      </c>
      <c r="BO98" s="217"/>
      <c r="BP98" s="351">
        <f>IFERROR(VLOOKUP($B98,'INSUMOS ENE'!$A$2:$S$105,17,0),"")</f>
        <v>22537.643999999997</v>
      </c>
      <c r="BQ98" s="219">
        <f t="shared" si="351"/>
        <v>0</v>
      </c>
      <c r="BR98" s="217"/>
      <c r="BS98" s="351">
        <f>IFERROR(VLOOKUP($B98,'INSUMOS ENE'!$A$2:$S$105,17,0),"")</f>
        <v>22537.643999999997</v>
      </c>
      <c r="BT98" s="219">
        <f t="shared" si="352"/>
        <v>0</v>
      </c>
      <c r="BU98" s="217"/>
      <c r="BV98" s="351">
        <f>IFERROR(VLOOKUP($B98,'INSUMOS ENE'!$A$2:$S$105,17,0),"")</f>
        <v>22537.643999999997</v>
      </c>
      <c r="BW98" s="219">
        <f t="shared" si="353"/>
        <v>0</v>
      </c>
      <c r="BX98" s="217"/>
      <c r="BY98" s="351">
        <f>IFERROR(VLOOKUP($B98,'INSUMOS ENE'!$A$2:$S$105,17,0),"")</f>
        <v>22537.643999999997</v>
      </c>
      <c r="BZ98" s="219">
        <f t="shared" si="354"/>
        <v>0</v>
      </c>
      <c r="CA98" s="217"/>
      <c r="CB98" s="351">
        <f>IFERROR(VLOOKUP($B98,'INSUMOS ENE'!$A$2:$S$105,17,0),"")</f>
        <v>22537.643999999997</v>
      </c>
      <c r="CC98" s="219">
        <f t="shared" si="355"/>
        <v>0</v>
      </c>
      <c r="CD98" s="222">
        <f t="shared" si="174"/>
        <v>0</v>
      </c>
      <c r="CE98" s="217">
        <f t="shared" si="176"/>
        <v>0</v>
      </c>
      <c r="CF98" s="349">
        <f>IFERROR(VLOOKUP($B98,'[5]INSUMOS FEBRERO'!$A$2:$J$105,9,0),"0")</f>
        <v>0</v>
      </c>
      <c r="CG98" s="351">
        <f>IFERROR(VLOOKUP($B98,'INSUMOS ENE'!$A$2:$S$105,17,0),"")</f>
        <v>22537.643999999997</v>
      </c>
      <c r="CH98" s="350">
        <f t="shared" si="177"/>
        <v>0</v>
      </c>
      <c r="CI98" s="349">
        <f>IFERROR(VLOOKUP($B98,'[5]INSUMOS FEBRERO'!$A$2:$J$105,10,0),"0")</f>
        <v>0</v>
      </c>
      <c r="CJ98" s="350">
        <f>IFERROR(VLOOKUP($B98,'INSUMOS ENE'!$A$2:$S$105,14,0),"")</f>
        <v>39305.928599999999</v>
      </c>
      <c r="CK98" s="352">
        <f t="shared" si="178"/>
        <v>0</v>
      </c>
      <c r="CL98" s="225">
        <f t="shared" si="179"/>
        <v>0</v>
      </c>
      <c r="CM98" s="370">
        <f t="shared" si="180"/>
        <v>0</v>
      </c>
      <c r="CN98" s="370">
        <f t="shared" si="181"/>
        <v>0</v>
      </c>
      <c r="CO98" s="370">
        <f t="shared" si="182"/>
        <v>0</v>
      </c>
    </row>
    <row r="99" spans="1:93" ht="16.5" x14ac:dyDescent="0.25">
      <c r="A99" s="213">
        <v>94</v>
      </c>
      <c r="B99" s="347">
        <v>211</v>
      </c>
      <c r="C99" s="348" t="s">
        <v>111</v>
      </c>
      <c r="D99" s="349">
        <f>IFERROR(VLOOKUP($B99,'[5]INSUMOS FEBRERO'!$A$2:$F$105,5,0),"")</f>
        <v>7</v>
      </c>
      <c r="E99" s="349">
        <f>IFERROR(VLOOKUP($B99,'[5]INSUMOS FEBRERO'!$A$2:$F$105,6,0),"")</f>
        <v>0</v>
      </c>
      <c r="F99" s="349">
        <f t="shared" si="175"/>
        <v>-7</v>
      </c>
      <c r="G99" s="217"/>
      <c r="H99" s="350">
        <f>IFERROR(VLOOKUP($B99,'INSUMOS ENE'!$A$2:$S$105,14,0),"")</f>
        <v>29553.699600000004</v>
      </c>
      <c r="I99" s="219">
        <f t="shared" si="173"/>
        <v>0</v>
      </c>
      <c r="J99" s="217"/>
      <c r="K99" s="350">
        <f>IFERROR(VLOOKUP($B99,'INSUMOS ENE'!$A$2:$S$105,14,0),"")</f>
        <v>29553.699600000004</v>
      </c>
      <c r="L99" s="219">
        <f t="shared" ref="L99" si="358">J99*K99</f>
        <v>0</v>
      </c>
      <c r="M99" s="217"/>
      <c r="N99" s="350">
        <f>IFERROR(VLOOKUP($B99,'INSUMOS ENE'!$A$2:$S$105,14,0),"")</f>
        <v>29553.699600000004</v>
      </c>
      <c r="O99" s="219">
        <f t="shared" si="334"/>
        <v>0</v>
      </c>
      <c r="P99" s="217"/>
      <c r="Q99" s="350">
        <f>IFERROR(VLOOKUP($B99,'INSUMOS ENE'!$A$2:$S$105,14,0),"")</f>
        <v>29553.699600000004</v>
      </c>
      <c r="R99" s="219">
        <f t="shared" si="335"/>
        <v>0</v>
      </c>
      <c r="S99" s="217"/>
      <c r="T99" s="350">
        <f>IFERROR(VLOOKUP($B99,'INSUMOS ENE'!$A$2:$S$105,14,0),"")</f>
        <v>29553.699600000004</v>
      </c>
      <c r="U99" s="219">
        <f t="shared" si="336"/>
        <v>0</v>
      </c>
      <c r="V99" s="217"/>
      <c r="W99" s="351">
        <f>IFERROR(VLOOKUP($B99,'INSUMOS ENE'!$A$2:$S$105,17,0),"")</f>
        <v>15992.016</v>
      </c>
      <c r="X99" s="221">
        <f>+V99*W99</f>
        <v>0</v>
      </c>
      <c r="Y99" s="217"/>
      <c r="Z99" s="350">
        <f>IFERROR(VLOOKUP($B99,'INSUMOS ENE'!$A$2:$S$105,14,0),"")</f>
        <v>29553.699600000004</v>
      </c>
      <c r="AA99" s="219">
        <f t="shared" si="337"/>
        <v>0</v>
      </c>
      <c r="AB99" s="217"/>
      <c r="AC99" s="350">
        <f>IFERROR(VLOOKUP($B99,'INSUMOS ENE'!$A$2:$S$105,14,0),"")</f>
        <v>29553.699600000004</v>
      </c>
      <c r="AD99" s="219">
        <f t="shared" si="338"/>
        <v>0</v>
      </c>
      <c r="AE99" s="217"/>
      <c r="AF99" s="350">
        <f>IFERROR(VLOOKUP($B99,'INSUMOS ENE'!$A$2:$S$105,14,0),"")</f>
        <v>29553.699600000004</v>
      </c>
      <c r="AG99" s="219">
        <f t="shared" si="339"/>
        <v>0</v>
      </c>
      <c r="AH99" s="217"/>
      <c r="AI99" s="350">
        <f>IFERROR(VLOOKUP($B99,'INSUMOS ENE'!$A$2:$S$105,14,0),"")</f>
        <v>29553.699600000004</v>
      </c>
      <c r="AJ99" s="219">
        <f t="shared" si="340"/>
        <v>0</v>
      </c>
      <c r="AK99" s="217"/>
      <c r="AL99" s="350">
        <f>IFERROR(VLOOKUP($B99,'INSUMOS ENE'!$A$2:$S$105,14,0),"")</f>
        <v>29553.699600000004</v>
      </c>
      <c r="AM99" s="219">
        <f t="shared" si="341"/>
        <v>0</v>
      </c>
      <c r="AN99" s="217"/>
      <c r="AO99" s="350">
        <f>IFERROR(VLOOKUP($B99,'INSUMOS ENE'!$A$2:$S$105,14,0),"")</f>
        <v>29553.699600000004</v>
      </c>
      <c r="AP99" s="219">
        <f t="shared" si="342"/>
        <v>0</v>
      </c>
      <c r="AQ99" s="217"/>
      <c r="AR99" s="350">
        <f>IFERROR(VLOOKUP($B99,'INSUMOS ENE'!$A$2:$S$105,14,0),"")</f>
        <v>29553.699600000004</v>
      </c>
      <c r="AS99" s="219">
        <f t="shared" si="343"/>
        <v>0</v>
      </c>
      <c r="AT99" s="217"/>
      <c r="AU99" s="350">
        <f>IFERROR(VLOOKUP($B99,'INSUMOS ENE'!$A$2:$S$105,14,0),"")</f>
        <v>29553.699600000004</v>
      </c>
      <c r="AV99" s="219">
        <f t="shared" si="357"/>
        <v>0</v>
      </c>
      <c r="AW99" s="217"/>
      <c r="AX99" s="350">
        <f>IFERROR(VLOOKUP($B99,'INSUMOS ENE'!$A$2:$S$105,14,0),"")</f>
        <v>29553.699600000004</v>
      </c>
      <c r="AY99" s="219">
        <f t="shared" si="345"/>
        <v>0</v>
      </c>
      <c r="AZ99" s="217"/>
      <c r="BA99" s="350">
        <f>IFERROR(VLOOKUP($B99,'INSUMOS ENE'!$A$2:$S$105,14,0),"")</f>
        <v>29553.699600000004</v>
      </c>
      <c r="BB99" s="219">
        <f t="shared" si="346"/>
        <v>0</v>
      </c>
      <c r="BC99" s="217"/>
      <c r="BD99" s="350">
        <f>IFERROR(VLOOKUP($B99,'INSUMOS ENE'!$A$2:$S$105,14,0),"")</f>
        <v>29553.699600000004</v>
      </c>
      <c r="BE99" s="219">
        <f t="shared" si="347"/>
        <v>0</v>
      </c>
      <c r="BF99" s="217"/>
      <c r="BG99" s="350">
        <f>IFERROR(VLOOKUP($B99,'INSUMOS ENE'!$A$2:$S$105,14,0),"")</f>
        <v>29553.699600000004</v>
      </c>
      <c r="BH99" s="219">
        <f t="shared" si="348"/>
        <v>0</v>
      </c>
      <c r="BI99" s="217"/>
      <c r="BJ99" s="350">
        <f>IFERROR(VLOOKUP($B99,'INSUMOS ENE'!$A$2:$S$105,14,0),"")</f>
        <v>29553.699600000004</v>
      </c>
      <c r="BK99" s="219">
        <f t="shared" si="349"/>
        <v>0</v>
      </c>
      <c r="BL99" s="217"/>
      <c r="BM99" s="350">
        <f>IFERROR(VLOOKUP($B99,'INSUMOS ENE'!$A$2:$S$105,14,0),"")</f>
        <v>29553.699600000004</v>
      </c>
      <c r="BN99" s="219">
        <f t="shared" si="350"/>
        <v>0</v>
      </c>
      <c r="BO99" s="217"/>
      <c r="BP99" s="350">
        <f>IFERROR(VLOOKUP($B99,'INSUMOS ENE'!$A$2:$S$105,14,0),"")</f>
        <v>29553.699600000004</v>
      </c>
      <c r="BQ99" s="219">
        <f t="shared" si="351"/>
        <v>0</v>
      </c>
      <c r="BR99" s="217"/>
      <c r="BS99" s="350">
        <f>IFERROR(VLOOKUP($B99,'INSUMOS ENE'!$A$2:$S$105,14,0),"")</f>
        <v>29553.699600000004</v>
      </c>
      <c r="BT99" s="219">
        <f t="shared" si="352"/>
        <v>0</v>
      </c>
      <c r="BU99" s="217"/>
      <c r="BV99" s="350">
        <f>IFERROR(VLOOKUP($B99,'INSUMOS ENE'!$A$2:$S$105,14,0),"")</f>
        <v>29553.699600000004</v>
      </c>
      <c r="BW99" s="219">
        <f t="shared" si="353"/>
        <v>0</v>
      </c>
      <c r="BX99" s="217"/>
      <c r="BY99" s="350">
        <f>IFERROR(VLOOKUP($B99,'INSUMOS ENE'!$A$2:$S$105,14,0),"")</f>
        <v>29553.699600000004</v>
      </c>
      <c r="BZ99" s="219">
        <f t="shared" si="354"/>
        <v>0</v>
      </c>
      <c r="CA99" s="217"/>
      <c r="CB99" s="350">
        <f>IFERROR(VLOOKUP($B99,'INSUMOS ENE'!$A$2:$S$105,14,0),"")</f>
        <v>29553.699600000004</v>
      </c>
      <c r="CC99" s="219">
        <f t="shared" si="355"/>
        <v>0</v>
      </c>
      <c r="CD99" s="222">
        <f t="shared" si="174"/>
        <v>0</v>
      </c>
      <c r="CE99" s="217">
        <f t="shared" si="176"/>
        <v>0</v>
      </c>
      <c r="CF99" s="349">
        <f>IFERROR(VLOOKUP($B99,'[5]INSUMOS FEBRERO'!$A$2:$J$105,9,0),"0")</f>
        <v>0</v>
      </c>
      <c r="CG99" s="351">
        <f>IFERROR(VLOOKUP($B99,'INSUMOS ENE'!$A$2:$S$105,17,0),"")</f>
        <v>15992.016</v>
      </c>
      <c r="CH99" s="350">
        <f t="shared" si="177"/>
        <v>0</v>
      </c>
      <c r="CI99" s="349">
        <f>IFERROR(VLOOKUP($B99,'[5]INSUMOS FEBRERO'!$A$2:$J$105,10,0),"0")</f>
        <v>0</v>
      </c>
      <c r="CJ99" s="350">
        <f>IFERROR(VLOOKUP($B99,'INSUMOS ENE'!$A$2:$S$105,14,0),"")</f>
        <v>29553.699600000004</v>
      </c>
      <c r="CK99" s="352">
        <f t="shared" si="178"/>
        <v>0</v>
      </c>
      <c r="CL99" s="225">
        <f t="shared" si="179"/>
        <v>0</v>
      </c>
      <c r="CM99" s="370">
        <f t="shared" si="180"/>
        <v>0</v>
      </c>
      <c r="CN99" s="370">
        <f t="shared" si="181"/>
        <v>0</v>
      </c>
      <c r="CO99" s="370">
        <f t="shared" si="182"/>
        <v>0</v>
      </c>
    </row>
    <row r="100" spans="1:93" ht="16.5" x14ac:dyDescent="0.25">
      <c r="A100" s="213">
        <v>95</v>
      </c>
      <c r="B100" s="347">
        <v>212</v>
      </c>
      <c r="C100" s="348" t="s">
        <v>112</v>
      </c>
      <c r="D100" s="349">
        <f>IFERROR(VLOOKUP($B100,'[5]INSUMOS FEBRERO'!$A$2:$F$105,5,0),"")</f>
        <v>37</v>
      </c>
      <c r="E100" s="349">
        <f>IFERROR(VLOOKUP($B100,'[5]INSUMOS FEBRERO'!$A$2:$F$105,6,0),"")</f>
        <v>0</v>
      </c>
      <c r="F100" s="349">
        <f t="shared" si="175"/>
        <v>-37</v>
      </c>
      <c r="G100" s="217"/>
      <c r="H100" s="351">
        <f>IFERROR(VLOOKUP($B100,'INSUMOS ENE'!$A$2:$S$105,17,0),"")</f>
        <v>2505.5839999999998</v>
      </c>
      <c r="I100" s="219">
        <f t="shared" si="173"/>
        <v>0</v>
      </c>
      <c r="J100" s="217"/>
      <c r="K100" s="351">
        <f>IFERROR(VLOOKUP($B100,'INSUMOS ENE'!$A$2:$S$105,17,0),"")</f>
        <v>2505.5839999999998</v>
      </c>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7"/>
      <c r="BA100" s="217"/>
      <c r="BB100" s="217"/>
      <c r="BC100" s="217"/>
      <c r="BD100" s="217"/>
      <c r="BE100" s="217"/>
      <c r="BF100" s="217"/>
      <c r="BG100" s="217"/>
      <c r="BH100" s="217"/>
      <c r="BI100" s="217"/>
      <c r="BJ100" s="217"/>
      <c r="BK100" s="217"/>
      <c r="BL100" s="217"/>
      <c r="BM100" s="217"/>
      <c r="BN100" s="217"/>
      <c r="BO100" s="217"/>
      <c r="BP100" s="217"/>
      <c r="BQ100" s="217"/>
      <c r="BR100" s="217"/>
      <c r="BS100" s="217"/>
      <c r="BT100" s="217"/>
      <c r="BU100" s="217"/>
      <c r="BV100" s="217"/>
      <c r="BW100" s="217"/>
      <c r="BX100" s="217"/>
      <c r="BY100" s="217"/>
      <c r="BZ100" s="217"/>
      <c r="CA100" s="217"/>
      <c r="CB100" s="217"/>
      <c r="CC100" s="217"/>
      <c r="CD100" s="222">
        <f t="shared" si="174"/>
        <v>0</v>
      </c>
      <c r="CE100" s="217">
        <f t="shared" si="176"/>
        <v>0</v>
      </c>
      <c r="CF100" s="349">
        <f>IFERROR(VLOOKUP($B100,'[5]INSUMOS FEBRERO'!$A$2:$J$105,9,0),"0")</f>
        <v>0</v>
      </c>
      <c r="CG100" s="351">
        <f>IFERROR(VLOOKUP($B100,'INSUMOS ENE'!$A$2:$S$105,17,0),"")</f>
        <v>2505.5839999999998</v>
      </c>
      <c r="CH100" s="350">
        <f t="shared" si="177"/>
        <v>0</v>
      </c>
      <c r="CI100" s="349">
        <f>IFERROR(VLOOKUP($B100,'[5]INSUMOS FEBRERO'!$A$2:$J$105,10,0),"0")</f>
        <v>0</v>
      </c>
      <c r="CJ100" s="350">
        <f>IFERROR(VLOOKUP($B100,'INSUMOS ENE'!$A$2:$S$105,14,0),"")</f>
        <v>3333.3516</v>
      </c>
      <c r="CK100" s="352">
        <f t="shared" si="178"/>
        <v>0</v>
      </c>
      <c r="CL100" s="225">
        <f t="shared" si="179"/>
        <v>0</v>
      </c>
      <c r="CM100" s="370">
        <f t="shared" si="180"/>
        <v>0</v>
      </c>
      <c r="CN100" s="370">
        <f t="shared" si="181"/>
        <v>0</v>
      </c>
      <c r="CO100" s="370">
        <f t="shared" si="182"/>
        <v>0</v>
      </c>
    </row>
    <row r="101" spans="1:93" ht="16.5" x14ac:dyDescent="0.25">
      <c r="A101" s="213">
        <v>96</v>
      </c>
      <c r="B101" s="347">
        <v>213</v>
      </c>
      <c r="C101" s="348" t="s">
        <v>145</v>
      </c>
      <c r="D101" s="349">
        <f>IFERROR(VLOOKUP($B101,'[5]INSUMOS FEBRERO'!$A$2:$F$105,5,0),"")</f>
        <v>1</v>
      </c>
      <c r="E101" s="349">
        <f>IFERROR(VLOOKUP($B101,'[5]INSUMOS FEBRERO'!$A$2:$F$105,6,0),"")</f>
        <v>0</v>
      </c>
      <c r="F101" s="349">
        <f t="shared" si="175"/>
        <v>-1</v>
      </c>
      <c r="G101" s="217"/>
      <c r="H101" s="351">
        <f>IFERROR(VLOOKUP($B101,'INSUMOS ENE'!$A$2:$S$105,17,0),"")</f>
        <v>0</v>
      </c>
      <c r="I101" s="219">
        <f t="shared" si="173"/>
        <v>0</v>
      </c>
      <c r="J101" s="217"/>
      <c r="K101" s="351">
        <f>IFERROR(VLOOKUP($B101,'INSUMOS ENE'!$A$2:$S$105,17,0),"")</f>
        <v>0</v>
      </c>
      <c r="L101" s="217"/>
      <c r="M101" s="217"/>
      <c r="N101" s="217"/>
      <c r="O101" s="217"/>
      <c r="P101" s="217"/>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7"/>
      <c r="BA101" s="217"/>
      <c r="BB101" s="217"/>
      <c r="BC101" s="217"/>
      <c r="BD101" s="217"/>
      <c r="BE101" s="217"/>
      <c r="BF101" s="217"/>
      <c r="BG101" s="217"/>
      <c r="BH101" s="217"/>
      <c r="BI101" s="217"/>
      <c r="BJ101" s="217"/>
      <c r="BK101" s="217"/>
      <c r="BL101" s="217"/>
      <c r="BM101" s="217"/>
      <c r="BN101" s="217"/>
      <c r="BO101" s="217"/>
      <c r="BP101" s="217"/>
      <c r="BQ101" s="217"/>
      <c r="BR101" s="217"/>
      <c r="BS101" s="217"/>
      <c r="BT101" s="217"/>
      <c r="BU101" s="217"/>
      <c r="BV101" s="217"/>
      <c r="BW101" s="217"/>
      <c r="BX101" s="217"/>
      <c r="BY101" s="217"/>
      <c r="BZ101" s="217"/>
      <c r="CA101" s="217"/>
      <c r="CB101" s="217"/>
      <c r="CC101" s="217"/>
      <c r="CD101" s="222">
        <f t="shared" si="174"/>
        <v>0</v>
      </c>
      <c r="CE101" s="217">
        <f t="shared" si="176"/>
        <v>0</v>
      </c>
      <c r="CF101" s="349">
        <f>IFERROR(VLOOKUP($B101,'[5]INSUMOS FEBRERO'!$A$2:$J$105,9,0),"0")</f>
        <v>0</v>
      </c>
      <c r="CG101" s="351">
        <f>IFERROR(VLOOKUP($B101,'INSUMOS ENE'!$A$2:$S$105,17,0),"")</f>
        <v>0</v>
      </c>
      <c r="CH101" s="350">
        <f t="shared" si="177"/>
        <v>0</v>
      </c>
      <c r="CI101" s="349">
        <f>IFERROR(VLOOKUP($B101,'[5]INSUMOS FEBRERO'!$A$2:$J$105,10,0),"0")</f>
        <v>0</v>
      </c>
      <c r="CJ101" s="350">
        <f>IFERROR(VLOOKUP($B101,'INSUMOS ENE'!$A$2:$S$105,14,0),"")</f>
        <v>10448.411399999999</v>
      </c>
      <c r="CK101" s="352">
        <f t="shared" si="178"/>
        <v>0</v>
      </c>
      <c r="CL101" s="225">
        <f t="shared" si="179"/>
        <v>0</v>
      </c>
      <c r="CM101" s="370">
        <f t="shared" si="180"/>
        <v>0</v>
      </c>
      <c r="CN101" s="370">
        <f t="shared" si="181"/>
        <v>0</v>
      </c>
      <c r="CO101" s="370">
        <f t="shared" si="182"/>
        <v>0</v>
      </c>
    </row>
    <row r="102" spans="1:93" ht="16.5" x14ac:dyDescent="0.25">
      <c r="A102" s="213">
        <v>97</v>
      </c>
      <c r="B102" s="347">
        <v>215</v>
      </c>
      <c r="C102" s="348" t="s">
        <v>113</v>
      </c>
      <c r="D102" s="349">
        <f>IFERROR(VLOOKUP($B102,'[5]INSUMOS FEBRERO'!$A$2:$F$105,5,0),"")</f>
        <v>15</v>
      </c>
      <c r="E102" s="349">
        <f>IFERROR(VLOOKUP($B102,'[5]INSUMOS FEBRERO'!$A$2:$F$105,6,0),"")</f>
        <v>0</v>
      </c>
      <c r="F102" s="349">
        <f t="shared" si="175"/>
        <v>-15</v>
      </c>
      <c r="G102" s="217"/>
      <c r="H102" s="351">
        <f>IFERROR(VLOOKUP($B102,'INSUMOS ENE'!$A$2:$S$105,17,0),"")</f>
        <v>10476.367999999999</v>
      </c>
      <c r="I102" s="219">
        <f t="shared" si="173"/>
        <v>0</v>
      </c>
      <c r="J102" s="217"/>
      <c r="K102" s="351">
        <f>IFERROR(VLOOKUP($B102,'INSUMOS ENE'!$A$2:$S$105,17,0),"")</f>
        <v>10476.367999999999</v>
      </c>
      <c r="L102" s="217"/>
      <c r="M102" s="217"/>
      <c r="N102" s="217"/>
      <c r="O102" s="217"/>
      <c r="P102" s="217"/>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7"/>
      <c r="BA102" s="217"/>
      <c r="BB102" s="217"/>
      <c r="BC102" s="217"/>
      <c r="BD102" s="217"/>
      <c r="BE102" s="217"/>
      <c r="BF102" s="217"/>
      <c r="BG102" s="217"/>
      <c r="BH102" s="217"/>
      <c r="BI102" s="217"/>
      <c r="BJ102" s="217"/>
      <c r="BK102" s="217"/>
      <c r="BL102" s="217"/>
      <c r="BM102" s="217"/>
      <c r="BN102" s="217"/>
      <c r="BO102" s="217"/>
      <c r="BP102" s="217"/>
      <c r="BQ102" s="217"/>
      <c r="BR102" s="217"/>
      <c r="BS102" s="217"/>
      <c r="BT102" s="217"/>
      <c r="BU102" s="217"/>
      <c r="BV102" s="217"/>
      <c r="BW102" s="217"/>
      <c r="BX102" s="217"/>
      <c r="BY102" s="217"/>
      <c r="BZ102" s="217"/>
      <c r="CA102" s="217"/>
      <c r="CB102" s="217"/>
      <c r="CC102" s="217"/>
      <c r="CD102" s="222">
        <f t="shared" si="174"/>
        <v>0</v>
      </c>
      <c r="CE102" s="217">
        <f t="shared" si="176"/>
        <v>0</v>
      </c>
      <c r="CF102" s="349">
        <f>IFERROR(VLOOKUP($B102,'[5]INSUMOS FEBRERO'!$A$2:$J$105,9,0),"0")</f>
        <v>0</v>
      </c>
      <c r="CG102" s="351">
        <f>IFERROR(VLOOKUP($B102,'INSUMOS ENE'!$A$2:$S$105,17,0),"")</f>
        <v>10476.367999999999</v>
      </c>
      <c r="CH102" s="350">
        <f t="shared" si="177"/>
        <v>0</v>
      </c>
      <c r="CI102" s="349">
        <f>IFERROR(VLOOKUP($B102,'[5]INSUMOS FEBRERO'!$A$2:$J$105,10,0),"0")</f>
        <v>0</v>
      </c>
      <c r="CJ102" s="350">
        <f>IFERROR(VLOOKUP($B102,'INSUMOS ENE'!$A$2:$S$105,14,0),"")</f>
        <v>31743.458099999996</v>
      </c>
      <c r="CK102" s="352">
        <f t="shared" si="178"/>
        <v>0</v>
      </c>
      <c r="CL102" s="225">
        <f t="shared" si="179"/>
        <v>0</v>
      </c>
      <c r="CM102" s="370">
        <f t="shared" si="180"/>
        <v>0</v>
      </c>
      <c r="CN102" s="370">
        <f t="shared" si="181"/>
        <v>0</v>
      </c>
      <c r="CO102" s="370">
        <f t="shared" si="182"/>
        <v>0</v>
      </c>
    </row>
    <row r="103" spans="1:93" ht="16.5" x14ac:dyDescent="0.25">
      <c r="A103" s="213">
        <v>98</v>
      </c>
      <c r="B103" s="347">
        <v>216</v>
      </c>
      <c r="C103" s="348" t="s">
        <v>114</v>
      </c>
      <c r="D103" s="349">
        <f>IFERROR(VLOOKUP($B103,'[5]INSUMOS FEBRERO'!$A$2:$F$105,5,0),"")</f>
        <v>37</v>
      </c>
      <c r="E103" s="349">
        <f>IFERROR(VLOOKUP($B103,'[5]INSUMOS FEBRERO'!$A$2:$F$105,6,0),"")</f>
        <v>20</v>
      </c>
      <c r="F103" s="349">
        <f t="shared" si="175"/>
        <v>-17</v>
      </c>
      <c r="G103" s="217">
        <v>15</v>
      </c>
      <c r="H103" s="351">
        <f>IFERROR(VLOOKUP($B103,'INSUMOS ENE'!$A$2:$S$105,17,0),"")</f>
        <v>3954.9129999999996</v>
      </c>
      <c r="I103" s="219">
        <f t="shared" si="173"/>
        <v>59323.694999999992</v>
      </c>
      <c r="J103" s="217">
        <v>5</v>
      </c>
      <c r="K103" s="351">
        <f>IFERROR(VLOOKUP($B103,'INSUMOS ENE'!$A$2:$S$105,17,0),"")</f>
        <v>3954.9129999999996</v>
      </c>
      <c r="L103" s="219">
        <f t="shared" ref="L103:L104" si="359">J103*K103</f>
        <v>19774.564999999999</v>
      </c>
      <c r="M103" s="217"/>
      <c r="N103" s="351">
        <f>IFERROR(VLOOKUP($B103,'INSUMOS ENE'!$A$2:$S$105,17,0),"")</f>
        <v>3954.9129999999996</v>
      </c>
      <c r="O103" s="219">
        <f t="shared" ref="O103:O104" si="360">M103*N103</f>
        <v>0</v>
      </c>
      <c r="P103" s="217"/>
      <c r="Q103" s="351">
        <f>IFERROR(VLOOKUP($B103,'INSUMOS ENE'!$A$2:$S$105,17,0),"")</f>
        <v>3954.9129999999996</v>
      </c>
      <c r="R103" s="219">
        <f t="shared" ref="R103:R104" si="361">P103*Q103</f>
        <v>0</v>
      </c>
      <c r="S103" s="217"/>
      <c r="T103" s="351">
        <f>IFERROR(VLOOKUP($B103,'INSUMOS ENE'!$A$2:$S$105,17,0),"")</f>
        <v>3954.9129999999996</v>
      </c>
      <c r="U103" s="219">
        <f t="shared" ref="U103" si="362">S103*T103</f>
        <v>0</v>
      </c>
      <c r="V103" s="217"/>
      <c r="W103" s="351">
        <f>IFERROR(VLOOKUP($B103,'INSUMOS ENE'!$A$2:$S$105,17,0),"")</f>
        <v>3954.9129999999996</v>
      </c>
      <c r="X103" s="219">
        <f t="shared" ref="X103" si="363">V103*W103</f>
        <v>0</v>
      </c>
      <c r="Y103" s="217"/>
      <c r="Z103" s="351">
        <f>IFERROR(VLOOKUP($B103,'INSUMOS ENE'!$A$2:$S$105,17,0),"")</f>
        <v>3954.9129999999996</v>
      </c>
      <c r="AA103" s="219">
        <f t="shared" ref="AA103:AA104" si="364">Y103*Z103</f>
        <v>0</v>
      </c>
      <c r="AB103" s="217"/>
      <c r="AC103" s="351">
        <f>IFERROR(VLOOKUP($B103,'INSUMOS ENE'!$A$2:$S$105,17,0),"")</f>
        <v>3954.9129999999996</v>
      </c>
      <c r="AD103" s="219">
        <f t="shared" ref="AD103:AD104" si="365">AB103*AC103</f>
        <v>0</v>
      </c>
      <c r="AE103" s="217"/>
      <c r="AF103" s="351">
        <f>IFERROR(VLOOKUP($B103,'INSUMOS ENE'!$A$2:$S$105,17,0),"")</f>
        <v>3954.9129999999996</v>
      </c>
      <c r="AG103" s="219">
        <f t="shared" ref="AG103:AG104" si="366">AE103*AF103</f>
        <v>0</v>
      </c>
      <c r="AH103" s="217"/>
      <c r="AI103" s="351">
        <f>IFERROR(VLOOKUP($B103,'INSUMOS ENE'!$A$2:$S$105,17,0),"")</f>
        <v>3954.9129999999996</v>
      </c>
      <c r="AJ103" s="219">
        <f t="shared" ref="AJ103" si="367">AH103*AI103</f>
        <v>0</v>
      </c>
      <c r="AK103" s="217"/>
      <c r="AL103" s="351">
        <f>IFERROR(VLOOKUP($B103,'INSUMOS ENE'!$A$2:$S$105,17,0),"")</f>
        <v>3954.9129999999996</v>
      </c>
      <c r="AM103" s="219">
        <f t="shared" ref="AM103:AM104" si="368">AK103*AL103</f>
        <v>0</v>
      </c>
      <c r="AN103" s="217"/>
      <c r="AO103" s="351">
        <f>IFERROR(VLOOKUP($B103,'INSUMOS ENE'!$A$2:$S$105,17,0),"")</f>
        <v>3954.9129999999996</v>
      </c>
      <c r="AP103" s="219">
        <f t="shared" ref="AP103:AP104" si="369">AN103*AO103</f>
        <v>0</v>
      </c>
      <c r="AQ103" s="217"/>
      <c r="AR103" s="351">
        <f>IFERROR(VLOOKUP($B103,'INSUMOS ENE'!$A$2:$S$105,17,0),"")</f>
        <v>3954.9129999999996</v>
      </c>
      <c r="AS103" s="219">
        <f t="shared" ref="AS103:AS104" si="370">AQ103*AR103</f>
        <v>0</v>
      </c>
      <c r="AT103" s="217"/>
      <c r="AU103" s="351">
        <f>IFERROR(VLOOKUP($B103,'INSUMOS ENE'!$A$2:$S$105,17,0),"")</f>
        <v>3954.9129999999996</v>
      </c>
      <c r="AV103" s="219">
        <f t="shared" ref="AV103:AV104" si="371">AT103*AU103</f>
        <v>0</v>
      </c>
      <c r="AW103" s="217"/>
      <c r="AX103" s="351">
        <f>IFERROR(VLOOKUP($B103,'INSUMOS ENE'!$A$2:$S$105,17,0),"")</f>
        <v>3954.9129999999996</v>
      </c>
      <c r="AY103" s="219">
        <f t="shared" ref="AY103:AY104" si="372">AW103*AX103</f>
        <v>0</v>
      </c>
      <c r="AZ103" s="217"/>
      <c r="BA103" s="351">
        <f>IFERROR(VLOOKUP($B103,'INSUMOS ENE'!$A$2:$S$105,17,0),"")</f>
        <v>3954.9129999999996</v>
      </c>
      <c r="BB103" s="219">
        <f t="shared" ref="BB103:BB104" si="373">AZ103*BA103</f>
        <v>0</v>
      </c>
      <c r="BC103" s="217"/>
      <c r="BD103" s="351">
        <f>IFERROR(VLOOKUP($B103,'INSUMOS ENE'!$A$2:$S$105,17,0),"")</f>
        <v>3954.9129999999996</v>
      </c>
      <c r="BE103" s="219">
        <f t="shared" ref="BE103:BE104" si="374">BC103*BD103</f>
        <v>0</v>
      </c>
      <c r="BF103" s="217"/>
      <c r="BG103" s="351">
        <f>IFERROR(VLOOKUP($B103,'INSUMOS ENE'!$A$2:$S$105,17,0),"")</f>
        <v>3954.9129999999996</v>
      </c>
      <c r="BH103" s="219">
        <f t="shared" ref="BH103:BH104" si="375">BF103*BG103</f>
        <v>0</v>
      </c>
      <c r="BI103" s="217"/>
      <c r="BJ103" s="351">
        <f>IFERROR(VLOOKUP($B103,'INSUMOS ENE'!$A$2:$S$105,17,0),"")</f>
        <v>3954.9129999999996</v>
      </c>
      <c r="BK103" s="219">
        <f t="shared" ref="BK103:BK104" si="376">BI103*BJ103</f>
        <v>0</v>
      </c>
      <c r="BL103" s="217"/>
      <c r="BM103" s="351">
        <f>IFERROR(VLOOKUP($B103,'INSUMOS ENE'!$A$2:$S$105,17,0),"")</f>
        <v>3954.9129999999996</v>
      </c>
      <c r="BN103" s="219">
        <f t="shared" ref="BN103:BN104" si="377">BL103*BM103</f>
        <v>0</v>
      </c>
      <c r="BO103" s="217"/>
      <c r="BP103" s="350">
        <f>IFERROR(VLOOKUP($B103,'INSUMOS ENE'!$A$2:$S$105,14,0),"")</f>
        <v>5124.8861999999999</v>
      </c>
      <c r="BQ103" s="219">
        <f>+BO103*BP103</f>
        <v>0</v>
      </c>
      <c r="BR103" s="217"/>
      <c r="BS103" s="351">
        <f>IFERROR(VLOOKUP($B103,'INSUMOS ENE'!$A$2:$S$105,17,0),"")</f>
        <v>3954.9129999999996</v>
      </c>
      <c r="BT103" s="219">
        <f t="shared" ref="BT103:BT104" si="378">BR103*BS103</f>
        <v>0</v>
      </c>
      <c r="BU103" s="217"/>
      <c r="BV103" s="351">
        <f>IFERROR(VLOOKUP($B103,'INSUMOS ENE'!$A$2:$S$105,17,0),"")</f>
        <v>3954.9129999999996</v>
      </c>
      <c r="BW103" s="219">
        <f t="shared" ref="BW103:BW104" si="379">BU103*BV103</f>
        <v>0</v>
      </c>
      <c r="BX103" s="217"/>
      <c r="BY103" s="351">
        <f>IFERROR(VLOOKUP($B103,'INSUMOS ENE'!$A$2:$S$105,17,0),"")</f>
        <v>3954.9129999999996</v>
      </c>
      <c r="BZ103" s="219">
        <f t="shared" ref="BZ103:BZ104" si="380">BX103*BY103</f>
        <v>0</v>
      </c>
      <c r="CA103" s="217"/>
      <c r="CB103" s="351">
        <f>IFERROR(VLOOKUP($B103,'INSUMOS ENE'!$A$2:$S$105,17,0),"")</f>
        <v>3954.9129999999996</v>
      </c>
      <c r="CC103" s="219">
        <f t="shared" ref="CC103:CC104" si="381">CA103*CB103</f>
        <v>0</v>
      </c>
      <c r="CD103" s="222">
        <f t="shared" si="174"/>
        <v>20</v>
      </c>
      <c r="CE103" s="217">
        <f t="shared" si="176"/>
        <v>0</v>
      </c>
      <c r="CF103" s="349">
        <f>IFERROR(VLOOKUP($B103,'[5]INSUMOS FEBRERO'!$A$2:$J$105,9,0),"0")</f>
        <v>20</v>
      </c>
      <c r="CG103" s="351">
        <f>IFERROR(VLOOKUP($B103,'INSUMOS ENE'!$A$2:$S$105,17,0),"")</f>
        <v>3954.9129999999996</v>
      </c>
      <c r="CH103" s="350">
        <f t="shared" si="177"/>
        <v>79098.259999999995</v>
      </c>
      <c r="CI103" s="349">
        <f>IFERROR(VLOOKUP($B103,'[5]INSUMOS FEBRERO'!$A$2:$J$105,10,0),"0")</f>
        <v>0</v>
      </c>
      <c r="CJ103" s="350">
        <f>IFERROR(VLOOKUP($B103,'INSUMOS ENE'!$A$2:$S$105,14,0),"")</f>
        <v>5124.8861999999999</v>
      </c>
      <c r="CK103" s="352">
        <f t="shared" si="178"/>
        <v>0</v>
      </c>
      <c r="CL103" s="225">
        <f t="shared" si="179"/>
        <v>79098.259999999995</v>
      </c>
      <c r="CM103" s="370">
        <f t="shared" si="180"/>
        <v>7909.826</v>
      </c>
      <c r="CN103" s="370">
        <f t="shared" si="181"/>
        <v>1502.8669400000001</v>
      </c>
      <c r="CO103" s="370">
        <f t="shared" si="182"/>
        <v>88510.952940000003</v>
      </c>
    </row>
    <row r="104" spans="1:93" ht="16.5" x14ac:dyDescent="0.25">
      <c r="A104" s="213">
        <v>99</v>
      </c>
      <c r="B104" s="347">
        <v>218</v>
      </c>
      <c r="C104" s="348" t="s">
        <v>115</v>
      </c>
      <c r="D104" s="349">
        <f>IFERROR(VLOOKUP($B104,'[5]INSUMOS FEBRERO'!$A$2:$F$105,5,0),"")</f>
        <v>40</v>
      </c>
      <c r="E104" s="349">
        <f>IFERROR(VLOOKUP($B104,'[5]INSUMOS FEBRERO'!$A$2:$F$105,6,0),"")</f>
        <v>35</v>
      </c>
      <c r="F104" s="349">
        <f t="shared" si="175"/>
        <v>-5</v>
      </c>
      <c r="G104" s="217">
        <v>20</v>
      </c>
      <c r="H104" s="351">
        <f>IFERROR(VLOOKUP($B104,'INSUMOS ENE'!$A$2:$S$105,17,0),"")</f>
        <v>1437.768</v>
      </c>
      <c r="I104" s="219">
        <f t="shared" si="173"/>
        <v>28755.360000000001</v>
      </c>
      <c r="J104" s="217">
        <v>15</v>
      </c>
      <c r="K104" s="351">
        <f>IFERROR(VLOOKUP($B104,'INSUMOS ENE'!$A$2:$S$105,17,0),"")</f>
        <v>1437.768</v>
      </c>
      <c r="L104" s="219">
        <f t="shared" si="359"/>
        <v>21566.52</v>
      </c>
      <c r="M104" s="217"/>
      <c r="N104" s="351">
        <f>IFERROR(VLOOKUP($B104,'INSUMOS ENE'!$A$2:$S$105,17,0),"")</f>
        <v>1437.768</v>
      </c>
      <c r="O104" s="219">
        <f t="shared" si="360"/>
        <v>0</v>
      </c>
      <c r="P104" s="217"/>
      <c r="Q104" s="351">
        <f>IFERROR(VLOOKUP($B104,'INSUMOS ENE'!$A$2:$S$105,17,0),"")</f>
        <v>1437.768</v>
      </c>
      <c r="R104" s="219">
        <f t="shared" si="361"/>
        <v>0</v>
      </c>
      <c r="S104" s="217"/>
      <c r="T104" s="350">
        <f>IFERROR(VLOOKUP($B104,'INSUMOS ENE'!$A$2:$S$105,14,0),"")</f>
        <v>2587.0365000000002</v>
      </c>
      <c r="U104" s="219">
        <f>+S104*T104</f>
        <v>0</v>
      </c>
      <c r="V104" s="217"/>
      <c r="W104" s="350">
        <f>IFERROR(VLOOKUP($B104,'INSUMOS ENE'!$A$2:$S$105,14,0),"")</f>
        <v>2587.0365000000002</v>
      </c>
      <c r="X104" s="219">
        <f>+V104*W104</f>
        <v>0</v>
      </c>
      <c r="Y104" s="217"/>
      <c r="Z104" s="351">
        <f>IFERROR(VLOOKUP($B104,'INSUMOS ENE'!$A$2:$S$105,17,0),"")</f>
        <v>1437.768</v>
      </c>
      <c r="AA104" s="219">
        <f t="shared" si="364"/>
        <v>0</v>
      </c>
      <c r="AB104" s="217"/>
      <c r="AC104" s="351">
        <f>IFERROR(VLOOKUP($B104,'INSUMOS ENE'!$A$2:$S$105,17,0),"")</f>
        <v>1437.768</v>
      </c>
      <c r="AD104" s="219">
        <f t="shared" si="365"/>
        <v>0</v>
      </c>
      <c r="AE104" s="217"/>
      <c r="AF104" s="351">
        <f>IFERROR(VLOOKUP($B104,'INSUMOS ENE'!$A$2:$S$105,17,0),"")</f>
        <v>1437.768</v>
      </c>
      <c r="AG104" s="219">
        <f t="shared" si="366"/>
        <v>0</v>
      </c>
      <c r="AH104" s="217"/>
      <c r="AI104" s="350">
        <f>IFERROR(VLOOKUP($B104,'INSUMOS ENE'!$A$2:$S$105,14,0),"")</f>
        <v>2587.0365000000002</v>
      </c>
      <c r="AJ104" s="219">
        <f>+AH104*AI104</f>
        <v>0</v>
      </c>
      <c r="AK104" s="217"/>
      <c r="AL104" s="351">
        <f>IFERROR(VLOOKUP($B104,'INSUMOS ENE'!$A$2:$S$105,17,0),"")</f>
        <v>1437.768</v>
      </c>
      <c r="AM104" s="219">
        <f t="shared" si="368"/>
        <v>0</v>
      </c>
      <c r="AN104" s="217"/>
      <c r="AO104" s="351">
        <f>IFERROR(VLOOKUP($B104,'INSUMOS ENE'!$A$2:$S$105,17,0),"")</f>
        <v>1437.768</v>
      </c>
      <c r="AP104" s="219">
        <f t="shared" si="369"/>
        <v>0</v>
      </c>
      <c r="AQ104" s="217"/>
      <c r="AR104" s="351">
        <f>IFERROR(VLOOKUP($B104,'INSUMOS ENE'!$A$2:$S$105,17,0),"")</f>
        <v>1437.768</v>
      </c>
      <c r="AS104" s="219">
        <f t="shared" si="370"/>
        <v>0</v>
      </c>
      <c r="AT104" s="217"/>
      <c r="AU104" s="351">
        <f>IFERROR(VLOOKUP($B104,'INSUMOS ENE'!$A$2:$S$105,17,0),"")</f>
        <v>1437.768</v>
      </c>
      <c r="AV104" s="219">
        <f t="shared" si="371"/>
        <v>0</v>
      </c>
      <c r="AW104" s="217"/>
      <c r="AX104" s="351">
        <f>IFERROR(VLOOKUP($B104,'INSUMOS ENE'!$A$2:$S$105,17,0),"")</f>
        <v>1437.768</v>
      </c>
      <c r="AY104" s="219">
        <f t="shared" si="372"/>
        <v>0</v>
      </c>
      <c r="AZ104" s="217"/>
      <c r="BA104" s="351">
        <f>IFERROR(VLOOKUP($B104,'INSUMOS ENE'!$A$2:$S$105,17,0),"")</f>
        <v>1437.768</v>
      </c>
      <c r="BB104" s="219">
        <f t="shared" si="373"/>
        <v>0</v>
      </c>
      <c r="BC104" s="217"/>
      <c r="BD104" s="351">
        <f>IFERROR(VLOOKUP($B104,'INSUMOS ENE'!$A$2:$S$105,17,0),"")</f>
        <v>1437.768</v>
      </c>
      <c r="BE104" s="219">
        <f t="shared" si="374"/>
        <v>0</v>
      </c>
      <c r="BF104" s="217"/>
      <c r="BG104" s="351">
        <f>IFERROR(VLOOKUP($B104,'INSUMOS ENE'!$A$2:$S$105,17,0),"")</f>
        <v>1437.768</v>
      </c>
      <c r="BH104" s="219">
        <f t="shared" si="375"/>
        <v>0</v>
      </c>
      <c r="BI104" s="217"/>
      <c r="BJ104" s="351">
        <f>IFERROR(VLOOKUP($B104,'INSUMOS ENE'!$A$2:$S$105,17,0),"")</f>
        <v>1437.768</v>
      </c>
      <c r="BK104" s="219">
        <f t="shared" si="376"/>
        <v>0</v>
      </c>
      <c r="BL104" s="217"/>
      <c r="BM104" s="351">
        <f>IFERROR(VLOOKUP($B104,'INSUMOS ENE'!$A$2:$S$105,17,0),"")</f>
        <v>1437.768</v>
      </c>
      <c r="BN104" s="219">
        <f t="shared" si="377"/>
        <v>0</v>
      </c>
      <c r="BO104" s="217"/>
      <c r="BP104" s="351">
        <f>IFERROR(VLOOKUP($B104,'INSUMOS ENE'!$A$2:$S$105,17,0),"")</f>
        <v>1437.768</v>
      </c>
      <c r="BQ104" s="219">
        <f t="shared" ref="BQ104" si="382">BO104*BP104</f>
        <v>0</v>
      </c>
      <c r="BR104" s="217"/>
      <c r="BS104" s="351">
        <f>IFERROR(VLOOKUP($B104,'INSUMOS ENE'!$A$2:$S$105,17,0),"")</f>
        <v>1437.768</v>
      </c>
      <c r="BT104" s="219">
        <f t="shared" si="378"/>
        <v>0</v>
      </c>
      <c r="BU104" s="217"/>
      <c r="BV104" s="351">
        <f>IFERROR(VLOOKUP($B104,'INSUMOS ENE'!$A$2:$S$105,17,0),"")</f>
        <v>1437.768</v>
      </c>
      <c r="BW104" s="219">
        <f t="shared" si="379"/>
        <v>0</v>
      </c>
      <c r="BX104" s="217"/>
      <c r="BY104" s="351">
        <f>IFERROR(VLOOKUP($B104,'INSUMOS ENE'!$A$2:$S$105,17,0),"")</f>
        <v>1437.768</v>
      </c>
      <c r="BZ104" s="219">
        <f t="shared" si="380"/>
        <v>0</v>
      </c>
      <c r="CA104" s="217"/>
      <c r="CB104" s="351">
        <f>IFERROR(VLOOKUP($B104,'INSUMOS ENE'!$A$2:$S$105,17,0),"")</f>
        <v>1437.768</v>
      </c>
      <c r="CC104" s="219">
        <f t="shared" si="381"/>
        <v>0</v>
      </c>
      <c r="CD104" s="222">
        <f t="shared" si="174"/>
        <v>35</v>
      </c>
      <c r="CE104" s="217">
        <f t="shared" si="176"/>
        <v>0</v>
      </c>
      <c r="CF104" s="349">
        <f>IFERROR(VLOOKUP($B104,'[5]INSUMOS FEBRERO'!$A$2:$J$105,9,0),"0")</f>
        <v>35</v>
      </c>
      <c r="CG104" s="351">
        <f>IFERROR(VLOOKUP($B104,'INSUMOS ENE'!$A$2:$S$105,17,0),"")</f>
        <v>1437.768</v>
      </c>
      <c r="CH104" s="350">
        <f t="shared" si="177"/>
        <v>50321.880000000005</v>
      </c>
      <c r="CI104" s="349">
        <f>IFERROR(VLOOKUP($B104,'[5]INSUMOS FEBRERO'!$A$2:$J$105,10,0),"0")</f>
        <v>0</v>
      </c>
      <c r="CJ104" s="350">
        <f>IFERROR(VLOOKUP($B104,'INSUMOS ENE'!$A$2:$S$105,14,0),"")</f>
        <v>2587.0365000000002</v>
      </c>
      <c r="CK104" s="352">
        <f t="shared" si="178"/>
        <v>0</v>
      </c>
      <c r="CL104" s="225">
        <f t="shared" si="179"/>
        <v>50321.880000000005</v>
      </c>
      <c r="CM104" s="370">
        <f t="shared" si="180"/>
        <v>5032.188000000001</v>
      </c>
      <c r="CN104" s="370">
        <f t="shared" si="181"/>
        <v>956.11572000000024</v>
      </c>
      <c r="CO104" s="370">
        <f t="shared" si="182"/>
        <v>56310.183720000008</v>
      </c>
    </row>
    <row r="105" spans="1:93" ht="16.5" x14ac:dyDescent="0.25">
      <c r="A105" s="213">
        <v>100</v>
      </c>
      <c r="B105" s="347">
        <v>251</v>
      </c>
      <c r="C105" s="348" t="s">
        <v>186</v>
      </c>
      <c r="D105" s="349">
        <f>IFERROR(VLOOKUP($B105,'[5]INSUMOS FEBRERO'!$A$2:$F$105,5,0),"")</f>
        <v>24</v>
      </c>
      <c r="E105" s="349">
        <f>IFERROR(VLOOKUP($B105,'[5]INSUMOS FEBRERO'!$A$2:$F$105,6,0),"")</f>
        <v>0</v>
      </c>
      <c r="F105" s="349">
        <f t="shared" si="175"/>
        <v>-24</v>
      </c>
      <c r="G105" s="217"/>
      <c r="H105" s="351">
        <f>IFERROR(VLOOKUP($B105,'INSUMOS ENE'!$A$2:$S$105,17,0),"")</f>
        <v>16031.954000000002</v>
      </c>
      <c r="I105" s="219">
        <f t="shared" si="173"/>
        <v>0</v>
      </c>
      <c r="J105" s="217"/>
      <c r="K105" s="351">
        <f>IFERROR(VLOOKUP($B105,'INSUMOS ENE'!$A$2:$S$105,17,0),"")</f>
        <v>16031.954000000002</v>
      </c>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17"/>
      <c r="BR105" s="217"/>
      <c r="BS105" s="217"/>
      <c r="BT105" s="217"/>
      <c r="BU105" s="217"/>
      <c r="BV105" s="217"/>
      <c r="BW105" s="217"/>
      <c r="BX105" s="217"/>
      <c r="BY105" s="217"/>
      <c r="BZ105" s="217"/>
      <c r="CA105" s="217"/>
      <c r="CB105" s="217"/>
      <c r="CC105" s="217"/>
      <c r="CD105" s="222">
        <f t="shared" si="174"/>
        <v>0</v>
      </c>
      <c r="CE105" s="217">
        <f t="shared" si="176"/>
        <v>0</v>
      </c>
      <c r="CF105" s="349">
        <f>IFERROR(VLOOKUP($B105,'[5]INSUMOS FEBRERO'!$A$2:$J$105,9,0),"0")</f>
        <v>0</v>
      </c>
      <c r="CG105" s="351">
        <f>IFERROR(VLOOKUP($B105,'INSUMOS ENE'!$A$2:$S$105,17,0),"")</f>
        <v>16031.954000000002</v>
      </c>
      <c r="CH105" s="350">
        <f t="shared" si="177"/>
        <v>0</v>
      </c>
      <c r="CI105" s="349">
        <f>IFERROR(VLOOKUP($B105,'[5]INSUMOS FEBRERO'!$A$2:$J$105,10,0),"0")</f>
        <v>0</v>
      </c>
      <c r="CJ105" s="350">
        <f>IFERROR(VLOOKUP($B105,'INSUMOS ENE'!$A$2:$S$105,14,0),"")</f>
        <v>20399.279400000003</v>
      </c>
      <c r="CK105" s="352">
        <f t="shared" si="178"/>
        <v>0</v>
      </c>
      <c r="CL105" s="225">
        <f t="shared" si="179"/>
        <v>0</v>
      </c>
      <c r="CM105" s="370">
        <f t="shared" si="180"/>
        <v>0</v>
      </c>
      <c r="CN105" s="370">
        <f t="shared" si="181"/>
        <v>0</v>
      </c>
      <c r="CO105" s="370">
        <f t="shared" si="182"/>
        <v>0</v>
      </c>
    </row>
    <row r="106" spans="1:93" ht="16.5" x14ac:dyDescent="0.25">
      <c r="A106" s="213">
        <v>101</v>
      </c>
      <c r="B106" s="347">
        <v>255</v>
      </c>
      <c r="C106" s="348" t="s">
        <v>116</v>
      </c>
      <c r="D106" s="349">
        <f>IFERROR(VLOOKUP($B106,'[5]INSUMOS FEBRERO'!$A$2:$F$105,5,0),"")</f>
        <v>14</v>
      </c>
      <c r="E106" s="349">
        <f>IFERROR(VLOOKUP($B106,'[5]INSUMOS FEBRERO'!$A$2:$F$105,6,0),"")</f>
        <v>0</v>
      </c>
      <c r="F106" s="349">
        <f t="shared" si="175"/>
        <v>-14</v>
      </c>
      <c r="G106" s="217"/>
      <c r="H106" s="351">
        <f>IFERROR(VLOOKUP($B106,'INSUMOS ENE'!$A$2:$S$105,17,0),"")</f>
        <v>29299.777999999998</v>
      </c>
      <c r="I106" s="219">
        <f t="shared" si="173"/>
        <v>0</v>
      </c>
      <c r="J106" s="217"/>
      <c r="K106" s="351">
        <f>IFERROR(VLOOKUP($B106,'INSUMOS ENE'!$A$2:$S$105,17,0),"")</f>
        <v>29299.777999999998</v>
      </c>
      <c r="L106" s="219">
        <f t="shared" ref="L106" si="383">J106*K106</f>
        <v>0</v>
      </c>
      <c r="M106" s="217"/>
      <c r="N106" s="351">
        <f>IFERROR(VLOOKUP($B106,'INSUMOS ENE'!$A$2:$S$105,17,0),"")</f>
        <v>29299.777999999998</v>
      </c>
      <c r="O106" s="219">
        <f t="shared" ref="O106" si="384">M106*N106</f>
        <v>0</v>
      </c>
      <c r="P106" s="217"/>
      <c r="Q106" s="351">
        <f>IFERROR(VLOOKUP($B106,'INSUMOS ENE'!$A$2:$S$105,17,0),"")</f>
        <v>29299.777999999998</v>
      </c>
      <c r="R106" s="219">
        <f t="shared" ref="R106" si="385">P106*Q106</f>
        <v>0</v>
      </c>
      <c r="S106" s="217"/>
      <c r="T106" s="351">
        <f>IFERROR(VLOOKUP($B106,'INSUMOS ENE'!$A$2:$S$105,17,0),"")</f>
        <v>29299.777999999998</v>
      </c>
      <c r="U106" s="219">
        <f t="shared" ref="U106" si="386">S106*T106</f>
        <v>0</v>
      </c>
      <c r="V106" s="217"/>
      <c r="W106" s="351">
        <f>IFERROR(VLOOKUP($B106,'INSUMOS ENE'!$A$2:$S$105,17,0),"")</f>
        <v>29299.777999999998</v>
      </c>
      <c r="X106" s="219">
        <f t="shared" ref="X106" si="387">V106*W106</f>
        <v>0</v>
      </c>
      <c r="Y106" s="217"/>
      <c r="Z106" s="351">
        <f>IFERROR(VLOOKUP($B106,'INSUMOS ENE'!$A$2:$S$105,17,0),"")</f>
        <v>29299.777999999998</v>
      </c>
      <c r="AA106" s="219">
        <f t="shared" ref="AA106" si="388">Y106*Z106</f>
        <v>0</v>
      </c>
      <c r="AB106" s="217"/>
      <c r="AC106" s="351">
        <f>IFERROR(VLOOKUP($B106,'INSUMOS ENE'!$A$2:$S$105,17,0),"")</f>
        <v>29299.777999999998</v>
      </c>
      <c r="AD106" s="219">
        <f t="shared" ref="AD106" si="389">AB106*AC106</f>
        <v>0</v>
      </c>
      <c r="AE106" s="217"/>
      <c r="AF106" s="351">
        <f>IFERROR(VLOOKUP($B106,'INSUMOS ENE'!$A$2:$S$105,17,0),"")</f>
        <v>29299.777999999998</v>
      </c>
      <c r="AG106" s="219">
        <f t="shared" ref="AG106" si="390">AE106*AF106</f>
        <v>0</v>
      </c>
      <c r="AH106" s="217"/>
      <c r="AI106" s="351">
        <f>IFERROR(VLOOKUP($B106,'INSUMOS ENE'!$A$2:$S$105,17,0),"")</f>
        <v>29299.777999999998</v>
      </c>
      <c r="AJ106" s="219">
        <f t="shared" ref="AJ106" si="391">AH106*AI106</f>
        <v>0</v>
      </c>
      <c r="AK106" s="217"/>
      <c r="AL106" s="351">
        <f>IFERROR(VLOOKUP($B106,'INSUMOS ENE'!$A$2:$S$105,17,0),"")</f>
        <v>29299.777999999998</v>
      </c>
      <c r="AM106" s="219">
        <f t="shared" ref="AM106" si="392">AK106*AL106</f>
        <v>0</v>
      </c>
      <c r="AN106" s="217"/>
      <c r="AO106" s="351">
        <f>IFERROR(VLOOKUP($B106,'INSUMOS ENE'!$A$2:$S$105,17,0),"")</f>
        <v>29299.777999999998</v>
      </c>
      <c r="AP106" s="219">
        <f t="shared" ref="AP106" si="393">AN106*AO106</f>
        <v>0</v>
      </c>
      <c r="AQ106" s="217"/>
      <c r="AR106" s="351">
        <f>IFERROR(VLOOKUP($B106,'INSUMOS ENE'!$A$2:$S$105,17,0),"")</f>
        <v>29299.777999999998</v>
      </c>
      <c r="AS106" s="219">
        <f t="shared" ref="AS106" si="394">AQ106*AR106</f>
        <v>0</v>
      </c>
      <c r="AT106" s="217"/>
      <c r="AU106" s="350">
        <f>IFERROR(VLOOKUP($B106,'INSUMOS ENE'!$A$2:$S$105,14,0),"")</f>
        <v>41793.645599999996</v>
      </c>
      <c r="AV106" s="219">
        <f>+AT106*AU106</f>
        <v>0</v>
      </c>
      <c r="AW106" s="217"/>
      <c r="AX106" s="351">
        <f>IFERROR(VLOOKUP($B106,'INSUMOS ENE'!$A$2:$S$105,17,0),"")</f>
        <v>29299.777999999998</v>
      </c>
      <c r="AY106" s="219">
        <f t="shared" ref="AY106" si="395">AW106*AX106</f>
        <v>0</v>
      </c>
      <c r="AZ106" s="217"/>
      <c r="BA106" s="351">
        <f>IFERROR(VLOOKUP($B106,'INSUMOS ENE'!$A$2:$S$105,17,0),"")</f>
        <v>29299.777999999998</v>
      </c>
      <c r="BB106" s="219">
        <f t="shared" ref="BB106" si="396">AZ106*BA106</f>
        <v>0</v>
      </c>
      <c r="BC106" s="217"/>
      <c r="BD106" s="351">
        <f>IFERROR(VLOOKUP($B106,'INSUMOS ENE'!$A$2:$S$105,17,0),"")</f>
        <v>29299.777999999998</v>
      </c>
      <c r="BE106" s="219">
        <f t="shared" ref="BE106" si="397">BC106*BD106</f>
        <v>0</v>
      </c>
      <c r="BF106" s="217"/>
      <c r="BG106" s="351">
        <f>IFERROR(VLOOKUP($B106,'INSUMOS ENE'!$A$2:$S$105,17,0),"")</f>
        <v>29299.777999999998</v>
      </c>
      <c r="BH106" s="219">
        <f t="shared" ref="BH106" si="398">BF106*BG106</f>
        <v>0</v>
      </c>
      <c r="BI106" s="217"/>
      <c r="BJ106" s="351">
        <f>IFERROR(VLOOKUP($B106,'INSUMOS ENE'!$A$2:$S$105,17,0),"")</f>
        <v>29299.777999999998</v>
      </c>
      <c r="BK106" s="219">
        <f t="shared" ref="BK106" si="399">BI106*BJ106</f>
        <v>0</v>
      </c>
      <c r="BL106" s="217"/>
      <c r="BM106" s="351">
        <f>IFERROR(VLOOKUP($B106,'INSUMOS ENE'!$A$2:$S$105,17,0),"")</f>
        <v>29299.777999999998</v>
      </c>
      <c r="BN106" s="219">
        <f t="shared" ref="BN106" si="400">BL106*BM106</f>
        <v>0</v>
      </c>
      <c r="BO106" s="217"/>
      <c r="BP106" s="350">
        <f>IFERROR(VLOOKUP($B106,'INSUMOS ENE'!$A$2:$S$105,14,0),"")</f>
        <v>41793.645599999996</v>
      </c>
      <c r="BQ106" s="219">
        <f>+BO106*BP106</f>
        <v>0</v>
      </c>
      <c r="BR106" s="217"/>
      <c r="BS106" s="351">
        <f>IFERROR(VLOOKUP($B106,'INSUMOS ENE'!$A$2:$S$105,17,0),"")</f>
        <v>29299.777999999998</v>
      </c>
      <c r="BT106" s="219">
        <f t="shared" ref="BT106" si="401">BR106*BS106</f>
        <v>0</v>
      </c>
      <c r="BU106" s="217"/>
      <c r="BV106" s="351">
        <f>IFERROR(VLOOKUP($B106,'INSUMOS ENE'!$A$2:$S$105,17,0),"")</f>
        <v>29299.777999999998</v>
      </c>
      <c r="BW106" s="219">
        <f t="shared" ref="BW106" si="402">BU106*BV106</f>
        <v>0</v>
      </c>
      <c r="BX106" s="217"/>
      <c r="BY106" s="351">
        <f>IFERROR(VLOOKUP($B106,'INSUMOS ENE'!$A$2:$S$105,17,0),"")</f>
        <v>29299.777999999998</v>
      </c>
      <c r="BZ106" s="219">
        <f t="shared" ref="BZ106" si="403">BX106*BY106</f>
        <v>0</v>
      </c>
      <c r="CA106" s="217"/>
      <c r="CB106" s="351">
        <f>IFERROR(VLOOKUP($B106,'INSUMOS ENE'!$A$2:$S$105,17,0),"")</f>
        <v>29299.777999999998</v>
      </c>
      <c r="CC106" s="219">
        <f t="shared" ref="CC106" si="404">CA106*CB106</f>
        <v>0</v>
      </c>
      <c r="CD106" s="222">
        <f t="shared" si="174"/>
        <v>0</v>
      </c>
      <c r="CE106" s="217">
        <f t="shared" si="176"/>
        <v>0</v>
      </c>
      <c r="CF106" s="349">
        <f>IFERROR(VLOOKUP($B106,'[5]INSUMOS FEBRERO'!$A$2:$J$105,9,0),"0")</f>
        <v>0</v>
      </c>
      <c r="CG106" s="351">
        <f>IFERROR(VLOOKUP($B106,'INSUMOS ENE'!$A$2:$S$105,17,0),"")</f>
        <v>29299.777999999998</v>
      </c>
      <c r="CH106" s="350">
        <f t="shared" si="177"/>
        <v>0</v>
      </c>
      <c r="CI106" s="349">
        <f>IFERROR(VLOOKUP($B106,'[5]INSUMOS FEBRERO'!$A$2:$J$105,10,0),"0")</f>
        <v>0</v>
      </c>
      <c r="CJ106" s="350">
        <f>IFERROR(VLOOKUP($B106,'INSUMOS ENE'!$A$2:$S$105,14,0),"")</f>
        <v>41793.645599999996</v>
      </c>
      <c r="CK106" s="352">
        <f t="shared" si="178"/>
        <v>0</v>
      </c>
      <c r="CL106" s="225">
        <f t="shared" si="179"/>
        <v>0</v>
      </c>
      <c r="CM106" s="370">
        <f t="shared" si="180"/>
        <v>0</v>
      </c>
      <c r="CN106" s="370">
        <f t="shared" si="181"/>
        <v>0</v>
      </c>
      <c r="CO106" s="370">
        <f t="shared" si="182"/>
        <v>0</v>
      </c>
    </row>
    <row r="107" spans="1:93" ht="16.5" x14ac:dyDescent="0.25">
      <c r="A107" s="213">
        <v>102</v>
      </c>
      <c r="B107" s="347">
        <v>257</v>
      </c>
      <c r="C107" s="348" t="s">
        <v>146</v>
      </c>
      <c r="D107" s="349">
        <f>IFERROR(VLOOKUP($B107,'[5]INSUMOS FEBRERO'!$A$2:$F$105,5,0),"")</f>
        <v>11</v>
      </c>
      <c r="E107" s="349">
        <f>IFERROR(VLOOKUP($B107,'[5]INSUMOS FEBRERO'!$A$2:$F$105,6,0),"")</f>
        <v>0</v>
      </c>
      <c r="F107" s="349">
        <f t="shared" si="175"/>
        <v>-11</v>
      </c>
      <c r="G107" s="217"/>
      <c r="H107" s="351">
        <f>IFERROR(VLOOKUP($B107,'INSUMOS ENE'!$A$2:$S$105,17,0),"")</f>
        <v>18796.084000000003</v>
      </c>
      <c r="I107" s="219">
        <f t="shared" si="173"/>
        <v>0</v>
      </c>
      <c r="J107" s="217"/>
      <c r="K107" s="351">
        <f>IFERROR(VLOOKUP($B107,'INSUMOS ENE'!$A$2:$S$105,17,0),"")</f>
        <v>18796.084000000003</v>
      </c>
      <c r="L107" s="217"/>
      <c r="M107" s="217"/>
      <c r="N107" s="217"/>
      <c r="O107" s="217"/>
      <c r="P107" s="217"/>
      <c r="Q107" s="217"/>
      <c r="R107" s="217"/>
      <c r="S107" s="217"/>
      <c r="T107" s="217"/>
      <c r="U107" s="217"/>
      <c r="V107" s="217"/>
      <c r="W107" s="217"/>
      <c r="X107" s="217"/>
      <c r="Y107" s="217"/>
      <c r="Z107" s="217"/>
      <c r="AA107" s="217"/>
      <c r="AB107" s="217"/>
      <c r="AC107" s="217"/>
      <c r="AD107" s="217"/>
      <c r="AE107" s="217"/>
      <c r="AF107" s="217"/>
      <c r="AG107" s="217"/>
      <c r="AH107" s="217"/>
      <c r="AI107" s="217"/>
      <c r="AJ107" s="217"/>
      <c r="AK107" s="217"/>
      <c r="AL107" s="217"/>
      <c r="AM107" s="217"/>
      <c r="AN107" s="217"/>
      <c r="AO107" s="217"/>
      <c r="AP107" s="217"/>
      <c r="AQ107" s="217"/>
      <c r="AR107" s="217"/>
      <c r="AS107" s="217"/>
      <c r="AT107" s="217"/>
      <c r="AU107" s="217"/>
      <c r="AV107" s="217"/>
      <c r="AW107" s="217"/>
      <c r="AX107" s="217"/>
      <c r="AY107" s="217"/>
      <c r="AZ107" s="217"/>
      <c r="BA107" s="217"/>
      <c r="BB107" s="217"/>
      <c r="BC107" s="217"/>
      <c r="BD107" s="217"/>
      <c r="BE107" s="217"/>
      <c r="BF107" s="217"/>
      <c r="BG107" s="217"/>
      <c r="BH107" s="217"/>
      <c r="BI107" s="217"/>
      <c r="BJ107" s="217"/>
      <c r="BK107" s="217"/>
      <c r="BL107" s="217"/>
      <c r="BM107" s="217"/>
      <c r="BN107" s="217"/>
      <c r="BO107" s="217"/>
      <c r="BP107" s="217"/>
      <c r="BQ107" s="217"/>
      <c r="BR107" s="217"/>
      <c r="BS107" s="217"/>
      <c r="BT107" s="217"/>
      <c r="BU107" s="217"/>
      <c r="BV107" s="217"/>
      <c r="BW107" s="217"/>
      <c r="BX107" s="217"/>
      <c r="BY107" s="217"/>
      <c r="BZ107" s="217"/>
      <c r="CA107" s="217"/>
      <c r="CB107" s="217"/>
      <c r="CC107" s="217"/>
      <c r="CD107" s="222">
        <f t="shared" si="174"/>
        <v>0</v>
      </c>
      <c r="CE107" s="217">
        <f t="shared" si="176"/>
        <v>0</v>
      </c>
      <c r="CF107" s="349">
        <f>IFERROR(VLOOKUP($B107,'[5]INSUMOS FEBRERO'!$A$2:$J$105,9,0),"0")</f>
        <v>0</v>
      </c>
      <c r="CG107" s="351">
        <f>IFERROR(VLOOKUP($B107,'INSUMOS ENE'!$A$2:$S$105,17,0),"")</f>
        <v>18796.084000000003</v>
      </c>
      <c r="CH107" s="350">
        <f t="shared" si="177"/>
        <v>0</v>
      </c>
      <c r="CI107" s="349">
        <f>IFERROR(VLOOKUP($B107,'[5]INSUMOS FEBRERO'!$A$2:$J$105,10,0),"0")</f>
        <v>0</v>
      </c>
      <c r="CJ107" s="350">
        <f>IFERROR(VLOOKUP($B107,'INSUMOS ENE'!$A$2:$S$105,14,0),"")</f>
        <v>53536.048199999997</v>
      </c>
      <c r="CK107" s="352">
        <f t="shared" si="178"/>
        <v>0</v>
      </c>
      <c r="CL107" s="225">
        <f t="shared" si="179"/>
        <v>0</v>
      </c>
      <c r="CM107" s="370">
        <f t="shared" si="180"/>
        <v>0</v>
      </c>
      <c r="CN107" s="370">
        <f t="shared" si="181"/>
        <v>0</v>
      </c>
      <c r="CO107" s="370">
        <f t="shared" si="182"/>
        <v>0</v>
      </c>
    </row>
    <row r="108" spans="1:93" ht="16.5" x14ac:dyDescent="0.25">
      <c r="A108" s="213">
        <v>103</v>
      </c>
      <c r="B108" s="347">
        <v>260</v>
      </c>
      <c r="C108" s="348" t="s">
        <v>117</v>
      </c>
      <c r="D108" s="349">
        <f>IFERROR(VLOOKUP($B108,'[5]INSUMOS FEBRERO'!$A$2:$F$105,5,0),"")</f>
        <v>10</v>
      </c>
      <c r="E108" s="349">
        <f>IFERROR(VLOOKUP($B108,'[5]INSUMOS FEBRERO'!$A$2:$F$105,6,0),"")</f>
        <v>0</v>
      </c>
      <c r="F108" s="349">
        <f t="shared" si="175"/>
        <v>-10</v>
      </c>
      <c r="G108" s="217"/>
      <c r="H108" s="351">
        <f>IFERROR(VLOOKUP($B108,'INSUMOS ENE'!$A$2:$S$105,17,0),"")</f>
        <v>3417.8520000000008</v>
      </c>
      <c r="I108" s="219">
        <f t="shared" si="173"/>
        <v>0</v>
      </c>
      <c r="J108" s="217"/>
      <c r="K108" s="351">
        <f>IFERROR(VLOOKUP($B108,'INSUMOS ENE'!$A$2:$S$105,17,0),"")</f>
        <v>3417.8520000000008</v>
      </c>
      <c r="L108" s="217"/>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17"/>
      <c r="AJ108" s="217"/>
      <c r="AK108" s="217"/>
      <c r="AL108" s="217"/>
      <c r="AM108" s="217"/>
      <c r="AN108" s="217"/>
      <c r="AO108" s="217"/>
      <c r="AP108" s="217"/>
      <c r="AQ108" s="217"/>
      <c r="AR108" s="217"/>
      <c r="AS108" s="217"/>
      <c r="AT108" s="217"/>
      <c r="AU108" s="217"/>
      <c r="AV108" s="217"/>
      <c r="AW108" s="217"/>
      <c r="AX108" s="217"/>
      <c r="AY108" s="217"/>
      <c r="AZ108" s="217"/>
      <c r="BA108" s="217"/>
      <c r="BB108" s="217"/>
      <c r="BC108" s="217"/>
      <c r="BD108" s="217"/>
      <c r="BE108" s="217"/>
      <c r="BF108" s="217"/>
      <c r="BG108" s="217"/>
      <c r="BH108" s="217"/>
      <c r="BI108" s="217"/>
      <c r="BJ108" s="217"/>
      <c r="BK108" s="217"/>
      <c r="BL108" s="217"/>
      <c r="BM108" s="217"/>
      <c r="BN108" s="217"/>
      <c r="BO108" s="217"/>
      <c r="BP108" s="217"/>
      <c r="BQ108" s="217"/>
      <c r="BR108" s="217"/>
      <c r="BS108" s="217"/>
      <c r="BT108" s="217"/>
      <c r="BU108" s="217"/>
      <c r="BV108" s="217"/>
      <c r="BW108" s="217"/>
      <c r="BX108" s="217"/>
      <c r="BY108" s="217"/>
      <c r="BZ108" s="217"/>
      <c r="CA108" s="217"/>
      <c r="CB108" s="217"/>
      <c r="CC108" s="217"/>
      <c r="CD108" s="222">
        <f t="shared" si="174"/>
        <v>0</v>
      </c>
      <c r="CE108" s="217">
        <f t="shared" si="176"/>
        <v>0</v>
      </c>
      <c r="CF108" s="349">
        <f>IFERROR(VLOOKUP($B108,'[5]INSUMOS FEBRERO'!$A$2:$J$105,9,0),"0")</f>
        <v>0</v>
      </c>
      <c r="CG108" s="351">
        <f>IFERROR(VLOOKUP($B108,'INSUMOS ENE'!$A$2:$S$105,17,0),"")</f>
        <v>3417.8520000000008</v>
      </c>
      <c r="CH108" s="350">
        <f t="shared" si="177"/>
        <v>0</v>
      </c>
      <c r="CI108" s="349">
        <f>IFERROR(VLOOKUP($B108,'[5]INSUMOS FEBRERO'!$A$2:$J$105,10,0),"0")</f>
        <v>0</v>
      </c>
      <c r="CJ108" s="350">
        <f>IFERROR(VLOOKUP($B108,'INSUMOS ENE'!$A$2:$S$105,14,0),"")</f>
        <v>8508.3705000000009</v>
      </c>
      <c r="CK108" s="352">
        <f t="shared" si="178"/>
        <v>0</v>
      </c>
      <c r="CL108" s="225">
        <f t="shared" si="179"/>
        <v>0</v>
      </c>
      <c r="CM108" s="370">
        <f t="shared" si="180"/>
        <v>0</v>
      </c>
      <c r="CN108" s="370">
        <f t="shared" si="181"/>
        <v>0</v>
      </c>
      <c r="CO108" s="370">
        <f t="shared" si="182"/>
        <v>0</v>
      </c>
    </row>
    <row r="109" spans="1:93" ht="16.5" x14ac:dyDescent="0.25">
      <c r="A109" s="213">
        <v>105</v>
      </c>
      <c r="B109" s="347">
        <v>291</v>
      </c>
      <c r="C109" s="348" t="s">
        <v>152</v>
      </c>
      <c r="D109" s="349">
        <f>IFERROR(VLOOKUP($B109,'[5]INSUMOS FEBRERO'!$A$2:$F$105,5,0),"")</f>
        <v>3</v>
      </c>
      <c r="E109" s="349">
        <f>IFERROR(VLOOKUP($B109,'[5]INSUMOS FEBRERO'!$A$2:$F$105,6,0),"")</f>
        <v>0</v>
      </c>
      <c r="F109" s="349">
        <f t="shared" si="175"/>
        <v>-3</v>
      </c>
      <c r="G109" s="217"/>
      <c r="H109" s="351">
        <f>IFERROR(VLOOKUP($B109,'INSUMOS ENE'!$A$2:$S$105,17,0),"")</f>
        <v>20454.562000000005</v>
      </c>
      <c r="I109" s="219">
        <f t="shared" si="173"/>
        <v>0</v>
      </c>
      <c r="J109" s="217"/>
      <c r="K109" s="351">
        <f>IFERROR(VLOOKUP($B109,'INSUMOS ENE'!$A$2:$S$105,17,0),"")</f>
        <v>20454.562000000005</v>
      </c>
      <c r="L109" s="219">
        <f t="shared" ref="L109" si="405">J109*K109</f>
        <v>0</v>
      </c>
      <c r="M109" s="217"/>
      <c r="N109" s="351">
        <f>IFERROR(VLOOKUP($B109,'INSUMOS ENE'!$A$2:$S$105,17,0),"")</f>
        <v>20454.562000000005</v>
      </c>
      <c r="O109" s="219">
        <f t="shared" ref="O109" si="406">M109*N109</f>
        <v>0</v>
      </c>
      <c r="P109" s="217"/>
      <c r="Q109" s="351">
        <f>IFERROR(VLOOKUP($B109,'INSUMOS ENE'!$A$2:$S$105,17,0),"")</f>
        <v>20454.562000000005</v>
      </c>
      <c r="R109" s="219">
        <f t="shared" ref="R109" si="407">P109*Q109</f>
        <v>0</v>
      </c>
      <c r="S109" s="217"/>
      <c r="T109" s="351">
        <f>IFERROR(VLOOKUP($B109,'INSUMOS ENE'!$A$2:$S$105,17,0),"")</f>
        <v>20454.562000000005</v>
      </c>
      <c r="U109" s="219">
        <f t="shared" ref="U109" si="408">S109*T109</f>
        <v>0</v>
      </c>
      <c r="V109" s="217"/>
      <c r="W109" s="351">
        <f>IFERROR(VLOOKUP($B109,'INSUMOS ENE'!$A$2:$S$105,17,0),"")</f>
        <v>20454.562000000005</v>
      </c>
      <c r="X109" s="219">
        <f t="shared" ref="X109" si="409">V109*W109</f>
        <v>0</v>
      </c>
      <c r="Y109" s="217"/>
      <c r="Z109" s="351">
        <f>IFERROR(VLOOKUP($B109,'INSUMOS ENE'!$A$2:$S$105,17,0),"")</f>
        <v>20454.562000000005</v>
      </c>
      <c r="AA109" s="219">
        <f t="shared" ref="AA109" si="410">Y109*Z109</f>
        <v>0</v>
      </c>
      <c r="AB109" s="217"/>
      <c r="AC109" s="351">
        <f>IFERROR(VLOOKUP($B109,'INSUMOS ENE'!$A$2:$S$105,17,0),"")</f>
        <v>20454.562000000005</v>
      </c>
      <c r="AD109" s="219">
        <f t="shared" ref="AD109" si="411">AB109*AC109</f>
        <v>0</v>
      </c>
      <c r="AE109" s="217"/>
      <c r="AF109" s="351">
        <f>IFERROR(VLOOKUP($B109,'INSUMOS ENE'!$A$2:$S$105,17,0),"")</f>
        <v>20454.562000000005</v>
      </c>
      <c r="AG109" s="219">
        <f t="shared" ref="AG109" si="412">AE109*AF109</f>
        <v>0</v>
      </c>
      <c r="AH109" s="217"/>
      <c r="AI109" s="351">
        <f>IFERROR(VLOOKUP($B109,'INSUMOS ENE'!$A$2:$S$105,17,0),"")</f>
        <v>20454.562000000005</v>
      </c>
      <c r="AJ109" s="219">
        <f t="shared" ref="AJ109" si="413">AH109*AI109</f>
        <v>0</v>
      </c>
      <c r="AK109" s="217"/>
      <c r="AL109" s="351">
        <f>IFERROR(VLOOKUP($B109,'INSUMOS ENE'!$A$2:$S$105,17,0),"")</f>
        <v>20454.562000000005</v>
      </c>
      <c r="AM109" s="219">
        <f t="shared" ref="AM109" si="414">AK109*AL109</f>
        <v>0</v>
      </c>
      <c r="AN109" s="217"/>
      <c r="AO109" s="351">
        <f>IFERROR(VLOOKUP($B109,'INSUMOS ENE'!$A$2:$S$105,17,0),"")</f>
        <v>20454.562000000005</v>
      </c>
      <c r="AP109" s="219">
        <f t="shared" ref="AP109" si="415">AN109*AO109</f>
        <v>0</v>
      </c>
      <c r="AQ109" s="217"/>
      <c r="AR109" s="351">
        <f>IFERROR(VLOOKUP($B109,'INSUMOS ENE'!$A$2:$S$105,17,0),"")</f>
        <v>20454.562000000005</v>
      </c>
      <c r="AS109" s="219">
        <f t="shared" ref="AS109" si="416">AQ109*AR109</f>
        <v>0</v>
      </c>
      <c r="AT109" s="217"/>
      <c r="AU109" s="351">
        <f>IFERROR(VLOOKUP($B109,'INSUMOS ENE'!$A$2:$S$105,17,0),"")</f>
        <v>20454.562000000005</v>
      </c>
      <c r="AV109" s="219">
        <f t="shared" ref="AV109" si="417">AT109*AU109</f>
        <v>0</v>
      </c>
      <c r="AW109" s="217"/>
      <c r="AX109" s="351">
        <f>IFERROR(VLOOKUP($B109,'INSUMOS ENE'!$A$2:$S$105,17,0),"")</f>
        <v>20454.562000000005</v>
      </c>
      <c r="AY109" s="219">
        <f t="shared" ref="AY109" si="418">AW109*AX109</f>
        <v>0</v>
      </c>
      <c r="AZ109" s="217"/>
      <c r="BA109" s="351">
        <f>IFERROR(VLOOKUP($B109,'INSUMOS ENE'!$A$2:$S$105,17,0),"")</f>
        <v>20454.562000000005</v>
      </c>
      <c r="BB109" s="219">
        <f t="shared" ref="BB109" si="419">AZ109*BA109</f>
        <v>0</v>
      </c>
      <c r="BC109" s="217"/>
      <c r="BD109" s="351">
        <f>IFERROR(VLOOKUP($B109,'INSUMOS ENE'!$A$2:$S$105,17,0),"")</f>
        <v>20454.562000000005</v>
      </c>
      <c r="BE109" s="219">
        <f t="shared" ref="BE109" si="420">BC109*BD109</f>
        <v>0</v>
      </c>
      <c r="BF109" s="217"/>
      <c r="BG109" s="351">
        <f>IFERROR(VLOOKUP($B109,'INSUMOS ENE'!$A$2:$S$105,17,0),"")</f>
        <v>20454.562000000005</v>
      </c>
      <c r="BH109" s="219">
        <f t="shared" ref="BH109" si="421">BF109*BG109</f>
        <v>0</v>
      </c>
      <c r="BI109" s="217"/>
      <c r="BJ109" s="351">
        <f>IFERROR(VLOOKUP($B109,'INSUMOS ENE'!$A$2:$S$105,17,0),"")</f>
        <v>20454.562000000005</v>
      </c>
      <c r="BK109" s="219">
        <f t="shared" ref="BK109" si="422">BI109*BJ109</f>
        <v>0</v>
      </c>
      <c r="BL109" s="217"/>
      <c r="BM109" s="350">
        <f>IFERROR(VLOOKUP($B109,'INSUMOS ENE'!$A$2:$S$105,14,0),"")</f>
        <v>65576.409299999999</v>
      </c>
      <c r="BN109" s="219">
        <f>+BL109*BM109</f>
        <v>0</v>
      </c>
      <c r="BO109" s="217"/>
      <c r="BP109" s="351">
        <f>IFERROR(VLOOKUP($B109,'INSUMOS ENE'!$A$2:$S$105,17,0),"")</f>
        <v>20454.562000000005</v>
      </c>
      <c r="BQ109" s="219">
        <f t="shared" ref="BQ109" si="423">BO109*BP109</f>
        <v>0</v>
      </c>
      <c r="BR109" s="217"/>
      <c r="BS109" s="350">
        <f>IFERROR(VLOOKUP($B109,'INSUMOS ENE'!$A$2:$S$105,14,0),"")</f>
        <v>65576.409299999999</v>
      </c>
      <c r="BT109" s="219">
        <f>+BR109*BS109</f>
        <v>0</v>
      </c>
      <c r="BU109" s="217"/>
      <c r="BV109" s="351">
        <f>IFERROR(VLOOKUP($B109,'INSUMOS ENE'!$A$2:$S$105,17,0),"")</f>
        <v>20454.562000000005</v>
      </c>
      <c r="BW109" s="219">
        <f t="shared" ref="BW109" si="424">BU109*BV109</f>
        <v>0</v>
      </c>
      <c r="BX109" s="217"/>
      <c r="BY109" s="351">
        <f>IFERROR(VLOOKUP($B109,'INSUMOS ENE'!$A$2:$S$105,17,0),"")</f>
        <v>20454.562000000005</v>
      </c>
      <c r="BZ109" s="219">
        <f t="shared" ref="BZ109" si="425">BX109*BY109</f>
        <v>0</v>
      </c>
      <c r="CA109" s="217"/>
      <c r="CB109" s="351">
        <f>IFERROR(VLOOKUP($B109,'INSUMOS ENE'!$A$2:$S$105,17,0),"")</f>
        <v>20454.562000000005</v>
      </c>
      <c r="CC109" s="219">
        <f t="shared" ref="CC109" si="426">CA109*CB109</f>
        <v>0</v>
      </c>
      <c r="CD109" s="222">
        <f t="shared" si="174"/>
        <v>0</v>
      </c>
      <c r="CE109" s="217">
        <f t="shared" si="176"/>
        <v>0</v>
      </c>
      <c r="CF109" s="349">
        <f>IFERROR(VLOOKUP($B109,'[5]INSUMOS FEBRERO'!$A$2:$J$105,9,0),"0")</f>
        <v>0</v>
      </c>
      <c r="CG109" s="351">
        <f>IFERROR(VLOOKUP($B109,'INSUMOS ENE'!$A$2:$S$105,17,0),"")</f>
        <v>20454.562000000005</v>
      </c>
      <c r="CH109" s="350">
        <f t="shared" si="177"/>
        <v>0</v>
      </c>
      <c r="CI109" s="349">
        <f>IFERROR(VLOOKUP($B109,'[5]INSUMOS FEBRERO'!$A$2:$J$105,10,0),"0")</f>
        <v>0</v>
      </c>
      <c r="CJ109" s="350">
        <f>IFERROR(VLOOKUP($B109,'INSUMOS ENE'!$A$2:$S$105,14,0),"")</f>
        <v>65576.409299999999</v>
      </c>
      <c r="CK109" s="352">
        <f t="shared" si="178"/>
        <v>0</v>
      </c>
      <c r="CL109" s="225">
        <f t="shared" si="179"/>
        <v>0</v>
      </c>
      <c r="CM109" s="370">
        <f t="shared" si="180"/>
        <v>0</v>
      </c>
      <c r="CN109" s="370">
        <f t="shared" si="181"/>
        <v>0</v>
      </c>
      <c r="CO109" s="370">
        <f t="shared" si="182"/>
        <v>0</v>
      </c>
    </row>
    <row r="110" spans="1:93" ht="15.75" thickBot="1" x14ac:dyDescent="0.3">
      <c r="A110" s="363"/>
      <c r="B110" s="363"/>
      <c r="C110" s="363"/>
      <c r="D110" s="364">
        <f>SUM(D6:D109)</f>
        <v>4839</v>
      </c>
      <c r="E110" s="364">
        <f>SUM(E6:E109)</f>
        <v>6138</v>
      </c>
      <c r="F110" s="364">
        <f>SUM(F6:F109)</f>
        <v>1299</v>
      </c>
      <c r="G110" s="364">
        <f>SUM(G6:G109)</f>
        <v>3506</v>
      </c>
      <c r="H110" s="364"/>
      <c r="I110" s="365">
        <f>SUM(I6:I109)</f>
        <v>36371287.513000004</v>
      </c>
      <c r="J110" s="364">
        <f>SUM(J6:J109)</f>
        <v>832</v>
      </c>
      <c r="K110" s="364"/>
      <c r="L110" s="365">
        <f>SUM(L6:L109)</f>
        <v>5501618.2010000004</v>
      </c>
      <c r="M110" s="364">
        <f>SUM(M6:M109)</f>
        <v>273</v>
      </c>
      <c r="N110" s="364"/>
      <c r="O110" s="365">
        <f>SUM(O6:O109)</f>
        <v>3535191.2102999995</v>
      </c>
      <c r="P110" s="364">
        <f>SUM(P6:P109)</f>
        <v>0</v>
      </c>
      <c r="Q110" s="364"/>
      <c r="R110" s="365">
        <f>SUM(R6:R109)</f>
        <v>0</v>
      </c>
      <c r="S110" s="364">
        <f>SUM(S6:S109)</f>
        <v>215</v>
      </c>
      <c r="T110" s="364"/>
      <c r="U110" s="365">
        <f>SUM(U6:U109)</f>
        <v>1103791.73</v>
      </c>
      <c r="V110" s="364">
        <f>SUM(V6:V109)</f>
        <v>10</v>
      </c>
      <c r="W110" s="364"/>
      <c r="X110" s="365">
        <f>SUM(X6:X109)</f>
        <v>147602.44</v>
      </c>
      <c r="Y110" s="364">
        <f>SUM(Y6:Y109)</f>
        <v>110</v>
      </c>
      <c r="Z110" s="364"/>
      <c r="AA110" s="365">
        <f>SUM(AA6:AA109)</f>
        <v>769815.98549999995</v>
      </c>
      <c r="AB110" s="364">
        <f>SUM(AB6:AB109)</f>
        <v>10</v>
      </c>
      <c r="AC110" s="364"/>
      <c r="AD110" s="365">
        <f>SUM(AD6:AD109)</f>
        <v>147602.44</v>
      </c>
      <c r="AE110" s="364">
        <f>SUM(AE6:AE109)</f>
        <v>74</v>
      </c>
      <c r="AF110" s="364"/>
      <c r="AG110" s="365">
        <f>SUM(AG6:AG109)</f>
        <v>474562.02380000008</v>
      </c>
      <c r="AH110" s="364">
        <f>SUM(AH6:AH109)</f>
        <v>113</v>
      </c>
      <c r="AI110" s="364"/>
      <c r="AJ110" s="365">
        <f>SUM(AJ6:AJ109)</f>
        <v>871143.94650000008</v>
      </c>
      <c r="AK110" s="364">
        <f>SUM(AK6:AK109)</f>
        <v>259</v>
      </c>
      <c r="AL110" s="364"/>
      <c r="AM110" s="365">
        <f>SUM(AM6:AM109)</f>
        <v>1398675.3192999999</v>
      </c>
      <c r="AN110" s="364">
        <f>SUM(AN6:AN109)</f>
        <v>177</v>
      </c>
      <c r="AO110" s="364"/>
      <c r="AP110" s="365">
        <f>SUM(AP6:AP109)</f>
        <v>967995.38320000004</v>
      </c>
      <c r="AQ110" s="364">
        <f>SUM(AQ6:AQ109)</f>
        <v>8</v>
      </c>
      <c r="AR110" s="364"/>
      <c r="AS110" s="365">
        <f>SUM(AS6:AS109)</f>
        <v>205388.9424</v>
      </c>
      <c r="AT110" s="364">
        <f>SUM(AT6:AT109)</f>
        <v>51</v>
      </c>
      <c r="AU110" s="364"/>
      <c r="AV110" s="365">
        <f>SUM(AV6:AV109)</f>
        <v>441247.53090000001</v>
      </c>
      <c r="AW110" s="364">
        <f>SUM(AW6:AW109)</f>
        <v>12</v>
      </c>
      <c r="AX110" s="364"/>
      <c r="AY110" s="365">
        <f>SUM(AY6:AY109)</f>
        <v>224706.3224</v>
      </c>
      <c r="AZ110" s="364">
        <f>SUM(AZ6:AZ109)</f>
        <v>10</v>
      </c>
      <c r="BA110" s="364"/>
      <c r="BB110" s="365">
        <f>SUM(BB6:BB109)</f>
        <v>256736.17800000001</v>
      </c>
      <c r="BC110" s="364">
        <f>SUM(BC6:BC109)</f>
        <v>51</v>
      </c>
      <c r="BD110" s="364"/>
      <c r="BE110" s="365">
        <f>SUM(BE6:BE109)</f>
        <v>449620.84789999999</v>
      </c>
      <c r="BF110" s="364">
        <f>SUM(BF6:BF109)</f>
        <v>57</v>
      </c>
      <c r="BG110" s="364"/>
      <c r="BH110" s="365">
        <f>SUM(BH6:BH109)</f>
        <v>822211.59360000002</v>
      </c>
      <c r="BI110" s="364">
        <f>SUM(BI6:BI109)</f>
        <v>52</v>
      </c>
      <c r="BJ110" s="364"/>
      <c r="BK110" s="365">
        <f>SUM(BK6:BK109)</f>
        <v>578318.74069999997</v>
      </c>
      <c r="BL110" s="364">
        <f>SUM(BL6:BL109)</f>
        <v>40</v>
      </c>
      <c r="BM110" s="364"/>
      <c r="BN110" s="365">
        <f>SUM(BN6:BN109)</f>
        <v>670360.59120000002</v>
      </c>
      <c r="BO110" s="364">
        <f>SUM(BO6:BO109)</f>
        <v>51</v>
      </c>
      <c r="BP110" s="364"/>
      <c r="BQ110" s="365">
        <f>SUM(BQ6:BQ109)</f>
        <v>362313.85749999998</v>
      </c>
      <c r="BR110" s="364">
        <f>SUM(BR6:BR109)</f>
        <v>56</v>
      </c>
      <c r="BS110" s="364"/>
      <c r="BT110" s="365">
        <f>SUM(BT6:BT109)</f>
        <v>490994.72409999999</v>
      </c>
      <c r="BU110" s="364">
        <f>SUM(BU6:BU109)</f>
        <v>58</v>
      </c>
      <c r="BV110" s="364"/>
      <c r="BW110" s="365">
        <f>SUM(BW6:BW109)</f>
        <v>522593.8799</v>
      </c>
      <c r="BX110" s="364">
        <f>SUM(BX6:BX109)</f>
        <v>48</v>
      </c>
      <c r="BY110" s="364"/>
      <c r="BZ110" s="365">
        <f>SUM(BZ6:BZ109)</f>
        <v>316834.88040000002</v>
      </c>
      <c r="CA110" s="364">
        <f>SUM(CA6:CA109)</f>
        <v>61</v>
      </c>
      <c r="CB110" s="364"/>
      <c r="CC110" s="365">
        <f>SUM(CC6:CC109)</f>
        <v>580110.2753000001</v>
      </c>
      <c r="CD110" s="364">
        <f>SUM(CD6:CD109)</f>
        <v>6134</v>
      </c>
      <c r="CE110" s="364">
        <f>SUM(CE6:CE109)</f>
        <v>-4</v>
      </c>
      <c r="CF110" s="364">
        <f>SUM(CF6:CF109)</f>
        <v>2705</v>
      </c>
      <c r="CG110" s="366" t="s">
        <v>985</v>
      </c>
      <c r="CH110" s="366">
        <f>SUM(CH6:CH109)</f>
        <v>19852526.078000002</v>
      </c>
      <c r="CI110" s="364">
        <f>SUM(CI6:CI109)</f>
        <v>3429</v>
      </c>
      <c r="CJ110" s="366" t="s">
        <v>985</v>
      </c>
      <c r="CK110" s="366">
        <f>SUM(CK6:CK109)</f>
        <v>37358198.4789</v>
      </c>
      <c r="CL110" s="366">
        <f>SUM(CL6:CL109)</f>
        <v>57210724.55690001</v>
      </c>
      <c r="CM110" s="366">
        <f t="shared" ref="CM110:CO110" si="427">SUM(CM6:CM109)</f>
        <v>5721072.4556900011</v>
      </c>
      <c r="CN110" s="366">
        <f t="shared" si="427"/>
        <v>1087003.7665811002</v>
      </c>
      <c r="CO110" s="366">
        <f t="shared" si="427"/>
        <v>64018800.779171117</v>
      </c>
    </row>
    <row r="111" spans="1:93" ht="14.25" thickTop="1" x14ac:dyDescent="0.25"/>
    <row r="112" spans="1:93" ht="14.25" x14ac:dyDescent="0.25">
      <c r="F112" s="247"/>
      <c r="CK112" s="231">
        <f>+I110+L110+O110+R110+U110+X110+AA110+AD110+AG110+AJ110+AM110+AP110+AS110+AV110+AY110+BB110+BE110+BH110+BK110+BN110+BQ110+BT110+BW110+BZ110+CC110</f>
        <v>57210724.556900017</v>
      </c>
      <c r="CL112" s="231"/>
    </row>
    <row r="113" spans="6:90" x14ac:dyDescent="0.25">
      <c r="F113" s="248"/>
      <c r="CL113" s="231"/>
    </row>
    <row r="118" spans="6:90" x14ac:dyDescent="0.25">
      <c r="CG118" s="204">
        <f>+CF93+CI93</f>
        <v>254</v>
      </c>
    </row>
    <row r="119" spans="6:90" x14ac:dyDescent="0.25">
      <c r="CG119" s="204">
        <f>+CG118-CD93</f>
        <v>0</v>
      </c>
    </row>
  </sheetData>
  <autoFilter ref="A5:CN109" xr:uid="{00000000-0009-0000-0000-00000D000000}"/>
  <mergeCells count="25">
    <mergeCell ref="V4:X4"/>
    <mergeCell ref="G4:I4"/>
    <mergeCell ref="J4:L4"/>
    <mergeCell ref="M4:O4"/>
    <mergeCell ref="P4:R4"/>
    <mergeCell ref="S4:U4"/>
    <mergeCell ref="BF4:BH4"/>
    <mergeCell ref="Y4:AA4"/>
    <mergeCell ref="AB4:AD4"/>
    <mergeCell ref="AE4:AG4"/>
    <mergeCell ref="AH4:AJ4"/>
    <mergeCell ref="AK4:AM4"/>
    <mergeCell ref="AN4:AP4"/>
    <mergeCell ref="AQ4:AS4"/>
    <mergeCell ref="AT4:AV4"/>
    <mergeCell ref="AW4:AY4"/>
    <mergeCell ref="AZ4:BB4"/>
    <mergeCell ref="BC4:BE4"/>
    <mergeCell ref="CA4:CC4"/>
    <mergeCell ref="BI4:BK4"/>
    <mergeCell ref="BL4:BN4"/>
    <mergeCell ref="BO4:BQ4"/>
    <mergeCell ref="BR4:BT4"/>
    <mergeCell ref="BU4:BW4"/>
    <mergeCell ref="BX4:BZ4"/>
  </mergeCells>
  <conditionalFormatting sqref="A5">
    <cfRule type="duplicateValues" dxfId="435" priority="1396"/>
  </conditionalFormatting>
  <conditionalFormatting sqref="C6:C108">
    <cfRule type="duplicateValues" dxfId="434" priority="1393"/>
  </conditionalFormatting>
  <conditionalFormatting sqref="C109">
    <cfRule type="duplicateValues" dxfId="433" priority="3930"/>
    <cfRule type="duplicateValues" dxfId="432" priority="3929"/>
  </conditionalFormatting>
  <conditionalFormatting sqref="C121:F1048576 C3:F5 G3:CC3">
    <cfRule type="duplicateValues" dxfId="431" priority="1397"/>
  </conditionalFormatting>
  <conditionalFormatting sqref="D6:E109 N109 Q109 T109 W109 Z109 AC109 AF109 AI109 AL109 AO109 AR109 AU109 AX109 BA109 BD109 BG109 BJ109 BM109 BP109 BS109 BV109 BY109 CB109">
    <cfRule type="cellIs" dxfId="430" priority="1394" operator="lessThan">
      <formula>0</formula>
    </cfRule>
  </conditionalFormatting>
  <conditionalFormatting sqref="D111:F120 C110:C120 C6:C108">
    <cfRule type="duplicateValues" dxfId="429" priority="1392"/>
  </conditionalFormatting>
  <conditionalFormatting sqref="H6:H109">
    <cfRule type="cellIs" dxfId="428" priority="21" operator="lessThan">
      <formula>0</formula>
    </cfRule>
  </conditionalFormatting>
  <conditionalFormatting sqref="K6:K109">
    <cfRule type="cellIs" dxfId="427" priority="20" operator="lessThan">
      <formula>0</formula>
    </cfRule>
  </conditionalFormatting>
  <conditionalFormatting sqref="N6">
    <cfRule type="cellIs" dxfId="426" priority="1381" operator="lessThan">
      <formula>0</formula>
    </cfRule>
  </conditionalFormatting>
  <conditionalFormatting sqref="N11:N12">
    <cfRule type="cellIs" dxfId="425" priority="109" operator="lessThan">
      <formula>0</formula>
    </cfRule>
  </conditionalFormatting>
  <conditionalFormatting sqref="N14:N17">
    <cfRule type="cellIs" dxfId="424" priority="107" operator="lessThan">
      <formula>0</formula>
    </cfRule>
  </conditionalFormatting>
  <conditionalFormatting sqref="N20">
    <cfRule type="cellIs" dxfId="423" priority="103" operator="lessThan">
      <formula>0</formula>
    </cfRule>
  </conditionalFormatting>
  <conditionalFormatting sqref="N26">
    <cfRule type="cellIs" dxfId="422" priority="1360" operator="lessThan">
      <formula>0</formula>
    </cfRule>
  </conditionalFormatting>
  <conditionalFormatting sqref="N28:N29">
    <cfRule type="cellIs" dxfId="421" priority="80" operator="lessThan">
      <formula>0</formula>
    </cfRule>
  </conditionalFormatting>
  <conditionalFormatting sqref="N31:N40">
    <cfRule type="cellIs" dxfId="420" priority="74" operator="lessThan">
      <formula>0</formula>
    </cfRule>
  </conditionalFormatting>
  <conditionalFormatting sqref="N42">
    <cfRule type="cellIs" dxfId="419" priority="1049" operator="lessThan">
      <formula>0</formula>
    </cfRule>
  </conditionalFormatting>
  <conditionalFormatting sqref="N46:N47">
    <cfRule type="cellIs" dxfId="418" priority="997" operator="lessThan">
      <formula>0</formula>
    </cfRule>
  </conditionalFormatting>
  <conditionalFormatting sqref="N50:N52">
    <cfRule type="cellIs" dxfId="417" priority="55" operator="lessThan">
      <formula>0</formula>
    </cfRule>
  </conditionalFormatting>
  <conditionalFormatting sqref="N59:N66">
    <cfRule type="cellIs" dxfId="416" priority="150" operator="lessThan">
      <formula>0</formula>
    </cfRule>
  </conditionalFormatting>
  <conditionalFormatting sqref="N72">
    <cfRule type="cellIs" dxfId="415" priority="755" operator="lessThan">
      <formula>0</formula>
    </cfRule>
  </conditionalFormatting>
  <conditionalFormatting sqref="N74:N75">
    <cfRule type="cellIs" dxfId="414" priority="132" operator="lessThan">
      <formula>0</formula>
    </cfRule>
  </conditionalFormatting>
  <conditionalFormatting sqref="N78:N82">
    <cfRule type="cellIs" dxfId="413" priority="607" operator="lessThan">
      <formula>0</formula>
    </cfRule>
  </conditionalFormatting>
  <conditionalFormatting sqref="N84">
    <cfRule type="cellIs" dxfId="412" priority="583" operator="lessThan">
      <formula>0</formula>
    </cfRule>
  </conditionalFormatting>
  <conditionalFormatting sqref="N87:N89">
    <cfRule type="cellIs" dxfId="411" priority="45" operator="lessThan">
      <formula>0</formula>
    </cfRule>
  </conditionalFormatting>
  <conditionalFormatting sqref="N91:N94">
    <cfRule type="cellIs" dxfId="410" priority="19" operator="lessThan">
      <formula>0</formula>
    </cfRule>
  </conditionalFormatting>
  <conditionalFormatting sqref="N96:N99">
    <cfRule type="cellIs" dxfId="409" priority="317" operator="lessThan">
      <formula>0</formula>
    </cfRule>
  </conditionalFormatting>
  <conditionalFormatting sqref="N103:N104">
    <cfRule type="cellIs" dxfId="408" priority="265" operator="lessThan">
      <formula>0</formula>
    </cfRule>
  </conditionalFormatting>
  <conditionalFormatting sqref="N106">
    <cfRule type="cellIs" dxfId="407" priority="241" operator="lessThan">
      <formula>0</formula>
    </cfRule>
  </conditionalFormatting>
  <conditionalFormatting sqref="Q6">
    <cfRule type="cellIs" dxfId="406" priority="1380" operator="lessThan">
      <formula>0</formula>
    </cfRule>
  </conditionalFormatting>
  <conditionalFormatting sqref="Q26">
    <cfRule type="cellIs" dxfId="405" priority="1359" operator="lessThan">
      <formula>0</formula>
    </cfRule>
  </conditionalFormatting>
  <conditionalFormatting sqref="Q28:Q29">
    <cfRule type="cellIs" dxfId="404" priority="81" operator="lessThan">
      <formula>0</formula>
    </cfRule>
  </conditionalFormatting>
  <conditionalFormatting sqref="Q31:Q40">
    <cfRule type="cellIs" dxfId="403" priority="1074" operator="lessThan">
      <formula>0</formula>
    </cfRule>
  </conditionalFormatting>
  <conditionalFormatting sqref="Q42">
    <cfRule type="cellIs" dxfId="402" priority="1048" operator="lessThan">
      <formula>0</formula>
    </cfRule>
  </conditionalFormatting>
  <conditionalFormatting sqref="Q46:Q47">
    <cfRule type="cellIs" dxfId="401" priority="996" operator="lessThan">
      <formula>0</formula>
    </cfRule>
  </conditionalFormatting>
  <conditionalFormatting sqref="Q50">
    <cfRule type="cellIs" dxfId="400" priority="970" operator="lessThan">
      <formula>0</formula>
    </cfRule>
  </conditionalFormatting>
  <conditionalFormatting sqref="Q52">
    <cfRule type="cellIs" dxfId="399" priority="945" operator="lessThan">
      <formula>0</formula>
    </cfRule>
  </conditionalFormatting>
  <conditionalFormatting sqref="Q59:Q66">
    <cfRule type="cellIs" dxfId="398" priority="180" operator="lessThan">
      <formula>0</formula>
    </cfRule>
  </conditionalFormatting>
  <conditionalFormatting sqref="Q72">
    <cfRule type="cellIs" dxfId="397" priority="754" operator="lessThan">
      <formula>0</formula>
    </cfRule>
  </conditionalFormatting>
  <conditionalFormatting sqref="Q74:Q75">
    <cfRule type="cellIs" dxfId="396" priority="715" operator="lessThan">
      <formula>0</formula>
    </cfRule>
  </conditionalFormatting>
  <conditionalFormatting sqref="Q78:Q82">
    <cfRule type="cellIs" dxfId="395" priority="606" operator="lessThan">
      <formula>0</formula>
    </cfRule>
  </conditionalFormatting>
  <conditionalFormatting sqref="Q84">
    <cfRule type="cellIs" dxfId="394" priority="581" operator="lessThan">
      <formula>0</formula>
    </cfRule>
  </conditionalFormatting>
  <conditionalFormatting sqref="Q87:Q89">
    <cfRule type="cellIs" dxfId="393" priority="512" operator="lessThan">
      <formula>0</formula>
    </cfRule>
  </conditionalFormatting>
  <conditionalFormatting sqref="Q91:Q94">
    <cfRule type="cellIs" dxfId="392" priority="414" operator="lessThan">
      <formula>0</formula>
    </cfRule>
  </conditionalFormatting>
  <conditionalFormatting sqref="Q96:Q99">
    <cfRule type="cellIs" dxfId="391" priority="316" operator="lessThan">
      <formula>0</formula>
    </cfRule>
  </conditionalFormatting>
  <conditionalFormatting sqref="Q103:Q104">
    <cfRule type="cellIs" dxfId="390" priority="264" operator="lessThan">
      <formula>0</formula>
    </cfRule>
  </conditionalFormatting>
  <conditionalFormatting sqref="Q106">
    <cfRule type="cellIs" dxfId="389" priority="240" operator="lessThan">
      <formula>0</formula>
    </cfRule>
  </conditionalFormatting>
  <conditionalFormatting sqref="T6">
    <cfRule type="cellIs" dxfId="388" priority="1379" operator="lessThan">
      <formula>0</formula>
    </cfRule>
  </conditionalFormatting>
  <conditionalFormatting sqref="T26">
    <cfRule type="cellIs" dxfId="387" priority="1364" operator="lessThan">
      <formula>0</formula>
    </cfRule>
  </conditionalFormatting>
  <conditionalFormatting sqref="T28:T29">
    <cfRule type="cellIs" dxfId="386" priority="82" operator="lessThan">
      <formula>0</formula>
    </cfRule>
  </conditionalFormatting>
  <conditionalFormatting sqref="T31:T40">
    <cfRule type="cellIs" dxfId="385" priority="1073" operator="lessThan">
      <formula>0</formula>
    </cfRule>
  </conditionalFormatting>
  <conditionalFormatting sqref="T42">
    <cfRule type="cellIs" dxfId="384" priority="1047" operator="lessThan">
      <formula>0</formula>
    </cfRule>
  </conditionalFormatting>
  <conditionalFormatting sqref="T46:T47">
    <cfRule type="cellIs" dxfId="383" priority="995" operator="lessThan">
      <formula>0</formula>
    </cfRule>
  </conditionalFormatting>
  <conditionalFormatting sqref="T50">
    <cfRule type="cellIs" dxfId="382" priority="969" operator="lessThan">
      <formula>0</formula>
    </cfRule>
  </conditionalFormatting>
  <conditionalFormatting sqref="T52">
    <cfRule type="cellIs" dxfId="381" priority="944" operator="lessThan">
      <formula>0</formula>
    </cfRule>
  </conditionalFormatting>
  <conditionalFormatting sqref="T59:T66">
    <cfRule type="cellIs" dxfId="380" priority="158" operator="lessThan">
      <formula>0</formula>
    </cfRule>
  </conditionalFormatting>
  <conditionalFormatting sqref="T72">
    <cfRule type="cellIs" dxfId="379" priority="753" operator="lessThan">
      <formula>0</formula>
    </cfRule>
  </conditionalFormatting>
  <conditionalFormatting sqref="T74:T75">
    <cfRule type="cellIs" dxfId="378" priority="131" operator="lessThan">
      <formula>0</formula>
    </cfRule>
  </conditionalFormatting>
  <conditionalFormatting sqref="T78:T80">
    <cfRule type="cellIs" dxfId="377" priority="651" operator="lessThan">
      <formula>0</formula>
    </cfRule>
  </conditionalFormatting>
  <conditionalFormatting sqref="T82">
    <cfRule type="cellIs" dxfId="376" priority="605" operator="lessThan">
      <formula>0</formula>
    </cfRule>
  </conditionalFormatting>
  <conditionalFormatting sqref="T84">
    <cfRule type="cellIs" dxfId="375" priority="580" operator="lessThan">
      <formula>0</formula>
    </cfRule>
  </conditionalFormatting>
  <conditionalFormatting sqref="T87">
    <cfRule type="cellIs" dxfId="374" priority="559" operator="lessThan">
      <formula>0</formula>
    </cfRule>
  </conditionalFormatting>
  <conditionalFormatting sqref="T89">
    <cfRule type="cellIs" dxfId="373" priority="511" operator="lessThan">
      <formula>0</formula>
    </cfRule>
  </conditionalFormatting>
  <conditionalFormatting sqref="T91:T94">
    <cfRule type="cellIs" dxfId="372" priority="18" operator="lessThan">
      <formula>0</formula>
    </cfRule>
  </conditionalFormatting>
  <conditionalFormatting sqref="T96:T99">
    <cfRule type="cellIs" dxfId="371" priority="315" operator="lessThan">
      <formula>0</formula>
    </cfRule>
  </conditionalFormatting>
  <conditionalFormatting sqref="T103:T104">
    <cfRule type="cellIs" dxfId="370" priority="268" operator="lessThan">
      <formula>0</formula>
    </cfRule>
  </conditionalFormatting>
  <conditionalFormatting sqref="T106">
    <cfRule type="cellIs" dxfId="369" priority="239" operator="lessThan">
      <formula>0</formula>
    </cfRule>
  </conditionalFormatting>
  <conditionalFormatting sqref="W6">
    <cfRule type="cellIs" dxfId="368" priority="1378" operator="lessThan">
      <formula>0</formula>
    </cfRule>
  </conditionalFormatting>
  <conditionalFormatting sqref="W26">
    <cfRule type="cellIs" dxfId="367" priority="1363" operator="lessThan">
      <formula>0</formula>
    </cfRule>
  </conditionalFormatting>
  <conditionalFormatting sqref="W28:W29">
    <cfRule type="cellIs" dxfId="366" priority="83" operator="lessThan">
      <formula>0</formula>
    </cfRule>
  </conditionalFormatting>
  <conditionalFormatting sqref="W31:W40">
    <cfRule type="cellIs" dxfId="365" priority="1072" operator="lessThan">
      <formula>0</formula>
    </cfRule>
  </conditionalFormatting>
  <conditionalFormatting sqref="W42">
    <cfRule type="cellIs" dxfId="364" priority="1046" operator="lessThan">
      <formula>0</formula>
    </cfRule>
  </conditionalFormatting>
  <conditionalFormatting sqref="W46:W47">
    <cfRule type="cellIs" dxfId="363" priority="994" operator="lessThan">
      <formula>0</formula>
    </cfRule>
  </conditionalFormatting>
  <conditionalFormatting sqref="W50">
    <cfRule type="cellIs" dxfId="362" priority="968" operator="lessThan">
      <formula>0</formula>
    </cfRule>
  </conditionalFormatting>
  <conditionalFormatting sqref="W52">
    <cfRule type="cellIs" dxfId="361" priority="943" operator="lessThan">
      <formula>0</formula>
    </cfRule>
  </conditionalFormatting>
  <conditionalFormatting sqref="W59:W66">
    <cfRule type="cellIs" dxfId="360" priority="172" operator="lessThan">
      <formula>0</formula>
    </cfRule>
  </conditionalFormatting>
  <conditionalFormatting sqref="W72">
    <cfRule type="cellIs" dxfId="359" priority="752" operator="lessThan">
      <formula>0</formula>
    </cfRule>
  </conditionalFormatting>
  <conditionalFormatting sqref="W74:W75">
    <cfRule type="cellIs" dxfId="358" priority="714" operator="lessThan">
      <formula>0</formula>
    </cfRule>
  </conditionalFormatting>
  <conditionalFormatting sqref="W78:W82">
    <cfRule type="cellIs" dxfId="357" priority="604" operator="lessThan">
      <formula>0</formula>
    </cfRule>
  </conditionalFormatting>
  <conditionalFormatting sqref="W84">
    <cfRule type="cellIs" dxfId="356" priority="579" operator="lessThan">
      <formula>0</formula>
    </cfRule>
  </conditionalFormatting>
  <conditionalFormatting sqref="W87:W89">
    <cfRule type="cellIs" dxfId="355" priority="510" operator="lessThan">
      <formula>0</formula>
    </cfRule>
  </conditionalFormatting>
  <conditionalFormatting sqref="W91:W94">
    <cfRule type="cellIs" dxfId="354" priority="40" operator="lessThan">
      <formula>0</formula>
    </cfRule>
  </conditionalFormatting>
  <conditionalFormatting sqref="W96:W99">
    <cfRule type="cellIs" dxfId="353" priority="320" operator="lessThan">
      <formula>0</formula>
    </cfRule>
  </conditionalFormatting>
  <conditionalFormatting sqref="W103:W104">
    <cfRule type="cellIs" dxfId="352" priority="269" operator="lessThan">
      <formula>0</formula>
    </cfRule>
  </conditionalFormatting>
  <conditionalFormatting sqref="W106">
    <cfRule type="cellIs" dxfId="351" priority="238" operator="lessThan">
      <formula>0</formula>
    </cfRule>
  </conditionalFormatting>
  <conditionalFormatting sqref="Z6">
    <cfRule type="cellIs" dxfId="350" priority="1377" operator="lessThan">
      <formula>0</formula>
    </cfRule>
  </conditionalFormatting>
  <conditionalFormatting sqref="Z26">
    <cfRule type="cellIs" dxfId="349" priority="1362" operator="lessThan">
      <formula>0</formula>
    </cfRule>
  </conditionalFormatting>
  <conditionalFormatting sqref="Z28:Z29">
    <cfRule type="cellIs" dxfId="348" priority="84" operator="lessThan">
      <formula>0</formula>
    </cfRule>
  </conditionalFormatting>
  <conditionalFormatting sqref="Z31:Z40">
    <cfRule type="cellIs" dxfId="347" priority="1071" operator="lessThan">
      <formula>0</formula>
    </cfRule>
  </conditionalFormatting>
  <conditionalFormatting sqref="Z42">
    <cfRule type="cellIs" dxfId="346" priority="1045" operator="lessThan">
      <formula>0</formula>
    </cfRule>
  </conditionalFormatting>
  <conditionalFormatting sqref="Z46:Z47">
    <cfRule type="cellIs" dxfId="345" priority="993" operator="lessThan">
      <formula>0</formula>
    </cfRule>
  </conditionalFormatting>
  <conditionalFormatting sqref="Z50">
    <cfRule type="cellIs" dxfId="344" priority="967" operator="lessThan">
      <formula>0</formula>
    </cfRule>
  </conditionalFormatting>
  <conditionalFormatting sqref="Z52">
    <cfRule type="cellIs" dxfId="343" priority="942" operator="lessThan">
      <formula>0</formula>
    </cfRule>
  </conditionalFormatting>
  <conditionalFormatting sqref="Z59:Z66">
    <cfRule type="cellIs" dxfId="342" priority="149" operator="lessThan">
      <formula>0</formula>
    </cfRule>
  </conditionalFormatting>
  <conditionalFormatting sqref="Z72">
    <cfRule type="cellIs" dxfId="341" priority="751" operator="lessThan">
      <formula>0</formula>
    </cfRule>
  </conditionalFormatting>
  <conditionalFormatting sqref="Z74:Z75">
    <cfRule type="cellIs" dxfId="340" priority="129" operator="lessThan">
      <formula>0</formula>
    </cfRule>
  </conditionalFormatting>
  <conditionalFormatting sqref="Z78:Z82">
    <cfRule type="cellIs" dxfId="339" priority="603" operator="lessThan">
      <formula>0</formula>
    </cfRule>
  </conditionalFormatting>
  <conditionalFormatting sqref="Z84">
    <cfRule type="cellIs" dxfId="338" priority="578" operator="lessThan">
      <formula>0</formula>
    </cfRule>
  </conditionalFormatting>
  <conditionalFormatting sqref="Z87:Z89">
    <cfRule type="cellIs" dxfId="337" priority="509" operator="lessThan">
      <formula>0</formula>
    </cfRule>
  </conditionalFormatting>
  <conditionalFormatting sqref="Z91:Z94">
    <cfRule type="cellIs" dxfId="336" priority="39" operator="lessThan">
      <formula>0</formula>
    </cfRule>
  </conditionalFormatting>
  <conditionalFormatting sqref="Z96:Z99">
    <cfRule type="cellIs" dxfId="335" priority="314" operator="lessThan">
      <formula>0</formula>
    </cfRule>
  </conditionalFormatting>
  <conditionalFormatting sqref="Z103:Z104">
    <cfRule type="cellIs" dxfId="334" priority="263" operator="lessThan">
      <formula>0</formula>
    </cfRule>
  </conditionalFormatting>
  <conditionalFormatting sqref="Z106">
    <cfRule type="cellIs" dxfId="333" priority="237" operator="lessThan">
      <formula>0</formula>
    </cfRule>
  </conditionalFormatting>
  <conditionalFormatting sqref="AC6">
    <cfRule type="cellIs" dxfId="332" priority="1376" operator="lessThan">
      <formula>0</formula>
    </cfRule>
  </conditionalFormatting>
  <conditionalFormatting sqref="AC26">
    <cfRule type="cellIs" dxfId="331" priority="1358" operator="lessThan">
      <formula>0</formula>
    </cfRule>
  </conditionalFormatting>
  <conditionalFormatting sqref="AC28:AC29">
    <cfRule type="cellIs" dxfId="330" priority="85" operator="lessThan">
      <formula>0</formula>
    </cfRule>
  </conditionalFormatting>
  <conditionalFormatting sqref="AC31:AC40">
    <cfRule type="cellIs" dxfId="329" priority="1070" operator="lessThan">
      <formula>0</formula>
    </cfRule>
  </conditionalFormatting>
  <conditionalFormatting sqref="AC42">
    <cfRule type="cellIs" dxfId="328" priority="1044" operator="lessThan">
      <formula>0</formula>
    </cfRule>
  </conditionalFormatting>
  <conditionalFormatting sqref="AC46:AC47">
    <cfRule type="cellIs" dxfId="327" priority="992" operator="lessThan">
      <formula>0</formula>
    </cfRule>
  </conditionalFormatting>
  <conditionalFormatting sqref="AC50">
    <cfRule type="cellIs" dxfId="326" priority="966" operator="lessThan">
      <formula>0</formula>
    </cfRule>
  </conditionalFormatting>
  <conditionalFormatting sqref="AC52">
    <cfRule type="cellIs" dxfId="325" priority="941" operator="lessThan">
      <formula>0</formula>
    </cfRule>
  </conditionalFormatting>
  <conditionalFormatting sqref="AC59:AC66">
    <cfRule type="cellIs" dxfId="324" priority="777" operator="lessThan">
      <formula>0</formula>
    </cfRule>
  </conditionalFormatting>
  <conditionalFormatting sqref="AC72">
    <cfRule type="cellIs" dxfId="323" priority="750" operator="lessThan">
      <formula>0</formula>
    </cfRule>
  </conditionalFormatting>
  <conditionalFormatting sqref="AC74:AC75">
    <cfRule type="cellIs" dxfId="322" priority="713" operator="lessThan">
      <formula>0</formula>
    </cfRule>
  </conditionalFormatting>
  <conditionalFormatting sqref="AC78:AC82">
    <cfRule type="cellIs" dxfId="321" priority="602" operator="lessThan">
      <formula>0</formula>
    </cfRule>
  </conditionalFormatting>
  <conditionalFormatting sqref="AC84">
    <cfRule type="cellIs" dxfId="320" priority="577" operator="lessThan">
      <formula>0</formula>
    </cfRule>
  </conditionalFormatting>
  <conditionalFormatting sqref="AC87:AC89">
    <cfRule type="cellIs" dxfId="319" priority="508" operator="lessThan">
      <formula>0</formula>
    </cfRule>
  </conditionalFormatting>
  <conditionalFormatting sqref="AC91:AC94">
    <cfRule type="cellIs" dxfId="318" priority="38" operator="lessThan">
      <formula>0</formula>
    </cfRule>
  </conditionalFormatting>
  <conditionalFormatting sqref="AC96:AC99">
    <cfRule type="cellIs" dxfId="317" priority="313" operator="lessThan">
      <formula>0</formula>
    </cfRule>
  </conditionalFormatting>
  <conditionalFormatting sqref="AC103:AC104">
    <cfRule type="cellIs" dxfId="316" priority="262" operator="lessThan">
      <formula>0</formula>
    </cfRule>
  </conditionalFormatting>
  <conditionalFormatting sqref="AC106">
    <cfRule type="cellIs" dxfId="315" priority="236" operator="lessThan">
      <formula>0</formula>
    </cfRule>
  </conditionalFormatting>
  <conditionalFormatting sqref="AF6">
    <cfRule type="cellIs" dxfId="314" priority="1375" operator="lessThan">
      <formula>0</formula>
    </cfRule>
  </conditionalFormatting>
  <conditionalFormatting sqref="AF26">
    <cfRule type="cellIs" dxfId="313" priority="1357" operator="lessThan">
      <formula>0</formula>
    </cfRule>
  </conditionalFormatting>
  <conditionalFormatting sqref="AF28:AF29">
    <cfRule type="cellIs" dxfId="312" priority="86" operator="lessThan">
      <formula>0</formula>
    </cfRule>
  </conditionalFormatting>
  <conditionalFormatting sqref="AF31:AF40">
    <cfRule type="cellIs" dxfId="311" priority="1069" operator="lessThan">
      <formula>0</formula>
    </cfRule>
  </conditionalFormatting>
  <conditionalFormatting sqref="AF42">
    <cfRule type="cellIs" dxfId="310" priority="1043" operator="lessThan">
      <formula>0</formula>
    </cfRule>
  </conditionalFormatting>
  <conditionalFormatting sqref="AF46:AF47">
    <cfRule type="cellIs" dxfId="309" priority="991" operator="lessThan">
      <formula>0</formula>
    </cfRule>
  </conditionalFormatting>
  <conditionalFormatting sqref="AF50">
    <cfRule type="cellIs" dxfId="308" priority="965" operator="lessThan">
      <formula>0</formula>
    </cfRule>
  </conditionalFormatting>
  <conditionalFormatting sqref="AF52">
    <cfRule type="cellIs" dxfId="307" priority="940" operator="lessThan">
      <formula>0</formula>
    </cfRule>
  </conditionalFormatting>
  <conditionalFormatting sqref="AF59:AF66">
    <cfRule type="cellIs" dxfId="306" priority="153" operator="lessThan">
      <formula>0</formula>
    </cfRule>
  </conditionalFormatting>
  <conditionalFormatting sqref="AF72">
    <cfRule type="cellIs" dxfId="305" priority="749" operator="lessThan">
      <formula>0</formula>
    </cfRule>
  </conditionalFormatting>
  <conditionalFormatting sqref="AF74:AF75">
    <cfRule type="cellIs" dxfId="304" priority="128" operator="lessThan">
      <formula>0</formula>
    </cfRule>
  </conditionalFormatting>
  <conditionalFormatting sqref="AF78:AF82">
    <cfRule type="cellIs" dxfId="303" priority="601" operator="lessThan">
      <formula>0</formula>
    </cfRule>
  </conditionalFormatting>
  <conditionalFormatting sqref="AF84">
    <cfRule type="cellIs" dxfId="302" priority="576" operator="lessThan">
      <formula>0</formula>
    </cfRule>
  </conditionalFormatting>
  <conditionalFormatting sqref="AF87:AF94">
    <cfRule type="cellIs" dxfId="301" priority="409" operator="lessThan">
      <formula>0</formula>
    </cfRule>
  </conditionalFormatting>
  <conditionalFormatting sqref="AF96:AF99">
    <cfRule type="cellIs" dxfId="300" priority="312" operator="lessThan">
      <formula>0</formula>
    </cfRule>
  </conditionalFormatting>
  <conditionalFormatting sqref="AF103:AF104">
    <cfRule type="cellIs" dxfId="299" priority="261" operator="lessThan">
      <formula>0</formula>
    </cfRule>
  </conditionalFormatting>
  <conditionalFormatting sqref="AF106">
    <cfRule type="cellIs" dxfId="298" priority="235" operator="lessThan">
      <formula>0</formula>
    </cfRule>
  </conditionalFormatting>
  <conditionalFormatting sqref="AI6">
    <cfRule type="cellIs" dxfId="297" priority="1374" operator="lessThan">
      <formula>0</formula>
    </cfRule>
  </conditionalFormatting>
  <conditionalFormatting sqref="AI26">
    <cfRule type="cellIs" dxfId="296" priority="1356" operator="lessThan">
      <formula>0</formula>
    </cfRule>
  </conditionalFormatting>
  <conditionalFormatting sqref="AI28:AI29">
    <cfRule type="cellIs" dxfId="295" priority="87" operator="lessThan">
      <formula>0</formula>
    </cfRule>
  </conditionalFormatting>
  <conditionalFormatting sqref="AI31:AI40">
    <cfRule type="cellIs" dxfId="294" priority="1068" operator="lessThan">
      <formula>0</formula>
    </cfRule>
  </conditionalFormatting>
  <conditionalFormatting sqref="AI42">
    <cfRule type="cellIs" dxfId="293" priority="1042" operator="lessThan">
      <formula>0</formula>
    </cfRule>
  </conditionalFormatting>
  <conditionalFormatting sqref="AI46:AI47">
    <cfRule type="cellIs" dxfId="292" priority="990" operator="lessThan">
      <formula>0</formula>
    </cfRule>
  </conditionalFormatting>
  <conditionalFormatting sqref="AI50">
    <cfRule type="cellIs" dxfId="291" priority="964" operator="lessThan">
      <formula>0</formula>
    </cfRule>
  </conditionalFormatting>
  <conditionalFormatting sqref="AI52">
    <cfRule type="cellIs" dxfId="290" priority="939" operator="lessThan">
      <formula>0</formula>
    </cfRule>
  </conditionalFormatting>
  <conditionalFormatting sqref="AI59:AI66">
    <cfRule type="cellIs" dxfId="289" priority="156" operator="lessThan">
      <formula>0</formula>
    </cfRule>
  </conditionalFormatting>
  <conditionalFormatting sqref="AI72">
    <cfRule type="cellIs" dxfId="288" priority="748" operator="lessThan">
      <formula>0</formula>
    </cfRule>
  </conditionalFormatting>
  <conditionalFormatting sqref="AI74:AI75">
    <cfRule type="cellIs" dxfId="287" priority="140" operator="lessThan">
      <formula>0</formula>
    </cfRule>
  </conditionalFormatting>
  <conditionalFormatting sqref="AI78:AI82">
    <cfRule type="cellIs" dxfId="286" priority="600" operator="lessThan">
      <formula>0</formula>
    </cfRule>
  </conditionalFormatting>
  <conditionalFormatting sqref="AI84">
    <cfRule type="cellIs" dxfId="285" priority="575" operator="lessThan">
      <formula>0</formula>
    </cfRule>
  </conditionalFormatting>
  <conditionalFormatting sqref="AI87:AI89">
    <cfRule type="cellIs" dxfId="284" priority="506" operator="lessThan">
      <formula>0</formula>
    </cfRule>
  </conditionalFormatting>
  <conditionalFormatting sqref="AI91:AI94">
    <cfRule type="cellIs" dxfId="283" priority="17" operator="lessThan">
      <formula>0</formula>
    </cfRule>
  </conditionalFormatting>
  <conditionalFormatting sqref="AI96:AI99">
    <cfRule type="cellIs" dxfId="282" priority="311" operator="lessThan">
      <formula>0</formula>
    </cfRule>
  </conditionalFormatting>
  <conditionalFormatting sqref="AI103:AI104">
    <cfRule type="cellIs" dxfId="281" priority="270" operator="lessThan">
      <formula>0</formula>
    </cfRule>
  </conditionalFormatting>
  <conditionalFormatting sqref="AI106">
    <cfRule type="cellIs" dxfId="280" priority="234" operator="lessThan">
      <formula>0</formula>
    </cfRule>
  </conditionalFormatting>
  <conditionalFormatting sqref="AL6">
    <cfRule type="cellIs" dxfId="279" priority="116" operator="lessThan">
      <formula>0</formula>
    </cfRule>
  </conditionalFormatting>
  <conditionalFormatting sqref="AL11:AL12">
    <cfRule type="cellIs" dxfId="278" priority="110" operator="lessThan">
      <formula>0</formula>
    </cfRule>
  </conditionalFormatting>
  <conditionalFormatting sqref="AL14:AL17">
    <cfRule type="cellIs" dxfId="277" priority="104" operator="lessThan">
      <formula>0</formula>
    </cfRule>
  </conditionalFormatting>
  <conditionalFormatting sqref="AL26">
    <cfRule type="cellIs" dxfId="276" priority="1361" operator="lessThan">
      <formula>0</formula>
    </cfRule>
  </conditionalFormatting>
  <conditionalFormatting sqref="AL28:AL42">
    <cfRule type="cellIs" dxfId="275" priority="62" operator="lessThan">
      <formula>0</formula>
    </cfRule>
  </conditionalFormatting>
  <conditionalFormatting sqref="AL46:AL47">
    <cfRule type="cellIs" dxfId="274" priority="989" operator="lessThan">
      <formula>0</formula>
    </cfRule>
  </conditionalFormatting>
  <conditionalFormatting sqref="AL50">
    <cfRule type="cellIs" dxfId="273" priority="963" operator="lessThan">
      <formula>0</formula>
    </cfRule>
  </conditionalFormatting>
  <conditionalFormatting sqref="AL52">
    <cfRule type="cellIs" dxfId="272" priority="947" operator="lessThan">
      <formula>0</formula>
    </cfRule>
  </conditionalFormatting>
  <conditionalFormatting sqref="AL59:AL66">
    <cfRule type="cellIs" dxfId="271" priority="154" operator="lessThan">
      <formula>0</formula>
    </cfRule>
  </conditionalFormatting>
  <conditionalFormatting sqref="AL72">
    <cfRule type="cellIs" dxfId="270" priority="747" operator="lessThan">
      <formula>0</formula>
    </cfRule>
  </conditionalFormatting>
  <conditionalFormatting sqref="AL74:AL75">
    <cfRule type="cellIs" dxfId="269" priority="127" operator="lessThan">
      <formula>0</formula>
    </cfRule>
  </conditionalFormatting>
  <conditionalFormatting sqref="AL78:AL82">
    <cfRule type="cellIs" dxfId="268" priority="52" operator="lessThan">
      <formula>0</formula>
    </cfRule>
  </conditionalFormatting>
  <conditionalFormatting sqref="AL84">
    <cfRule type="cellIs" dxfId="267" priority="574" operator="lessThan">
      <formula>0</formula>
    </cfRule>
  </conditionalFormatting>
  <conditionalFormatting sqref="AL86:AL89">
    <cfRule type="cellIs" dxfId="266" priority="48" operator="lessThan">
      <formula>0</formula>
    </cfRule>
  </conditionalFormatting>
  <conditionalFormatting sqref="AL91:AL94">
    <cfRule type="cellIs" dxfId="265" priority="16" operator="lessThan">
      <formula>0</formula>
    </cfRule>
  </conditionalFormatting>
  <conditionalFormatting sqref="AL96:AL99">
    <cfRule type="cellIs" dxfId="264" priority="310" operator="lessThan">
      <formula>0</formula>
    </cfRule>
  </conditionalFormatting>
  <conditionalFormatting sqref="AL103:AL104">
    <cfRule type="cellIs" dxfId="263" priority="260" operator="lessThan">
      <formula>0</formula>
    </cfRule>
  </conditionalFormatting>
  <conditionalFormatting sqref="AL106">
    <cfRule type="cellIs" dxfId="262" priority="233" operator="lessThan">
      <formula>0</formula>
    </cfRule>
  </conditionalFormatting>
  <conditionalFormatting sqref="AO6:AO8">
    <cfRule type="cellIs" dxfId="261" priority="114" operator="lessThan">
      <formula>0</formula>
    </cfRule>
  </conditionalFormatting>
  <conditionalFormatting sqref="AO14:AO17">
    <cfRule type="cellIs" dxfId="260" priority="106" operator="lessThan">
      <formula>0</formula>
    </cfRule>
  </conditionalFormatting>
  <conditionalFormatting sqref="AO26">
    <cfRule type="cellIs" dxfId="259" priority="1355" operator="lessThan">
      <formula>0</formula>
    </cfRule>
  </conditionalFormatting>
  <conditionalFormatting sqref="AO28:AO29">
    <cfRule type="cellIs" dxfId="258" priority="89" operator="lessThan">
      <formula>0</formula>
    </cfRule>
  </conditionalFormatting>
  <conditionalFormatting sqref="AO31:AO40">
    <cfRule type="cellIs" dxfId="257" priority="68" operator="lessThan">
      <formula>0</formula>
    </cfRule>
  </conditionalFormatting>
  <conditionalFormatting sqref="AO42">
    <cfRule type="cellIs" dxfId="256" priority="1040" operator="lessThan">
      <formula>0</formula>
    </cfRule>
  </conditionalFormatting>
  <conditionalFormatting sqref="AO46:AO47">
    <cfRule type="cellIs" dxfId="255" priority="988" operator="lessThan">
      <formula>0</formula>
    </cfRule>
  </conditionalFormatting>
  <conditionalFormatting sqref="AO50">
    <cfRule type="cellIs" dxfId="254" priority="962" operator="lessThan">
      <formula>0</formula>
    </cfRule>
  </conditionalFormatting>
  <conditionalFormatting sqref="AO52">
    <cfRule type="cellIs" dxfId="253" priority="938" operator="lessThan">
      <formula>0</formula>
    </cfRule>
  </conditionalFormatting>
  <conditionalFormatting sqref="AO59:AO66">
    <cfRule type="cellIs" dxfId="252" priority="175" operator="lessThan">
      <formula>0</formula>
    </cfRule>
  </conditionalFormatting>
  <conditionalFormatting sqref="AO72">
    <cfRule type="cellIs" dxfId="251" priority="746" operator="lessThan">
      <formula>0</formula>
    </cfRule>
  </conditionalFormatting>
  <conditionalFormatting sqref="AO74:AO75">
    <cfRule type="cellIs" dxfId="250" priority="126" operator="lessThan">
      <formula>0</formula>
    </cfRule>
  </conditionalFormatting>
  <conditionalFormatting sqref="AO78:AO82">
    <cfRule type="cellIs" dxfId="249" priority="598" operator="lessThan">
      <formula>0</formula>
    </cfRule>
  </conditionalFormatting>
  <conditionalFormatting sqref="AO84">
    <cfRule type="cellIs" dxfId="248" priority="573" operator="lessThan">
      <formula>0</formula>
    </cfRule>
  </conditionalFormatting>
  <conditionalFormatting sqref="AO87:AO89">
    <cfRule type="cellIs" dxfId="247" priority="504" operator="lessThan">
      <formula>0</formula>
    </cfRule>
  </conditionalFormatting>
  <conditionalFormatting sqref="AO91:AO94">
    <cfRule type="cellIs" dxfId="246" priority="15" operator="lessThan">
      <formula>0</formula>
    </cfRule>
  </conditionalFormatting>
  <conditionalFormatting sqref="AO96:AO99">
    <cfRule type="cellIs" dxfId="245" priority="309" operator="lessThan">
      <formula>0</formula>
    </cfRule>
  </conditionalFormatting>
  <conditionalFormatting sqref="AO103:AO104">
    <cfRule type="cellIs" dxfId="244" priority="259" operator="lessThan">
      <formula>0</formula>
    </cfRule>
  </conditionalFormatting>
  <conditionalFormatting sqref="AO106">
    <cfRule type="cellIs" dxfId="243" priority="232" operator="lessThan">
      <formula>0</formula>
    </cfRule>
  </conditionalFormatting>
  <conditionalFormatting sqref="AR6">
    <cfRule type="cellIs" dxfId="242" priority="1371" operator="lessThan">
      <formula>0</formula>
    </cfRule>
  </conditionalFormatting>
  <conditionalFormatting sqref="AR26">
    <cfRule type="cellIs" dxfId="241" priority="1354" operator="lessThan">
      <formula>0</formula>
    </cfRule>
  </conditionalFormatting>
  <conditionalFormatting sqref="AR28:AR29">
    <cfRule type="cellIs" dxfId="240" priority="90" operator="lessThan">
      <formula>0</formula>
    </cfRule>
  </conditionalFormatting>
  <conditionalFormatting sqref="AR31:AR40">
    <cfRule type="cellIs" dxfId="239" priority="1065" operator="lessThan">
      <formula>0</formula>
    </cfRule>
  </conditionalFormatting>
  <conditionalFormatting sqref="AR42">
    <cfRule type="cellIs" dxfId="238" priority="1039" operator="lessThan">
      <formula>0</formula>
    </cfRule>
  </conditionalFormatting>
  <conditionalFormatting sqref="AR46:AR47">
    <cfRule type="cellIs" dxfId="237" priority="987" operator="lessThan">
      <formula>0</formula>
    </cfRule>
  </conditionalFormatting>
  <conditionalFormatting sqref="AR50">
    <cfRule type="cellIs" dxfId="236" priority="961" operator="lessThan">
      <formula>0</formula>
    </cfRule>
  </conditionalFormatting>
  <conditionalFormatting sqref="AR52">
    <cfRule type="cellIs" dxfId="235" priority="937" operator="lessThan">
      <formula>0</formula>
    </cfRule>
  </conditionalFormatting>
  <conditionalFormatting sqref="AR59:AR66">
    <cfRule type="cellIs" dxfId="234" priority="772" operator="lessThan">
      <formula>0</formula>
    </cfRule>
  </conditionalFormatting>
  <conditionalFormatting sqref="AR72">
    <cfRule type="cellIs" dxfId="233" priority="745" operator="lessThan">
      <formula>0</formula>
    </cfRule>
  </conditionalFormatting>
  <conditionalFormatting sqref="AR74:AR75">
    <cfRule type="cellIs" dxfId="232" priority="712" operator="lessThan">
      <formula>0</formula>
    </cfRule>
  </conditionalFormatting>
  <conditionalFormatting sqref="AR78:AR82">
    <cfRule type="cellIs" dxfId="231" priority="597" operator="lessThan">
      <formula>0</formula>
    </cfRule>
  </conditionalFormatting>
  <conditionalFormatting sqref="AR84">
    <cfRule type="cellIs" dxfId="230" priority="572" operator="lessThan">
      <formula>0</formula>
    </cfRule>
  </conditionalFormatting>
  <conditionalFormatting sqref="AR87:AR89">
    <cfRule type="cellIs" dxfId="229" priority="503" operator="lessThan">
      <formula>0</formula>
    </cfRule>
  </conditionalFormatting>
  <conditionalFormatting sqref="AR91:AR94">
    <cfRule type="cellIs" dxfId="228" priority="14" operator="lessThan">
      <formula>0</formula>
    </cfRule>
  </conditionalFormatting>
  <conditionalFormatting sqref="AR96:AR99">
    <cfRule type="cellIs" dxfId="227" priority="308" operator="lessThan">
      <formula>0</formula>
    </cfRule>
  </conditionalFormatting>
  <conditionalFormatting sqref="AR103:AR104">
    <cfRule type="cellIs" dxfId="226" priority="258" operator="lessThan">
      <formula>0</formula>
    </cfRule>
  </conditionalFormatting>
  <conditionalFormatting sqref="AR106">
    <cfRule type="cellIs" dxfId="225" priority="231" operator="lessThan">
      <formula>0</formula>
    </cfRule>
  </conditionalFormatting>
  <conditionalFormatting sqref="AU6">
    <cfRule type="cellIs" dxfId="224" priority="1370" operator="lessThan">
      <formula>0</formula>
    </cfRule>
  </conditionalFormatting>
  <conditionalFormatting sqref="AU26">
    <cfRule type="cellIs" dxfId="223" priority="1353" operator="lessThan">
      <formula>0</formula>
    </cfRule>
  </conditionalFormatting>
  <conditionalFormatting sqref="AU28:AU29">
    <cfRule type="cellIs" dxfId="222" priority="91" operator="lessThan">
      <formula>0</formula>
    </cfRule>
  </conditionalFormatting>
  <conditionalFormatting sqref="AU31:AU40">
    <cfRule type="cellIs" dxfId="221" priority="1064" operator="lessThan">
      <formula>0</formula>
    </cfRule>
  </conditionalFormatting>
  <conditionalFormatting sqref="AU42:AU43">
    <cfRule type="cellIs" dxfId="220" priority="1026" operator="lessThan">
      <formula>0</formula>
    </cfRule>
  </conditionalFormatting>
  <conditionalFormatting sqref="AU46:AU47">
    <cfRule type="cellIs" dxfId="219" priority="986" operator="lessThan">
      <formula>0</formula>
    </cfRule>
  </conditionalFormatting>
  <conditionalFormatting sqref="AU50">
    <cfRule type="cellIs" dxfId="218" priority="971" operator="lessThan">
      <formula>0</formula>
    </cfRule>
  </conditionalFormatting>
  <conditionalFormatting sqref="AU52">
    <cfRule type="cellIs" dxfId="217" priority="936" operator="lessThan">
      <formula>0</formula>
    </cfRule>
  </conditionalFormatting>
  <conditionalFormatting sqref="AU59:AU66">
    <cfRule type="cellIs" dxfId="216" priority="167" operator="lessThan">
      <formula>0</formula>
    </cfRule>
  </conditionalFormatting>
  <conditionalFormatting sqref="AU72">
    <cfRule type="cellIs" dxfId="215" priority="744" operator="lessThan">
      <formula>0</formula>
    </cfRule>
  </conditionalFormatting>
  <conditionalFormatting sqref="AU74:AU75">
    <cfRule type="cellIs" dxfId="214" priority="125" operator="lessThan">
      <formula>0</formula>
    </cfRule>
  </conditionalFormatting>
  <conditionalFormatting sqref="AU78:AU82">
    <cfRule type="cellIs" dxfId="213" priority="596" operator="lessThan">
      <formula>0</formula>
    </cfRule>
  </conditionalFormatting>
  <conditionalFormatting sqref="AU84">
    <cfRule type="cellIs" dxfId="212" priority="582" operator="lessThan">
      <formula>0</formula>
    </cfRule>
  </conditionalFormatting>
  <conditionalFormatting sqref="AU87:AU89">
    <cfRule type="cellIs" dxfId="211" priority="502" operator="lessThan">
      <formula>0</formula>
    </cfRule>
  </conditionalFormatting>
  <conditionalFormatting sqref="AU91:AU94">
    <cfRule type="cellIs" dxfId="210" priority="13" operator="lessThan">
      <formula>0</formula>
    </cfRule>
  </conditionalFormatting>
  <conditionalFormatting sqref="AU96:AU99">
    <cfRule type="cellIs" dxfId="209" priority="307" operator="lessThan">
      <formula>0</formula>
    </cfRule>
  </conditionalFormatting>
  <conditionalFormatting sqref="AU103:AU104">
    <cfRule type="cellIs" dxfId="208" priority="257" operator="lessThan">
      <formula>0</formula>
    </cfRule>
  </conditionalFormatting>
  <conditionalFormatting sqref="AU106">
    <cfRule type="cellIs" dxfId="207" priority="244" operator="lessThan">
      <formula>0</formula>
    </cfRule>
  </conditionalFormatting>
  <conditionalFormatting sqref="AX6">
    <cfRule type="cellIs" dxfId="206" priority="1369" operator="lessThan">
      <formula>0</formula>
    </cfRule>
  </conditionalFormatting>
  <conditionalFormatting sqref="AX16">
    <cfRule type="cellIs" dxfId="205" priority="105" operator="lessThan">
      <formula>0</formula>
    </cfRule>
  </conditionalFormatting>
  <conditionalFormatting sqref="AX26">
    <cfRule type="cellIs" dxfId="204" priority="1352" operator="lessThan">
      <formula>0</formula>
    </cfRule>
  </conditionalFormatting>
  <conditionalFormatting sqref="AX28:AX29">
    <cfRule type="cellIs" dxfId="203" priority="92" operator="lessThan">
      <formula>0</formula>
    </cfRule>
  </conditionalFormatting>
  <conditionalFormatting sqref="AX31:AX40">
    <cfRule type="cellIs" dxfId="202" priority="1063" operator="lessThan">
      <formula>0</formula>
    </cfRule>
  </conditionalFormatting>
  <conditionalFormatting sqref="AX42:AX43">
    <cfRule type="cellIs" dxfId="201" priority="1025" operator="lessThan">
      <formula>0</formula>
    </cfRule>
  </conditionalFormatting>
  <conditionalFormatting sqref="AX46:AX47">
    <cfRule type="cellIs" dxfId="200" priority="985" operator="lessThan">
      <formula>0</formula>
    </cfRule>
  </conditionalFormatting>
  <conditionalFormatting sqref="AX50">
    <cfRule type="cellIs" dxfId="199" priority="960" operator="lessThan">
      <formula>0</formula>
    </cfRule>
  </conditionalFormatting>
  <conditionalFormatting sqref="AX52">
    <cfRule type="cellIs" dxfId="198" priority="935" operator="lessThan">
      <formula>0</formula>
    </cfRule>
  </conditionalFormatting>
  <conditionalFormatting sqref="AX59:AX66">
    <cfRule type="cellIs" dxfId="197" priority="770" operator="lessThan">
      <formula>0</formula>
    </cfRule>
  </conditionalFormatting>
  <conditionalFormatting sqref="AX72">
    <cfRule type="cellIs" dxfId="196" priority="743" operator="lessThan">
      <formula>0</formula>
    </cfRule>
  </conditionalFormatting>
  <conditionalFormatting sqref="AX74:AX75">
    <cfRule type="cellIs" dxfId="195" priority="711" operator="lessThan">
      <formula>0</formula>
    </cfRule>
  </conditionalFormatting>
  <conditionalFormatting sqref="AX78:AX82">
    <cfRule type="cellIs" dxfId="194" priority="595" operator="lessThan">
      <formula>0</formula>
    </cfRule>
  </conditionalFormatting>
  <conditionalFormatting sqref="AX84">
    <cfRule type="cellIs" dxfId="193" priority="571" operator="lessThan">
      <formula>0</formula>
    </cfRule>
  </conditionalFormatting>
  <conditionalFormatting sqref="AX87:AX89">
    <cfRule type="cellIs" dxfId="192" priority="501" operator="lessThan">
      <formula>0</formula>
    </cfRule>
  </conditionalFormatting>
  <conditionalFormatting sqref="AX91:AX94">
    <cfRule type="cellIs" dxfId="191" priority="12" operator="lessThan">
      <formula>0</formula>
    </cfRule>
  </conditionalFormatting>
  <conditionalFormatting sqref="AX96:AX99">
    <cfRule type="cellIs" dxfId="190" priority="306" operator="lessThan">
      <formula>0</formula>
    </cfRule>
  </conditionalFormatting>
  <conditionalFormatting sqref="AX103:AX104">
    <cfRule type="cellIs" dxfId="189" priority="256" operator="lessThan">
      <formula>0</formula>
    </cfRule>
  </conditionalFormatting>
  <conditionalFormatting sqref="AX106">
    <cfRule type="cellIs" dxfId="188" priority="230" operator="lessThan">
      <formula>0</formula>
    </cfRule>
  </conditionalFormatting>
  <conditionalFormatting sqref="BA6">
    <cfRule type="cellIs" dxfId="187" priority="1368" operator="lessThan">
      <formula>0</formula>
    </cfRule>
  </conditionalFormatting>
  <conditionalFormatting sqref="BA26">
    <cfRule type="cellIs" dxfId="186" priority="1351" operator="lessThan">
      <formula>0</formula>
    </cfRule>
  </conditionalFormatting>
  <conditionalFormatting sqref="BA28:BA29">
    <cfRule type="cellIs" dxfId="185" priority="93" operator="lessThan">
      <formula>0</formula>
    </cfRule>
  </conditionalFormatting>
  <conditionalFormatting sqref="BA31:BA40">
    <cfRule type="cellIs" dxfId="184" priority="1062" operator="lessThan">
      <formula>0</formula>
    </cfRule>
  </conditionalFormatting>
  <conditionalFormatting sqref="BA42">
    <cfRule type="cellIs" dxfId="183" priority="1036" operator="lessThan">
      <formula>0</formula>
    </cfRule>
  </conditionalFormatting>
  <conditionalFormatting sqref="BA46:BA47">
    <cfRule type="cellIs" dxfId="182" priority="984" operator="lessThan">
      <formula>0</formula>
    </cfRule>
  </conditionalFormatting>
  <conditionalFormatting sqref="BA50">
    <cfRule type="cellIs" dxfId="181" priority="959" operator="lessThan">
      <formula>0</formula>
    </cfRule>
  </conditionalFormatting>
  <conditionalFormatting sqref="BA52">
    <cfRule type="cellIs" dxfId="180" priority="934" operator="lessThan">
      <formula>0</formula>
    </cfRule>
  </conditionalFormatting>
  <conditionalFormatting sqref="BA59:BA66">
    <cfRule type="cellIs" dxfId="179" priority="769" operator="lessThan">
      <formula>0</formula>
    </cfRule>
  </conditionalFormatting>
  <conditionalFormatting sqref="BA72">
    <cfRule type="cellIs" dxfId="178" priority="742" operator="lessThan">
      <formula>0</formula>
    </cfRule>
  </conditionalFormatting>
  <conditionalFormatting sqref="BA74:BA75">
    <cfRule type="cellIs" dxfId="177" priority="710" operator="lessThan">
      <formula>0</formula>
    </cfRule>
  </conditionalFormatting>
  <conditionalFormatting sqref="BA78:BA82">
    <cfRule type="cellIs" dxfId="176" priority="594" operator="lessThan">
      <formula>0</formula>
    </cfRule>
  </conditionalFormatting>
  <conditionalFormatting sqref="BA84">
    <cfRule type="cellIs" dxfId="175" priority="570" operator="lessThan">
      <formula>0</formula>
    </cfRule>
  </conditionalFormatting>
  <conditionalFormatting sqref="BA87:BA89">
    <cfRule type="cellIs" dxfId="174" priority="500" operator="lessThan">
      <formula>0</formula>
    </cfRule>
  </conditionalFormatting>
  <conditionalFormatting sqref="BA91:BA94">
    <cfRule type="cellIs" dxfId="173" priority="11" operator="lessThan">
      <formula>0</formula>
    </cfRule>
  </conditionalFormatting>
  <conditionalFormatting sqref="BA96:BA99">
    <cfRule type="cellIs" dxfId="172" priority="305" operator="lessThan">
      <formula>0</formula>
    </cfRule>
  </conditionalFormatting>
  <conditionalFormatting sqref="BA103:BA104">
    <cfRule type="cellIs" dxfId="171" priority="255" operator="lessThan">
      <formula>0</formula>
    </cfRule>
  </conditionalFormatting>
  <conditionalFormatting sqref="BA106">
    <cfRule type="cellIs" dxfId="170" priority="229" operator="lessThan">
      <formula>0</formula>
    </cfRule>
  </conditionalFormatting>
  <conditionalFormatting sqref="BD6">
    <cfRule type="cellIs" dxfId="169" priority="1388" operator="lessThan">
      <formula>0</formula>
    </cfRule>
  </conditionalFormatting>
  <conditionalFormatting sqref="BD26">
    <cfRule type="cellIs" dxfId="168" priority="1350" operator="lessThan">
      <formula>0</formula>
    </cfRule>
  </conditionalFormatting>
  <conditionalFormatting sqref="BD28:BD29">
    <cfRule type="cellIs" dxfId="167" priority="94" operator="lessThan">
      <formula>0</formula>
    </cfRule>
  </conditionalFormatting>
  <conditionalFormatting sqref="BD31:BD40">
    <cfRule type="cellIs" dxfId="166" priority="1061" operator="lessThan">
      <formula>0</formula>
    </cfRule>
  </conditionalFormatting>
  <conditionalFormatting sqref="BD42">
    <cfRule type="cellIs" dxfId="165" priority="1035" operator="lessThan">
      <formula>0</formula>
    </cfRule>
  </conditionalFormatting>
  <conditionalFormatting sqref="BD46:BD47">
    <cfRule type="cellIs" dxfId="164" priority="983" operator="lessThan">
      <formula>0</formula>
    </cfRule>
  </conditionalFormatting>
  <conditionalFormatting sqref="BD50">
    <cfRule type="cellIs" dxfId="163" priority="958" operator="lessThan">
      <formula>0</formula>
    </cfRule>
  </conditionalFormatting>
  <conditionalFormatting sqref="BD52">
    <cfRule type="cellIs" dxfId="162" priority="933" operator="lessThan">
      <formula>0</formula>
    </cfRule>
  </conditionalFormatting>
  <conditionalFormatting sqref="BD59:BD66">
    <cfRule type="cellIs" dxfId="161" priority="166" operator="lessThan">
      <formula>0</formula>
    </cfRule>
  </conditionalFormatting>
  <conditionalFormatting sqref="BD72">
    <cfRule type="cellIs" dxfId="160" priority="741" operator="lessThan">
      <formula>0</formula>
    </cfRule>
  </conditionalFormatting>
  <conditionalFormatting sqref="BD74:BD75">
    <cfRule type="cellIs" dxfId="159" priority="124" operator="lessThan">
      <formula>0</formula>
    </cfRule>
  </conditionalFormatting>
  <conditionalFormatting sqref="BD78:BD82">
    <cfRule type="cellIs" dxfId="158" priority="593" operator="lessThan">
      <formula>0</formula>
    </cfRule>
  </conditionalFormatting>
  <conditionalFormatting sqref="BD84">
    <cfRule type="cellIs" dxfId="157" priority="569" operator="lessThan">
      <formula>0</formula>
    </cfRule>
  </conditionalFormatting>
  <conditionalFormatting sqref="BD87">
    <cfRule type="cellIs" dxfId="156" priority="545" operator="lessThan">
      <formula>0</formula>
    </cfRule>
  </conditionalFormatting>
  <conditionalFormatting sqref="BD89">
    <cfRule type="cellIs" dxfId="155" priority="499" operator="lessThan">
      <formula>0</formula>
    </cfRule>
  </conditionalFormatting>
  <conditionalFormatting sqref="BD91:BD94">
    <cfRule type="cellIs" dxfId="154" priority="10" operator="lessThan">
      <formula>0</formula>
    </cfRule>
  </conditionalFormatting>
  <conditionalFormatting sqref="BD96:BD99">
    <cfRule type="cellIs" dxfId="153" priority="304" operator="lessThan">
      <formula>0</formula>
    </cfRule>
  </conditionalFormatting>
  <conditionalFormatting sqref="BD103:BD104">
    <cfRule type="cellIs" dxfId="152" priority="254" operator="lessThan">
      <formula>0</formula>
    </cfRule>
  </conditionalFormatting>
  <conditionalFormatting sqref="BD106">
    <cfRule type="cellIs" dxfId="151" priority="228" operator="lessThan">
      <formula>0</formula>
    </cfRule>
  </conditionalFormatting>
  <conditionalFormatting sqref="BG6">
    <cfRule type="cellIs" dxfId="150" priority="1387" operator="lessThan">
      <formula>0</formula>
    </cfRule>
  </conditionalFormatting>
  <conditionalFormatting sqref="BG26">
    <cfRule type="cellIs" dxfId="149" priority="1349" operator="lessThan">
      <formula>0</formula>
    </cfRule>
  </conditionalFormatting>
  <conditionalFormatting sqref="BG28:BG29">
    <cfRule type="cellIs" dxfId="148" priority="95" operator="lessThan">
      <formula>0</formula>
    </cfRule>
  </conditionalFormatting>
  <conditionalFormatting sqref="BG31:BG40">
    <cfRule type="cellIs" dxfId="147" priority="1060" operator="lessThan">
      <formula>0</formula>
    </cfRule>
  </conditionalFormatting>
  <conditionalFormatting sqref="BG42">
    <cfRule type="cellIs" dxfId="146" priority="1034" operator="lessThan">
      <formula>0</formula>
    </cfRule>
  </conditionalFormatting>
  <conditionalFormatting sqref="BG46:BG47">
    <cfRule type="cellIs" dxfId="145" priority="982" operator="lessThan">
      <formula>0</formula>
    </cfRule>
  </conditionalFormatting>
  <conditionalFormatting sqref="BG50">
    <cfRule type="cellIs" dxfId="144" priority="957" operator="lessThan">
      <formula>0</formula>
    </cfRule>
  </conditionalFormatting>
  <conditionalFormatting sqref="BG52">
    <cfRule type="cellIs" dxfId="143" priority="932" operator="lessThan">
      <formula>0</formula>
    </cfRule>
  </conditionalFormatting>
  <conditionalFormatting sqref="BG59:BG66">
    <cfRule type="cellIs" dxfId="142" priority="767" operator="lessThan">
      <formula>0</formula>
    </cfRule>
  </conditionalFormatting>
  <conditionalFormatting sqref="BG72">
    <cfRule type="cellIs" dxfId="141" priority="758" operator="lessThan">
      <formula>0</formula>
    </cfRule>
  </conditionalFormatting>
  <conditionalFormatting sqref="BG74:BG75">
    <cfRule type="cellIs" dxfId="140" priority="144" operator="lessThan">
      <formula>0</formula>
    </cfRule>
  </conditionalFormatting>
  <conditionalFormatting sqref="BG78:BG82">
    <cfRule type="cellIs" dxfId="139" priority="592" operator="lessThan">
      <formula>0</formula>
    </cfRule>
  </conditionalFormatting>
  <conditionalFormatting sqref="BG84">
    <cfRule type="cellIs" dxfId="138" priority="568" operator="lessThan">
      <formula>0</formula>
    </cfRule>
  </conditionalFormatting>
  <conditionalFormatting sqref="BG87:BG89">
    <cfRule type="cellIs" dxfId="137" priority="516" operator="lessThan">
      <formula>0</formula>
    </cfRule>
  </conditionalFormatting>
  <conditionalFormatting sqref="BG91:BG94">
    <cfRule type="cellIs" dxfId="136" priority="9" operator="lessThan">
      <formula>0</formula>
    </cfRule>
  </conditionalFormatting>
  <conditionalFormatting sqref="BG96:BG99">
    <cfRule type="cellIs" dxfId="135" priority="303" operator="lessThan">
      <formula>0</formula>
    </cfRule>
  </conditionalFormatting>
  <conditionalFormatting sqref="BG103:BG104">
    <cfRule type="cellIs" dxfId="134" priority="253" operator="lessThan">
      <formula>0</formula>
    </cfRule>
  </conditionalFormatting>
  <conditionalFormatting sqref="BG106">
    <cfRule type="cellIs" dxfId="133" priority="227" operator="lessThan">
      <formula>0</formula>
    </cfRule>
  </conditionalFormatting>
  <conditionalFormatting sqref="BJ6">
    <cfRule type="cellIs" dxfId="132" priority="1367" operator="lessThan">
      <formula>0</formula>
    </cfRule>
  </conditionalFormatting>
  <conditionalFormatting sqref="BJ26">
    <cfRule type="cellIs" dxfId="131" priority="1348" operator="lessThan">
      <formula>0</formula>
    </cfRule>
  </conditionalFormatting>
  <conditionalFormatting sqref="BJ28:BJ29">
    <cfRule type="cellIs" dxfId="130" priority="96" operator="lessThan">
      <formula>0</formula>
    </cfRule>
  </conditionalFormatting>
  <conditionalFormatting sqref="BJ31:BJ40">
    <cfRule type="cellIs" dxfId="129" priority="1059" operator="lessThan">
      <formula>0</formula>
    </cfRule>
  </conditionalFormatting>
  <conditionalFormatting sqref="BJ42">
    <cfRule type="cellIs" dxfId="128" priority="1033" operator="lessThan">
      <formula>0</formula>
    </cfRule>
  </conditionalFormatting>
  <conditionalFormatting sqref="BJ46:BJ47">
    <cfRule type="cellIs" dxfId="127" priority="981" operator="lessThan">
      <formula>0</formula>
    </cfRule>
  </conditionalFormatting>
  <conditionalFormatting sqref="BJ50">
    <cfRule type="cellIs" dxfId="126" priority="956" operator="lessThan">
      <formula>0</formula>
    </cfRule>
  </conditionalFormatting>
  <conditionalFormatting sqref="BJ52">
    <cfRule type="cellIs" dxfId="125" priority="931" operator="lessThan">
      <formula>0</formula>
    </cfRule>
  </conditionalFormatting>
  <conditionalFormatting sqref="BJ59:BJ66">
    <cfRule type="cellIs" dxfId="124" priority="165" operator="lessThan">
      <formula>0</formula>
    </cfRule>
  </conditionalFormatting>
  <conditionalFormatting sqref="BJ72">
    <cfRule type="cellIs" dxfId="123" priority="759" operator="lessThan">
      <formula>0</formula>
    </cfRule>
  </conditionalFormatting>
  <conditionalFormatting sqref="BJ74:BJ75">
    <cfRule type="cellIs" dxfId="122" priority="139" operator="lessThan">
      <formula>0</formula>
    </cfRule>
  </conditionalFormatting>
  <conditionalFormatting sqref="BJ78:BJ82">
    <cfRule type="cellIs" dxfId="121" priority="591" operator="lessThan">
      <formula>0</formula>
    </cfRule>
  </conditionalFormatting>
  <conditionalFormatting sqref="BJ84">
    <cfRule type="cellIs" dxfId="120" priority="567" operator="lessThan">
      <formula>0</formula>
    </cfRule>
  </conditionalFormatting>
  <conditionalFormatting sqref="BJ87">
    <cfRule type="cellIs" dxfId="119" priority="543" operator="lessThan">
      <formula>0</formula>
    </cfRule>
  </conditionalFormatting>
  <conditionalFormatting sqref="BJ89">
    <cfRule type="cellIs" dxfId="118" priority="498" operator="lessThan">
      <formula>0</formula>
    </cfRule>
  </conditionalFormatting>
  <conditionalFormatting sqref="BJ91:BJ94">
    <cfRule type="cellIs" dxfId="117" priority="8" operator="lessThan">
      <formula>0</formula>
    </cfRule>
  </conditionalFormatting>
  <conditionalFormatting sqref="BJ96:BJ99">
    <cfRule type="cellIs" dxfId="116" priority="302" operator="lessThan">
      <formula>0</formula>
    </cfRule>
  </conditionalFormatting>
  <conditionalFormatting sqref="BJ103:BJ104">
    <cfRule type="cellIs" dxfId="115" priority="252" operator="lessThan">
      <formula>0</formula>
    </cfRule>
  </conditionalFormatting>
  <conditionalFormatting sqref="BJ106">
    <cfRule type="cellIs" dxfId="114" priority="226" operator="lessThan">
      <formula>0</formula>
    </cfRule>
  </conditionalFormatting>
  <conditionalFormatting sqref="BM6">
    <cfRule type="cellIs" dxfId="113" priority="1366" operator="lessThan">
      <formula>0</formula>
    </cfRule>
  </conditionalFormatting>
  <conditionalFormatting sqref="BM26">
    <cfRule type="cellIs" dxfId="112" priority="1347" operator="lessThan">
      <formula>0</formula>
    </cfRule>
  </conditionalFormatting>
  <conditionalFormatting sqref="BM28:BM29">
    <cfRule type="cellIs" dxfId="111" priority="97" operator="lessThan">
      <formula>0</formula>
    </cfRule>
  </conditionalFormatting>
  <conditionalFormatting sqref="BM31:BM40">
    <cfRule type="cellIs" dxfId="110" priority="1058" operator="lessThan">
      <formula>0</formula>
    </cfRule>
  </conditionalFormatting>
  <conditionalFormatting sqref="BM42">
    <cfRule type="cellIs" dxfId="109" priority="1032" operator="lessThan">
      <formula>0</formula>
    </cfRule>
  </conditionalFormatting>
  <conditionalFormatting sqref="BM46:BM47">
    <cfRule type="cellIs" dxfId="108" priority="980" operator="lessThan">
      <formula>0</formula>
    </cfRule>
  </conditionalFormatting>
  <conditionalFormatting sqref="BM50">
    <cfRule type="cellIs" dxfId="107" priority="955" operator="lessThan">
      <formula>0</formula>
    </cfRule>
  </conditionalFormatting>
  <conditionalFormatting sqref="BM52">
    <cfRule type="cellIs" dxfId="106" priority="930" operator="lessThan">
      <formula>0</formula>
    </cfRule>
  </conditionalFormatting>
  <conditionalFormatting sqref="BM59:BM66">
    <cfRule type="cellIs" dxfId="105" priority="765" operator="lessThan">
      <formula>0</formula>
    </cfRule>
  </conditionalFormatting>
  <conditionalFormatting sqref="BM72">
    <cfRule type="cellIs" dxfId="104" priority="740" operator="lessThan">
      <formula>0</formula>
    </cfRule>
  </conditionalFormatting>
  <conditionalFormatting sqref="BM74:BM75">
    <cfRule type="cellIs" dxfId="103" priority="138" operator="lessThan">
      <formula>0</formula>
    </cfRule>
  </conditionalFormatting>
  <conditionalFormatting sqref="BM78:BM82">
    <cfRule type="cellIs" dxfId="102" priority="590" operator="lessThan">
      <formula>0</formula>
    </cfRule>
  </conditionalFormatting>
  <conditionalFormatting sqref="BM84">
    <cfRule type="cellIs" dxfId="101" priority="566" operator="lessThan">
      <formula>0</formula>
    </cfRule>
  </conditionalFormatting>
  <conditionalFormatting sqref="BM87:BM89">
    <cfRule type="cellIs" dxfId="100" priority="517" operator="lessThan">
      <formula>0</formula>
    </cfRule>
  </conditionalFormatting>
  <conditionalFormatting sqref="BM91:BM94">
    <cfRule type="cellIs" dxfId="99" priority="7" operator="lessThan">
      <formula>0</formula>
    </cfRule>
  </conditionalFormatting>
  <conditionalFormatting sqref="BM96:BM99">
    <cfRule type="cellIs" dxfId="98" priority="301" operator="lessThan">
      <formula>0</formula>
    </cfRule>
  </conditionalFormatting>
  <conditionalFormatting sqref="BM103:BM104">
    <cfRule type="cellIs" dxfId="97" priority="251" operator="lessThan">
      <formula>0</formula>
    </cfRule>
  </conditionalFormatting>
  <conditionalFormatting sqref="BM106">
    <cfRule type="cellIs" dxfId="96" priority="225" operator="lessThan">
      <formula>0</formula>
    </cfRule>
  </conditionalFormatting>
  <conditionalFormatting sqref="BP6">
    <cfRule type="cellIs" dxfId="95" priority="1365" operator="lessThan">
      <formula>0</formula>
    </cfRule>
  </conditionalFormatting>
  <conditionalFormatting sqref="BP26">
    <cfRule type="cellIs" dxfId="94" priority="1346" operator="lessThan">
      <formula>0</formula>
    </cfRule>
  </conditionalFormatting>
  <conditionalFormatting sqref="BP28:BP29">
    <cfRule type="cellIs" dxfId="93" priority="98" operator="lessThan">
      <formula>0</formula>
    </cfRule>
  </conditionalFormatting>
  <conditionalFormatting sqref="BP31:BP40">
    <cfRule type="cellIs" dxfId="92" priority="1057" operator="lessThan">
      <formula>0</formula>
    </cfRule>
  </conditionalFormatting>
  <conditionalFormatting sqref="BP42">
    <cfRule type="cellIs" dxfId="91" priority="1031" operator="lessThan">
      <formula>0</formula>
    </cfRule>
  </conditionalFormatting>
  <conditionalFormatting sqref="BP46:BP47">
    <cfRule type="cellIs" dxfId="90" priority="979" operator="lessThan">
      <formula>0</formula>
    </cfRule>
  </conditionalFormatting>
  <conditionalFormatting sqref="BP50">
    <cfRule type="cellIs" dxfId="89" priority="954" operator="lessThan">
      <formula>0</formula>
    </cfRule>
  </conditionalFormatting>
  <conditionalFormatting sqref="BP52">
    <cfRule type="cellIs" dxfId="88" priority="929" operator="lessThan">
      <formula>0</formula>
    </cfRule>
  </conditionalFormatting>
  <conditionalFormatting sqref="BP59:BP66">
    <cfRule type="cellIs" dxfId="87" priority="164" operator="lessThan">
      <formula>0</formula>
    </cfRule>
  </conditionalFormatting>
  <conditionalFormatting sqref="BP72">
    <cfRule type="cellIs" dxfId="86" priority="739" operator="lessThan">
      <formula>0</formula>
    </cfRule>
  </conditionalFormatting>
  <conditionalFormatting sqref="BP74:BP75">
    <cfRule type="cellIs" dxfId="85" priority="137" operator="lessThan">
      <formula>0</formula>
    </cfRule>
  </conditionalFormatting>
  <conditionalFormatting sqref="BP78:BP82">
    <cfRule type="cellIs" dxfId="84" priority="589" operator="lessThan">
      <formula>0</formula>
    </cfRule>
  </conditionalFormatting>
  <conditionalFormatting sqref="BP84">
    <cfRule type="cellIs" dxfId="83" priority="565" operator="lessThan">
      <formula>0</formula>
    </cfRule>
  </conditionalFormatting>
  <conditionalFormatting sqref="BP87:BP89">
    <cfRule type="cellIs" dxfId="82" priority="497" operator="lessThan">
      <formula>0</formula>
    </cfRule>
  </conditionalFormatting>
  <conditionalFormatting sqref="BP91:BP94">
    <cfRule type="cellIs" dxfId="81" priority="1" operator="lessThan">
      <formula>0</formula>
    </cfRule>
  </conditionalFormatting>
  <conditionalFormatting sqref="BP96:BP99">
    <cfRule type="cellIs" dxfId="80" priority="300" operator="lessThan">
      <formula>0</formula>
    </cfRule>
  </conditionalFormatting>
  <conditionalFormatting sqref="BP103:BP104">
    <cfRule type="cellIs" dxfId="79" priority="250" operator="lessThan">
      <formula>0</formula>
    </cfRule>
  </conditionalFormatting>
  <conditionalFormatting sqref="BP106">
    <cfRule type="cellIs" dxfId="78" priority="245" operator="lessThan">
      <formula>0</formula>
    </cfRule>
  </conditionalFormatting>
  <conditionalFormatting sqref="BS6">
    <cfRule type="cellIs" dxfId="77" priority="1386" operator="lessThan">
      <formula>0</formula>
    </cfRule>
  </conditionalFormatting>
  <conditionalFormatting sqref="BS26">
    <cfRule type="cellIs" dxfId="76" priority="1345" operator="lessThan">
      <formula>0</formula>
    </cfRule>
  </conditionalFormatting>
  <conditionalFormatting sqref="BS28:BS29">
    <cfRule type="cellIs" dxfId="75" priority="99" operator="lessThan">
      <formula>0</formula>
    </cfRule>
  </conditionalFormatting>
  <conditionalFormatting sqref="BS31:BS40">
    <cfRule type="cellIs" dxfId="74" priority="1056" operator="lessThan">
      <formula>0</formula>
    </cfRule>
  </conditionalFormatting>
  <conditionalFormatting sqref="BS42">
    <cfRule type="cellIs" dxfId="73" priority="1030" operator="lessThan">
      <formula>0</formula>
    </cfRule>
  </conditionalFormatting>
  <conditionalFormatting sqref="BS46:BS47">
    <cfRule type="cellIs" dxfId="72" priority="978" operator="lessThan">
      <formula>0</formula>
    </cfRule>
  </conditionalFormatting>
  <conditionalFormatting sqref="BS50">
    <cfRule type="cellIs" dxfId="71" priority="953" operator="lessThan">
      <formula>0</formula>
    </cfRule>
  </conditionalFormatting>
  <conditionalFormatting sqref="BS52">
    <cfRule type="cellIs" dxfId="70" priority="928" operator="lessThan">
      <formula>0</formula>
    </cfRule>
  </conditionalFormatting>
  <conditionalFormatting sqref="BS59:BS66">
    <cfRule type="cellIs" dxfId="69" priority="163" operator="lessThan">
      <formula>0</formula>
    </cfRule>
  </conditionalFormatting>
  <conditionalFormatting sqref="BS72">
    <cfRule type="cellIs" dxfId="68" priority="738" operator="lessThan">
      <formula>0</formula>
    </cfRule>
  </conditionalFormatting>
  <conditionalFormatting sqref="BS74:BS75">
    <cfRule type="cellIs" dxfId="67" priority="136" operator="lessThan">
      <formula>0</formula>
    </cfRule>
  </conditionalFormatting>
  <conditionalFormatting sqref="BS78:BS82">
    <cfRule type="cellIs" dxfId="66" priority="610" operator="lessThan">
      <formula>0</formula>
    </cfRule>
  </conditionalFormatting>
  <conditionalFormatting sqref="BS84">
    <cfRule type="cellIs" dxfId="65" priority="564" operator="lessThan">
      <formula>0</formula>
    </cfRule>
  </conditionalFormatting>
  <conditionalFormatting sqref="BS87">
    <cfRule type="cellIs" dxfId="64" priority="540" operator="lessThan">
      <formula>0</formula>
    </cfRule>
  </conditionalFormatting>
  <conditionalFormatting sqref="BS89">
    <cfRule type="cellIs" dxfId="63" priority="496" operator="lessThan">
      <formula>0</formula>
    </cfRule>
  </conditionalFormatting>
  <conditionalFormatting sqref="BS91:BS94">
    <cfRule type="cellIs" dxfId="62" priority="5" operator="lessThan">
      <formula>0</formula>
    </cfRule>
  </conditionalFormatting>
  <conditionalFormatting sqref="BS96:BS99">
    <cfRule type="cellIs" dxfId="61" priority="299" operator="lessThan">
      <formula>0</formula>
    </cfRule>
  </conditionalFormatting>
  <conditionalFormatting sqref="BS103:BS104">
    <cfRule type="cellIs" dxfId="60" priority="249" operator="lessThan">
      <formula>0</formula>
    </cfRule>
  </conditionalFormatting>
  <conditionalFormatting sqref="BS106">
    <cfRule type="cellIs" dxfId="59" priority="224" operator="lessThan">
      <formula>0</formula>
    </cfRule>
  </conditionalFormatting>
  <conditionalFormatting sqref="BV6">
    <cfRule type="cellIs" dxfId="58" priority="1385" operator="lessThan">
      <formula>0</formula>
    </cfRule>
  </conditionalFormatting>
  <conditionalFormatting sqref="BV26">
    <cfRule type="cellIs" dxfId="57" priority="1344" operator="lessThan">
      <formula>0</formula>
    </cfRule>
  </conditionalFormatting>
  <conditionalFormatting sqref="BV28:BV29">
    <cfRule type="cellIs" dxfId="56" priority="100" operator="lessThan">
      <formula>0</formula>
    </cfRule>
  </conditionalFormatting>
  <conditionalFormatting sqref="BV31:BV40">
    <cfRule type="cellIs" dxfId="55" priority="1055" operator="lessThan">
      <formula>0</formula>
    </cfRule>
  </conditionalFormatting>
  <conditionalFormatting sqref="BV42">
    <cfRule type="cellIs" dxfId="54" priority="1029" operator="lessThan">
      <formula>0</formula>
    </cfRule>
  </conditionalFormatting>
  <conditionalFormatting sqref="BV46:BV47">
    <cfRule type="cellIs" dxfId="53" priority="977" operator="lessThan">
      <formula>0</formula>
    </cfRule>
  </conditionalFormatting>
  <conditionalFormatting sqref="BV50">
    <cfRule type="cellIs" dxfId="52" priority="952" operator="lessThan">
      <formula>0</formula>
    </cfRule>
  </conditionalFormatting>
  <conditionalFormatting sqref="BV52">
    <cfRule type="cellIs" dxfId="51" priority="927" operator="lessThan">
      <formula>0</formula>
    </cfRule>
  </conditionalFormatting>
  <conditionalFormatting sqref="BV59:BV66">
    <cfRule type="cellIs" dxfId="50" priority="162" operator="lessThan">
      <formula>0</formula>
    </cfRule>
  </conditionalFormatting>
  <conditionalFormatting sqref="BV72">
    <cfRule type="cellIs" dxfId="49" priority="737" operator="lessThan">
      <formula>0</formula>
    </cfRule>
  </conditionalFormatting>
  <conditionalFormatting sqref="BV74:BV75">
    <cfRule type="cellIs" dxfId="48" priority="135" operator="lessThan">
      <formula>0</formula>
    </cfRule>
  </conditionalFormatting>
  <conditionalFormatting sqref="BV78:BV82">
    <cfRule type="cellIs" dxfId="47" priority="588" operator="lessThan">
      <formula>0</formula>
    </cfRule>
  </conditionalFormatting>
  <conditionalFormatting sqref="BV84">
    <cfRule type="cellIs" dxfId="46" priority="563" operator="lessThan">
      <formula>0</formula>
    </cfRule>
  </conditionalFormatting>
  <conditionalFormatting sqref="BV87">
    <cfRule type="cellIs" dxfId="45" priority="539" operator="lessThan">
      <formula>0</formula>
    </cfRule>
  </conditionalFormatting>
  <conditionalFormatting sqref="BV89">
    <cfRule type="cellIs" dxfId="44" priority="495" operator="lessThan">
      <formula>0</formula>
    </cfRule>
  </conditionalFormatting>
  <conditionalFormatting sqref="BV91:BV94">
    <cfRule type="cellIs" dxfId="43" priority="4" operator="lessThan">
      <formula>0</formula>
    </cfRule>
  </conditionalFormatting>
  <conditionalFormatting sqref="BV96:BV99">
    <cfRule type="cellIs" dxfId="42" priority="298" operator="lessThan">
      <formula>0</formula>
    </cfRule>
  </conditionalFormatting>
  <conditionalFormatting sqref="BV103:BV104">
    <cfRule type="cellIs" dxfId="41" priority="248" operator="lessThan">
      <formula>0</formula>
    </cfRule>
  </conditionalFormatting>
  <conditionalFormatting sqref="BV106">
    <cfRule type="cellIs" dxfId="40" priority="223" operator="lessThan">
      <formula>0</formula>
    </cfRule>
  </conditionalFormatting>
  <conditionalFormatting sqref="BY6">
    <cfRule type="cellIs" dxfId="39" priority="1384" operator="lessThan">
      <formula>0</formula>
    </cfRule>
  </conditionalFormatting>
  <conditionalFormatting sqref="BY26">
    <cfRule type="cellIs" dxfId="38" priority="1343" operator="lessThan">
      <formula>0</formula>
    </cfRule>
  </conditionalFormatting>
  <conditionalFormatting sqref="BY28:BY29">
    <cfRule type="cellIs" dxfId="37" priority="101" operator="lessThan">
      <formula>0</formula>
    </cfRule>
  </conditionalFormatting>
  <conditionalFormatting sqref="BY31:BY40">
    <cfRule type="cellIs" dxfId="36" priority="1054" operator="lessThan">
      <formula>0</formula>
    </cfRule>
  </conditionalFormatting>
  <conditionalFormatting sqref="BY42">
    <cfRule type="cellIs" dxfId="35" priority="1028" operator="lessThan">
      <formula>0</formula>
    </cfRule>
  </conditionalFormatting>
  <conditionalFormatting sqref="BY46:BY47">
    <cfRule type="cellIs" dxfId="34" priority="976" operator="lessThan">
      <formula>0</formula>
    </cfRule>
  </conditionalFormatting>
  <conditionalFormatting sqref="BY50">
    <cfRule type="cellIs" dxfId="33" priority="951" operator="lessThan">
      <formula>0</formula>
    </cfRule>
  </conditionalFormatting>
  <conditionalFormatting sqref="BY52">
    <cfRule type="cellIs" dxfId="32" priority="926" operator="lessThan">
      <formula>0</formula>
    </cfRule>
  </conditionalFormatting>
  <conditionalFormatting sqref="BY59:BY66">
    <cfRule type="cellIs" dxfId="31" priority="762" operator="lessThan">
      <formula>0</formula>
    </cfRule>
  </conditionalFormatting>
  <conditionalFormatting sqref="BY72">
    <cfRule type="cellIs" dxfId="30" priority="736" operator="lessThan">
      <formula>0</formula>
    </cfRule>
  </conditionalFormatting>
  <conditionalFormatting sqref="BY74:BY75">
    <cfRule type="cellIs" dxfId="29" priority="709" operator="lessThan">
      <formula>0</formula>
    </cfRule>
  </conditionalFormatting>
  <conditionalFormatting sqref="BY78:BY82">
    <cfRule type="cellIs" dxfId="28" priority="587" operator="lessThan">
      <formula>0</formula>
    </cfRule>
  </conditionalFormatting>
  <conditionalFormatting sqref="BY84">
    <cfRule type="cellIs" dxfId="27" priority="562" operator="lessThan">
      <formula>0</formula>
    </cfRule>
  </conditionalFormatting>
  <conditionalFormatting sqref="BY87:BY89">
    <cfRule type="cellIs" dxfId="26" priority="494" operator="lessThan">
      <formula>0</formula>
    </cfRule>
  </conditionalFormatting>
  <conditionalFormatting sqref="BY91:BY94">
    <cfRule type="cellIs" dxfId="25" priority="3" operator="lessThan">
      <formula>0</formula>
    </cfRule>
  </conditionalFormatting>
  <conditionalFormatting sqref="BY96:BY99">
    <cfRule type="cellIs" dxfId="24" priority="297" operator="lessThan">
      <formula>0</formula>
    </cfRule>
  </conditionalFormatting>
  <conditionalFormatting sqref="BY103:BY104">
    <cfRule type="cellIs" dxfId="23" priority="247" operator="lessThan">
      <formula>0</formula>
    </cfRule>
  </conditionalFormatting>
  <conditionalFormatting sqref="BY106">
    <cfRule type="cellIs" dxfId="22" priority="222" operator="lessThan">
      <formula>0</formula>
    </cfRule>
  </conditionalFormatting>
  <conditionalFormatting sqref="CB6">
    <cfRule type="cellIs" dxfId="21" priority="1383" operator="lessThan">
      <formula>0</formula>
    </cfRule>
  </conditionalFormatting>
  <conditionalFormatting sqref="CB26">
    <cfRule type="cellIs" dxfId="20" priority="1342" operator="lessThan">
      <formula>0</formula>
    </cfRule>
  </conditionalFormatting>
  <conditionalFormatting sqref="CB28:CB29">
    <cfRule type="cellIs" dxfId="19" priority="102" operator="lessThan">
      <formula>0</formula>
    </cfRule>
  </conditionalFormatting>
  <conditionalFormatting sqref="CB31:CB40">
    <cfRule type="cellIs" dxfId="18" priority="1053" operator="lessThan">
      <formula>0</formula>
    </cfRule>
  </conditionalFormatting>
  <conditionalFormatting sqref="CB42:CB43">
    <cfRule type="cellIs" dxfId="17" priority="1027" operator="lessThan">
      <formula>0</formula>
    </cfRule>
  </conditionalFormatting>
  <conditionalFormatting sqref="CB46:CB47">
    <cfRule type="cellIs" dxfId="16" priority="975" operator="lessThan">
      <formula>0</formula>
    </cfRule>
  </conditionalFormatting>
  <conditionalFormatting sqref="CB50">
    <cfRule type="cellIs" dxfId="15" priority="950" operator="lessThan">
      <formula>0</formula>
    </cfRule>
  </conditionalFormatting>
  <conditionalFormatting sqref="CB52">
    <cfRule type="cellIs" dxfId="14" priority="925" operator="lessThan">
      <formula>0</formula>
    </cfRule>
  </conditionalFormatting>
  <conditionalFormatting sqref="CB59:CB66">
    <cfRule type="cellIs" dxfId="13" priority="161" operator="lessThan">
      <formula>0</formula>
    </cfRule>
  </conditionalFormatting>
  <conditionalFormatting sqref="CB72">
    <cfRule type="cellIs" dxfId="12" priority="735" operator="lessThan">
      <formula>0</formula>
    </cfRule>
  </conditionalFormatting>
  <conditionalFormatting sqref="CB74:CB75">
    <cfRule type="cellIs" dxfId="11" priority="134" operator="lessThan">
      <formula>0</formula>
    </cfRule>
  </conditionalFormatting>
  <conditionalFormatting sqref="CB78:CB82">
    <cfRule type="cellIs" dxfId="10" priority="586" operator="lessThan">
      <formula>0</formula>
    </cfRule>
  </conditionalFormatting>
  <conditionalFormatting sqref="CB84">
    <cfRule type="cellIs" dxfId="9" priority="561" operator="lessThan">
      <formula>0</formula>
    </cfRule>
  </conditionalFormatting>
  <conditionalFormatting sqref="CB87:CB89">
    <cfRule type="cellIs" dxfId="8" priority="493" operator="lessThan">
      <formula>0</formula>
    </cfRule>
  </conditionalFormatting>
  <conditionalFormatting sqref="CB91:CB94">
    <cfRule type="cellIs" dxfId="7" priority="2" operator="lessThan">
      <formula>0</formula>
    </cfRule>
  </conditionalFormatting>
  <conditionalFormatting sqref="CB96:CB99">
    <cfRule type="cellIs" dxfId="6" priority="296" operator="lessThan">
      <formula>0</formula>
    </cfRule>
  </conditionalFormatting>
  <conditionalFormatting sqref="CB103:CB104">
    <cfRule type="cellIs" dxfId="5" priority="246" operator="lessThan">
      <formula>0</formula>
    </cfRule>
  </conditionalFormatting>
  <conditionalFormatting sqref="CB106">
    <cfRule type="cellIs" dxfId="4" priority="221" operator="lessThan">
      <formula>0</formula>
    </cfRule>
  </conditionalFormatting>
  <conditionalFormatting sqref="CE6:CE109">
    <cfRule type="cellIs" dxfId="3" priority="1395" operator="lessThan">
      <formula>"O"</formula>
    </cfRule>
  </conditionalFormatting>
  <conditionalFormatting sqref="CF6:CJ109">
    <cfRule type="cellIs" dxfId="2" priority="51" operator="less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546"/>
  <sheetViews>
    <sheetView zoomScale="80" zoomScaleNormal="80" workbookViewId="0">
      <pane ySplit="5" topLeftCell="A8" activePane="bottomLeft" state="frozen"/>
      <selection pane="bottomLeft" activeCell="D13" sqref="D13"/>
    </sheetView>
  </sheetViews>
  <sheetFormatPr baseColWidth="10" defaultRowHeight="15" x14ac:dyDescent="0.25"/>
  <cols>
    <col min="1" max="1" width="58.28515625" bestFit="1" customWidth="1"/>
    <col min="2" max="2" width="33.140625" customWidth="1"/>
    <col min="3" max="3" width="12.28515625" style="30" bestFit="1" customWidth="1"/>
    <col min="4" max="4" width="10.7109375" style="30"/>
    <col min="5" max="5" width="14.28515625" style="10" customWidth="1"/>
    <col min="6" max="6" width="14.5703125" style="10" bestFit="1" customWidth="1"/>
    <col min="7" max="7" width="18.5703125" style="10" customWidth="1"/>
    <col min="8" max="9" width="26" style="10" customWidth="1"/>
    <col min="10" max="10" width="25.42578125" style="10" customWidth="1"/>
  </cols>
  <sheetData>
    <row r="1" spans="1:10" ht="20.25" customHeight="1" x14ac:dyDescent="0.25"/>
    <row r="2" spans="1:10" ht="20.25" customHeight="1" x14ac:dyDescent="0.25">
      <c r="A2" s="41" t="s">
        <v>168</v>
      </c>
      <c r="B2" s="277"/>
      <c r="C2" s="456" t="s">
        <v>226</v>
      </c>
      <c r="D2" s="456"/>
      <c r="E2" s="456"/>
      <c r="F2" s="456"/>
      <c r="G2" s="456"/>
      <c r="H2" s="456"/>
      <c r="I2" s="456"/>
      <c r="J2" s="456"/>
    </row>
    <row r="3" spans="1:10" ht="20.25" customHeight="1" x14ac:dyDescent="0.25"/>
    <row r="4" spans="1:10" ht="19.5" customHeight="1" x14ac:dyDescent="0.25">
      <c r="A4" s="488" t="s">
        <v>198</v>
      </c>
      <c r="B4" s="489"/>
      <c r="C4" s="489"/>
      <c r="D4" s="489"/>
      <c r="E4" s="489"/>
      <c r="F4" s="489"/>
      <c r="G4" s="489"/>
      <c r="H4" s="489"/>
      <c r="I4" s="489"/>
      <c r="J4" s="490"/>
    </row>
    <row r="5" spans="1:10" ht="24" x14ac:dyDescent="0.25">
      <c r="A5" s="29" t="s">
        <v>191</v>
      </c>
      <c r="B5" s="29"/>
      <c r="C5" s="29" t="s">
        <v>192</v>
      </c>
      <c r="D5" s="29" t="s">
        <v>199</v>
      </c>
      <c r="E5" s="29" t="s">
        <v>194</v>
      </c>
      <c r="F5" s="29" t="s">
        <v>176</v>
      </c>
      <c r="G5" s="29" t="s">
        <v>193</v>
      </c>
      <c r="H5" s="29" t="s">
        <v>195</v>
      </c>
      <c r="I5" s="29" t="s">
        <v>196</v>
      </c>
      <c r="J5" s="29" t="s">
        <v>197</v>
      </c>
    </row>
    <row r="6" spans="1:10" x14ac:dyDescent="0.25">
      <c r="A6" s="282" t="s">
        <v>201</v>
      </c>
      <c r="B6" s="282" t="s">
        <v>1451</v>
      </c>
      <c r="C6" s="33">
        <v>4</v>
      </c>
      <c r="D6" s="33">
        <f>COUNTIFS(NOM!$H$3:$H$201,'PERSONAL (2)'!$A$6:$A$19,NOM!$F$3:$F$201,'PERSONAL (2)'!$B$6:$B$19,NOM!$I$3:$I$201,'PERSONAL (2)'!$C$6:$C$19)</f>
        <v>0</v>
      </c>
      <c r="E6" s="23">
        <f>F6/30</f>
        <v>116146.88649936666</v>
      </c>
      <c r="F6" s="23">
        <v>3484406.5949809998</v>
      </c>
      <c r="G6" s="23">
        <f>F6*D6</f>
        <v>0</v>
      </c>
      <c r="H6" s="32"/>
      <c r="I6" s="32"/>
      <c r="J6" s="23">
        <f>E6*D6*C6</f>
        <v>0</v>
      </c>
    </row>
    <row r="7" spans="1:10" x14ac:dyDescent="0.25">
      <c r="A7" s="282" t="s">
        <v>201</v>
      </c>
      <c r="B7" s="282" t="s">
        <v>1451</v>
      </c>
      <c r="C7" s="33">
        <v>8</v>
      </c>
      <c r="D7" s="33">
        <f>COUNTIFS(NOM!$H$3:$H$201,'PERSONAL (2)'!$A$6:$A$19,NOM!$F$3:$F$201,'PERSONAL (2)'!$B$6:$B$19,NOM!$I$3:$I$201,'PERSONAL (2)'!$C$6:$C$19)</f>
        <v>0</v>
      </c>
      <c r="E7" s="23">
        <f t="shared" ref="E7:E499" si="0">F7/30</f>
        <v>116146.88649936666</v>
      </c>
      <c r="F7" s="23">
        <v>3484406.5949809998</v>
      </c>
      <c r="G7" s="23">
        <f t="shared" ref="G7:G19" si="1">F7*D7</f>
        <v>0</v>
      </c>
      <c r="H7" s="32"/>
      <c r="I7" s="32"/>
      <c r="J7" s="23">
        <f t="shared" ref="J7:J486" si="2">E7*D7*C7</f>
        <v>0</v>
      </c>
    </row>
    <row r="8" spans="1:10" x14ac:dyDescent="0.25">
      <c r="A8" s="282" t="s">
        <v>201</v>
      </c>
      <c r="B8" s="282" t="s">
        <v>1451</v>
      </c>
      <c r="C8" s="33">
        <v>10</v>
      </c>
      <c r="D8" s="33">
        <f>COUNTIFS(NOM!$H$3:$H$201,'PERSONAL (2)'!$A$6:$A$19,NOM!$F$3:$F$201,'PERSONAL (2)'!$B$6:$B$19,NOM!$I$3:$I$201,'PERSONAL (2)'!$C$6:$C$19)</f>
        <v>0</v>
      </c>
      <c r="E8" s="23">
        <f t="shared" si="0"/>
        <v>116146.88649936666</v>
      </c>
      <c r="F8" s="23">
        <v>3484406.5949809998</v>
      </c>
      <c r="G8" s="23">
        <f t="shared" si="1"/>
        <v>0</v>
      </c>
      <c r="H8" s="32"/>
      <c r="I8" s="32"/>
      <c r="J8" s="23">
        <f t="shared" si="2"/>
        <v>0</v>
      </c>
    </row>
    <row r="9" spans="1:10" x14ac:dyDescent="0.25">
      <c r="A9" s="282" t="s">
        <v>201</v>
      </c>
      <c r="B9" s="282" t="s">
        <v>1451</v>
      </c>
      <c r="C9" s="33">
        <v>16</v>
      </c>
      <c r="D9" s="33">
        <f>COUNTIFS(NOM!$H$3:$H$201,'PERSONAL (2)'!$A$6:$A$19,NOM!$F$3:$F$201,'PERSONAL (2)'!$B$6:$B$19,NOM!$I$3:$I$201,'PERSONAL (2)'!$C$6:$C$19)</f>
        <v>0</v>
      </c>
      <c r="E9" s="23">
        <f>F9/30</f>
        <v>116146.88649936666</v>
      </c>
      <c r="F9" s="23">
        <v>3484406.5949809998</v>
      </c>
      <c r="G9" s="23">
        <f t="shared" si="1"/>
        <v>0</v>
      </c>
      <c r="H9" s="32"/>
      <c r="I9" s="32"/>
      <c r="J9" s="23">
        <f t="shared" si="2"/>
        <v>0</v>
      </c>
    </row>
    <row r="10" spans="1:10" x14ac:dyDescent="0.25">
      <c r="A10" s="282" t="s">
        <v>201</v>
      </c>
      <c r="B10" s="282" t="s">
        <v>1451</v>
      </c>
      <c r="C10" s="33">
        <v>17</v>
      </c>
      <c r="D10" s="33">
        <f>COUNTIFS(NOM!$H$3:$H$201,'PERSONAL (2)'!$A$6:$A$19,NOM!$F$3:$F$201,'PERSONAL (2)'!$B$6:$B$19,NOM!$I$3:$I$201,'PERSONAL (2)'!$C$6:$C$19)</f>
        <v>0</v>
      </c>
      <c r="E10" s="23">
        <f t="shared" ref="E10:E19" si="3">F10/30</f>
        <v>116146.88649936666</v>
      </c>
      <c r="F10" s="23">
        <v>3484406.5949809998</v>
      </c>
      <c r="G10" s="23">
        <f t="shared" si="1"/>
        <v>0</v>
      </c>
      <c r="H10" s="32"/>
      <c r="I10" s="32"/>
      <c r="J10" s="23"/>
    </row>
    <row r="11" spans="1:10" x14ac:dyDescent="0.25">
      <c r="A11" s="282" t="s">
        <v>201</v>
      </c>
      <c r="B11" s="282" t="s">
        <v>1451</v>
      </c>
      <c r="C11" s="33">
        <v>18</v>
      </c>
      <c r="D11" s="33">
        <f>COUNTIFS(NOM!$H$3:$H$201,'PERSONAL (2)'!$A$6:$A$19,NOM!$F$3:$F$201,'PERSONAL (2)'!$B$6:$B$19,NOM!$I$3:$I$201,'PERSONAL (2)'!$C$6:$C$19)</f>
        <v>0</v>
      </c>
      <c r="E11" s="23">
        <f t="shared" si="3"/>
        <v>116146.88649936666</v>
      </c>
      <c r="F11" s="23">
        <v>3484406.5949809998</v>
      </c>
      <c r="G11" s="23">
        <f t="shared" si="1"/>
        <v>0</v>
      </c>
      <c r="H11" s="32"/>
      <c r="I11" s="32"/>
      <c r="J11" s="23"/>
    </row>
    <row r="12" spans="1:10" x14ac:dyDescent="0.25">
      <c r="A12" s="282" t="s">
        <v>201</v>
      </c>
      <c r="B12" s="282" t="s">
        <v>1451</v>
      </c>
      <c r="C12" s="33">
        <v>19</v>
      </c>
      <c r="D12" s="33">
        <f>COUNTIFS(NOM!$H$3:$H$201,'PERSONAL (2)'!$A$6:$A$19,NOM!$F$3:$F$201,'PERSONAL (2)'!$B$6:$B$19,NOM!$I$3:$I$201,'PERSONAL (2)'!$C$6:$C$19)</f>
        <v>0</v>
      </c>
      <c r="E12" s="23">
        <f t="shared" si="3"/>
        <v>116146.88649936666</v>
      </c>
      <c r="F12" s="23">
        <v>3484406.5949809998</v>
      </c>
      <c r="G12" s="23">
        <f t="shared" si="1"/>
        <v>0</v>
      </c>
      <c r="H12" s="32"/>
      <c r="I12" s="32"/>
      <c r="J12" s="23"/>
    </row>
    <row r="13" spans="1:10" x14ac:dyDescent="0.25">
      <c r="A13" s="282" t="s">
        <v>201</v>
      </c>
      <c r="B13" s="282" t="s">
        <v>1451</v>
      </c>
      <c r="C13" s="33">
        <v>21</v>
      </c>
      <c r="D13" s="33">
        <f>COUNTIFS(NOM!$H$3:$H$201,'PERSONAL (2)'!$A$6:$A$19,NOM!$F$3:$F$201,'PERSONAL (2)'!$B$6:$B$19,NOM!$I$3:$I$201,'PERSONAL (2)'!$C$6:$C$19)</f>
        <v>0</v>
      </c>
      <c r="E13" s="23">
        <f t="shared" si="3"/>
        <v>116146.88649936666</v>
      </c>
      <c r="F13" s="23">
        <v>3484406.5949809998</v>
      </c>
      <c r="G13" s="23">
        <f t="shared" si="1"/>
        <v>0</v>
      </c>
      <c r="H13" s="32"/>
      <c r="I13" s="32"/>
      <c r="J13" s="23"/>
    </row>
    <row r="14" spans="1:10" x14ac:dyDescent="0.25">
      <c r="A14" s="282" t="s">
        <v>201</v>
      </c>
      <c r="B14" s="282" t="s">
        <v>1451</v>
      </c>
      <c r="C14" s="33">
        <v>23</v>
      </c>
      <c r="D14" s="33">
        <f>COUNTIFS(NOM!$H$3:$H$201,'PERSONAL (2)'!$A$6:$A$19,NOM!$F$3:$F$201,'PERSONAL (2)'!$B$6:$B$19,NOM!$I$3:$I$201,'PERSONAL (2)'!$C$6:$C$19)</f>
        <v>0</v>
      </c>
      <c r="E14" s="23">
        <f t="shared" si="3"/>
        <v>116146.88649936666</v>
      </c>
      <c r="F14" s="23">
        <v>3484406.5949809998</v>
      </c>
      <c r="G14" s="23">
        <f t="shared" si="1"/>
        <v>0</v>
      </c>
      <c r="H14" s="32"/>
      <c r="I14" s="32"/>
      <c r="J14" s="23"/>
    </row>
    <row r="15" spans="1:10" x14ac:dyDescent="0.25">
      <c r="A15" s="282" t="s">
        <v>201</v>
      </c>
      <c r="B15" s="282" t="s">
        <v>1451</v>
      </c>
      <c r="C15" s="33">
        <v>24</v>
      </c>
      <c r="D15" s="33">
        <f>COUNTIFS(NOM!$H$3:$H$201,'PERSONAL (2)'!$A$6:$A$19,NOM!$F$3:$F$201,'PERSONAL (2)'!$B$6:$B$19,NOM!$I$3:$I$201,'PERSONAL (2)'!$C$6:$C$19)</f>
        <v>0</v>
      </c>
      <c r="E15" s="23">
        <f t="shared" si="3"/>
        <v>116146.88649936666</v>
      </c>
      <c r="F15" s="23">
        <v>3484406.5949809998</v>
      </c>
      <c r="G15" s="23">
        <f t="shared" si="1"/>
        <v>0</v>
      </c>
      <c r="H15" s="32"/>
      <c r="I15" s="32"/>
      <c r="J15" s="23"/>
    </row>
    <row r="16" spans="1:10" x14ac:dyDescent="0.25">
      <c r="A16" s="282" t="s">
        <v>201</v>
      </c>
      <c r="B16" s="282" t="s">
        <v>1451</v>
      </c>
      <c r="C16" s="33">
        <v>25</v>
      </c>
      <c r="D16" s="33">
        <f>COUNTIFS(NOM!$H$3:$H$201,'PERSONAL (2)'!$A$6:$A$19,NOM!$F$3:$F$201,'PERSONAL (2)'!$B$6:$B$19,NOM!$I$3:$I$201,'PERSONAL (2)'!$C$6:$C$19)</f>
        <v>0</v>
      </c>
      <c r="E16" s="23">
        <f t="shared" si="3"/>
        <v>116146.88649936666</v>
      </c>
      <c r="F16" s="23">
        <v>3484406.5949809998</v>
      </c>
      <c r="G16" s="23">
        <f t="shared" si="1"/>
        <v>0</v>
      </c>
      <c r="H16" s="32"/>
      <c r="I16" s="32"/>
      <c r="J16" s="23"/>
    </row>
    <row r="17" spans="1:10" x14ac:dyDescent="0.25">
      <c r="A17" s="282" t="s">
        <v>201</v>
      </c>
      <c r="B17" s="282" t="s">
        <v>1451</v>
      </c>
      <c r="C17" s="33">
        <v>26</v>
      </c>
      <c r="D17" s="33">
        <f>COUNTIFS(NOM!$H$3:$H$201,'PERSONAL (2)'!$A$6:$A$19,NOM!$F$3:$F$201,'PERSONAL (2)'!$B$6:$B$19,NOM!$I$3:$I$201,'PERSONAL (2)'!$C$6:$C$19)</f>
        <v>0</v>
      </c>
      <c r="E17" s="23">
        <f t="shared" si="3"/>
        <v>116146.88649936666</v>
      </c>
      <c r="F17" s="23">
        <v>3484406.5949809998</v>
      </c>
      <c r="G17" s="23">
        <f t="shared" si="1"/>
        <v>0</v>
      </c>
      <c r="H17" s="32"/>
      <c r="I17" s="32"/>
      <c r="J17" s="23"/>
    </row>
    <row r="18" spans="1:10" x14ac:dyDescent="0.25">
      <c r="A18" s="282" t="s">
        <v>201</v>
      </c>
      <c r="B18" s="282" t="s">
        <v>1451</v>
      </c>
      <c r="C18" s="33">
        <v>27</v>
      </c>
      <c r="D18" s="33">
        <f>COUNTIFS(NOM!$H$3:$H$201,'PERSONAL (2)'!$A$6:$A$19,NOM!$F$3:$F$201,'PERSONAL (2)'!$B$6:$B$19,NOM!$I$3:$I$201,'PERSONAL (2)'!$C$6:$C$19)</f>
        <v>0</v>
      </c>
      <c r="E18" s="23">
        <f t="shared" si="3"/>
        <v>116146.88649936666</v>
      </c>
      <c r="F18" s="23">
        <v>3484406.5949809998</v>
      </c>
      <c r="G18" s="23">
        <f t="shared" si="1"/>
        <v>0</v>
      </c>
      <c r="H18" s="32"/>
      <c r="I18" s="32"/>
      <c r="J18" s="23"/>
    </row>
    <row r="19" spans="1:10" x14ac:dyDescent="0.25">
      <c r="A19" s="282" t="s">
        <v>201</v>
      </c>
      <c r="B19" s="282" t="s">
        <v>1451</v>
      </c>
      <c r="C19" s="33">
        <v>28</v>
      </c>
      <c r="D19" s="33">
        <f>COUNTIFS(NOM!$H$3:$H$201,'PERSONAL (2)'!$A$6:$A$19,NOM!$F$3:$F$201,'PERSONAL (2)'!$B$6:$B$19,NOM!$I$3:$I$201,'PERSONAL (2)'!$C$6:$C$19)</f>
        <v>0</v>
      </c>
      <c r="E19" s="23">
        <f t="shared" si="3"/>
        <v>116146.88649936666</v>
      </c>
      <c r="F19" s="23">
        <v>3484406.5949809998</v>
      </c>
      <c r="G19" s="23">
        <f t="shared" si="1"/>
        <v>0</v>
      </c>
      <c r="H19" s="32"/>
      <c r="I19" s="32"/>
      <c r="J19" s="23"/>
    </row>
    <row r="20" spans="1:10" x14ac:dyDescent="0.25">
      <c r="A20" s="283" t="s">
        <v>202</v>
      </c>
      <c r="B20" s="283" t="s">
        <v>1451</v>
      </c>
      <c r="C20" s="33">
        <v>4</v>
      </c>
      <c r="D20" s="33">
        <f>COUNTIFS(NOM!$H$3:$H$201,'PERSONAL (2)'!$A$20:$A$33,NOM!$F$3:$F$201,'PERSONAL (2)'!$B$20:$B$33,NOM!$I$3:$I$201,'PERSONAL (2)'!$C$20:$C$33)</f>
        <v>0</v>
      </c>
      <c r="E20" s="23">
        <f t="shared" si="0"/>
        <v>116146.88649936666</v>
      </c>
      <c r="F20" s="23">
        <v>3484406.5949809998</v>
      </c>
      <c r="G20" s="23" t="e">
        <f>F20*#REF!</f>
        <v>#REF!</v>
      </c>
      <c r="H20" s="32"/>
      <c r="I20" s="32"/>
      <c r="J20" s="23" t="e">
        <f>E20*#REF!*C20</f>
        <v>#REF!</v>
      </c>
    </row>
    <row r="21" spans="1:10" x14ac:dyDescent="0.25">
      <c r="A21" s="283" t="s">
        <v>202</v>
      </c>
      <c r="B21" s="283" t="s">
        <v>1451</v>
      </c>
      <c r="C21" s="33">
        <v>8</v>
      </c>
      <c r="D21" s="33">
        <f>COUNTIFS(NOM!$H$3:$H$201,'PERSONAL (2)'!$A$20:$A$33,NOM!$F$3:$F$201,'PERSONAL (2)'!$B$20:$B$33,NOM!$I$3:$I$201,'PERSONAL (2)'!$C$20:$C$33)</f>
        <v>0</v>
      </c>
      <c r="E21" s="23">
        <f t="shared" si="0"/>
        <v>116146.88649936666</v>
      </c>
      <c r="F21" s="23">
        <v>3484406.5949809998</v>
      </c>
      <c r="G21" s="23">
        <f t="shared" ref="G21:G486" si="4">F21*D21</f>
        <v>0</v>
      </c>
      <c r="H21" s="32"/>
      <c r="I21" s="32"/>
      <c r="J21" s="23">
        <f t="shared" si="2"/>
        <v>0</v>
      </c>
    </row>
    <row r="22" spans="1:10" x14ac:dyDescent="0.25">
      <c r="A22" s="283" t="s">
        <v>202</v>
      </c>
      <c r="B22" s="283" t="s">
        <v>1451</v>
      </c>
      <c r="C22" s="33">
        <v>10</v>
      </c>
      <c r="D22" s="33">
        <f>COUNTIFS(NOM!$H$3:$H$201,'PERSONAL (2)'!$A$20:$A$33,NOM!$F$3:$F$201,'PERSONAL (2)'!$B$20:$B$33,NOM!$I$3:$I$201,'PERSONAL (2)'!$C$20:$C$33)</f>
        <v>0</v>
      </c>
      <c r="E22" s="23">
        <f t="shared" si="0"/>
        <v>116146.88649936666</v>
      </c>
      <c r="F22" s="23">
        <v>3484406.5949809998</v>
      </c>
      <c r="G22" s="23">
        <f t="shared" si="4"/>
        <v>0</v>
      </c>
      <c r="H22" s="32"/>
      <c r="I22" s="32"/>
      <c r="J22" s="23">
        <f t="shared" si="2"/>
        <v>0</v>
      </c>
    </row>
    <row r="23" spans="1:10" x14ac:dyDescent="0.25">
      <c r="A23" s="283" t="s">
        <v>202</v>
      </c>
      <c r="B23" s="283" t="s">
        <v>1451</v>
      </c>
      <c r="C23" s="33">
        <v>16</v>
      </c>
      <c r="D23" s="33">
        <f>COUNTIFS(NOM!$H$3:$H$201,'PERSONAL (2)'!$A$20:$A$33,NOM!$F$3:$F$201,'PERSONAL (2)'!$B$20:$B$33,NOM!$I$3:$I$201,'PERSONAL (2)'!$C$20:$C$33)</f>
        <v>0</v>
      </c>
      <c r="E23" s="23">
        <f t="shared" si="0"/>
        <v>116146.88649936666</v>
      </c>
      <c r="F23" s="23">
        <v>3484406.5949809998</v>
      </c>
      <c r="G23" s="23">
        <f t="shared" si="4"/>
        <v>0</v>
      </c>
      <c r="H23" s="32"/>
      <c r="I23" s="32"/>
      <c r="J23" s="23">
        <f t="shared" si="2"/>
        <v>0</v>
      </c>
    </row>
    <row r="24" spans="1:10" x14ac:dyDescent="0.25">
      <c r="A24" s="283" t="s">
        <v>202</v>
      </c>
      <c r="B24" s="283" t="s">
        <v>1451</v>
      </c>
      <c r="C24" s="33">
        <v>17</v>
      </c>
      <c r="D24" s="33">
        <f>COUNTIFS(NOM!$H$3:$H$201,'PERSONAL (2)'!$A$20:$A$33,NOM!$F$3:$F$201,'PERSONAL (2)'!$B$20:$B$33,NOM!$I$3:$I$201,'PERSONAL (2)'!$C$20:$C$33)</f>
        <v>0</v>
      </c>
      <c r="E24" s="23">
        <f t="shared" si="0"/>
        <v>116146.88649936666</v>
      </c>
      <c r="F24" s="23">
        <v>3484406.5949809998</v>
      </c>
      <c r="G24" s="23">
        <f t="shared" si="4"/>
        <v>0</v>
      </c>
      <c r="H24" s="32"/>
      <c r="I24" s="32"/>
      <c r="J24" s="23">
        <f t="shared" si="2"/>
        <v>0</v>
      </c>
    </row>
    <row r="25" spans="1:10" x14ac:dyDescent="0.25">
      <c r="A25" s="283" t="s">
        <v>202</v>
      </c>
      <c r="B25" s="283" t="s">
        <v>1451</v>
      </c>
      <c r="C25" s="33">
        <v>18</v>
      </c>
      <c r="D25" s="33">
        <f>COUNTIFS(NOM!$H$3:$H$201,'PERSONAL (2)'!$A$20:$A$33,NOM!$F$3:$F$201,'PERSONAL (2)'!$B$20:$B$33,NOM!$I$3:$I$201,'PERSONAL (2)'!$C$20:$C$33)</f>
        <v>0</v>
      </c>
      <c r="E25" s="23"/>
      <c r="F25" s="23"/>
      <c r="G25" s="23"/>
      <c r="H25" s="32"/>
      <c r="I25" s="32"/>
      <c r="J25" s="23"/>
    </row>
    <row r="26" spans="1:10" x14ac:dyDescent="0.25">
      <c r="A26" s="283" t="s">
        <v>202</v>
      </c>
      <c r="B26" s="283" t="s">
        <v>1451</v>
      </c>
      <c r="C26" s="33">
        <v>19</v>
      </c>
      <c r="D26" s="33">
        <f>COUNTIFS(NOM!$H$3:$H$201,'PERSONAL (2)'!$A$20:$A$33,NOM!$F$3:$F$201,'PERSONAL (2)'!$B$20:$B$33,NOM!$I$3:$I$201,'PERSONAL (2)'!$C$20:$C$33)</f>
        <v>0</v>
      </c>
      <c r="E26" s="23"/>
      <c r="F26" s="23"/>
      <c r="G26" s="23"/>
      <c r="H26" s="32"/>
      <c r="I26" s="32"/>
      <c r="J26" s="23"/>
    </row>
    <row r="27" spans="1:10" x14ac:dyDescent="0.25">
      <c r="A27" s="283" t="s">
        <v>202</v>
      </c>
      <c r="B27" s="283" t="s">
        <v>1451</v>
      </c>
      <c r="C27" s="33">
        <v>21</v>
      </c>
      <c r="D27" s="33">
        <f>COUNTIFS(NOM!$H$3:$H$201,'PERSONAL (2)'!$A$20:$A$33,NOM!$F$3:$F$201,'PERSONAL (2)'!$B$20:$B$33,NOM!$I$3:$I$201,'PERSONAL (2)'!$C$20:$C$33)</f>
        <v>0</v>
      </c>
      <c r="E27" s="23"/>
      <c r="F27" s="23"/>
      <c r="G27" s="23"/>
      <c r="H27" s="32"/>
      <c r="I27" s="32"/>
      <c r="J27" s="23"/>
    </row>
    <row r="28" spans="1:10" x14ac:dyDescent="0.25">
      <c r="A28" s="283" t="s">
        <v>202</v>
      </c>
      <c r="B28" s="283" t="s">
        <v>1451</v>
      </c>
      <c r="C28" s="33">
        <v>23</v>
      </c>
      <c r="D28" s="33">
        <f>COUNTIFS(NOM!$H$3:$H$201,'PERSONAL (2)'!$A$20:$A$33,NOM!$F$3:$F$201,'PERSONAL (2)'!$B$20:$B$33,NOM!$I$3:$I$201,'PERSONAL (2)'!$C$20:$C$33)</f>
        <v>0</v>
      </c>
      <c r="E28" s="23"/>
      <c r="F28" s="23"/>
      <c r="G28" s="23"/>
      <c r="H28" s="32"/>
      <c r="I28" s="32"/>
      <c r="J28" s="23"/>
    </row>
    <row r="29" spans="1:10" x14ac:dyDescent="0.25">
      <c r="A29" s="283" t="s">
        <v>202</v>
      </c>
      <c r="B29" s="283" t="s">
        <v>1451</v>
      </c>
      <c r="C29" s="33">
        <v>24</v>
      </c>
      <c r="D29" s="33">
        <f>COUNTIFS(NOM!$H$3:$H$201,'PERSONAL (2)'!$A$20:$A$33,NOM!$F$3:$F$201,'PERSONAL (2)'!$B$20:$B$33,NOM!$I$3:$I$201,'PERSONAL (2)'!$C$20:$C$33)</f>
        <v>0</v>
      </c>
      <c r="E29" s="23"/>
      <c r="F29" s="23"/>
      <c r="G29" s="23"/>
      <c r="H29" s="32"/>
      <c r="I29" s="32"/>
      <c r="J29" s="23"/>
    </row>
    <row r="30" spans="1:10" x14ac:dyDescent="0.25">
      <c r="A30" s="283" t="s">
        <v>202</v>
      </c>
      <c r="B30" s="283" t="s">
        <v>1451</v>
      </c>
      <c r="C30" s="33">
        <v>25</v>
      </c>
      <c r="D30" s="33">
        <f>COUNTIFS(NOM!$H$3:$H$201,'PERSONAL (2)'!$A$20:$A$33,NOM!$F$3:$F$201,'PERSONAL (2)'!$B$20:$B$33,NOM!$I$3:$I$201,'PERSONAL (2)'!$C$20:$C$33)</f>
        <v>0</v>
      </c>
      <c r="E30" s="23"/>
      <c r="F30" s="23"/>
      <c r="G30" s="23"/>
      <c r="H30" s="32"/>
      <c r="I30" s="32"/>
      <c r="J30" s="23"/>
    </row>
    <row r="31" spans="1:10" x14ac:dyDescent="0.25">
      <c r="A31" s="283" t="s">
        <v>202</v>
      </c>
      <c r="B31" s="283" t="s">
        <v>1451</v>
      </c>
      <c r="C31" s="33">
        <v>26</v>
      </c>
      <c r="D31" s="33">
        <f>COUNTIFS(NOM!$H$3:$H$201,'PERSONAL (2)'!$A$20:$A$33,NOM!$F$3:$F$201,'PERSONAL (2)'!$B$20:$B$33,NOM!$I$3:$I$201,'PERSONAL (2)'!$C$20:$C$33)</f>
        <v>0</v>
      </c>
      <c r="E31" s="23"/>
      <c r="F31" s="23"/>
      <c r="G31" s="23"/>
      <c r="H31" s="32"/>
      <c r="I31" s="32"/>
      <c r="J31" s="23"/>
    </row>
    <row r="32" spans="1:10" x14ac:dyDescent="0.25">
      <c r="A32" s="283" t="s">
        <v>202</v>
      </c>
      <c r="B32" s="283" t="s">
        <v>1451</v>
      </c>
      <c r="C32" s="33">
        <v>27</v>
      </c>
      <c r="D32" s="33">
        <f>COUNTIFS(NOM!$H$3:$H$201,'PERSONAL (2)'!$A$20:$A$33,NOM!$F$3:$F$201,'PERSONAL (2)'!$B$20:$B$33,NOM!$I$3:$I$201,'PERSONAL (2)'!$C$20:$C$33)</f>
        <v>0</v>
      </c>
      <c r="E32" s="23"/>
      <c r="F32" s="23"/>
      <c r="G32" s="23"/>
      <c r="H32" s="32"/>
      <c r="I32" s="32"/>
      <c r="J32" s="23"/>
    </row>
    <row r="33" spans="1:10" x14ac:dyDescent="0.25">
      <c r="A33" s="283" t="s">
        <v>202</v>
      </c>
      <c r="B33" s="283" t="s">
        <v>1451</v>
      </c>
      <c r="C33" s="33">
        <v>28</v>
      </c>
      <c r="D33" s="33">
        <f>COUNTIFS(NOM!$H$3:$H$201,'PERSONAL (2)'!$A$20:$A$33,NOM!$F$3:$F$201,'PERSONAL (2)'!$B$20:$B$33,NOM!$I$3:$I$201,'PERSONAL (2)'!$C$20:$C$33)</f>
        <v>0</v>
      </c>
      <c r="E33" s="23"/>
      <c r="F33" s="23"/>
      <c r="G33" s="23"/>
      <c r="H33" s="32"/>
      <c r="I33" s="32"/>
      <c r="J33" s="23"/>
    </row>
    <row r="34" spans="1:10" x14ac:dyDescent="0.25">
      <c r="A34" s="31" t="s">
        <v>203</v>
      </c>
      <c r="B34" s="31" t="s">
        <v>1451</v>
      </c>
      <c r="C34" s="33">
        <v>4</v>
      </c>
      <c r="D34" s="33">
        <f>COUNTIFS(NOM!$H$3:$H$201,'PERSONAL (2)'!$A$34:$A$47,NOM!$F$3:$F$201,'PERSONAL (2)'!$B$34:$B$47,NOM!$I$3:$I$201,'PERSONAL (2)'!$C$34:$C$47)</f>
        <v>0</v>
      </c>
      <c r="E34" s="23"/>
      <c r="F34" s="23"/>
      <c r="G34" s="23"/>
      <c r="H34" s="32"/>
      <c r="I34" s="32"/>
      <c r="J34" s="23"/>
    </row>
    <row r="35" spans="1:10" x14ac:dyDescent="0.25">
      <c r="A35" s="31" t="s">
        <v>203</v>
      </c>
      <c r="B35" s="31" t="s">
        <v>1451</v>
      </c>
      <c r="C35" s="33">
        <v>8</v>
      </c>
      <c r="D35" s="33">
        <f>COUNTIFS(NOM!$H$3:$H$201,'PERSONAL (2)'!$A$34:$A$47,NOM!$F$3:$F$201,'PERSONAL (2)'!$B$34:$B$47,NOM!$I$3:$I$201,'PERSONAL (2)'!$C$34:$C$47)</f>
        <v>0</v>
      </c>
      <c r="E35" s="23"/>
      <c r="F35" s="23"/>
      <c r="G35" s="23"/>
      <c r="H35" s="32"/>
      <c r="I35" s="32"/>
      <c r="J35" s="23"/>
    </row>
    <row r="36" spans="1:10" x14ac:dyDescent="0.25">
      <c r="A36" s="31" t="s">
        <v>203</v>
      </c>
      <c r="B36" s="31" t="s">
        <v>1451</v>
      </c>
      <c r="C36" s="33">
        <v>10</v>
      </c>
      <c r="D36" s="33">
        <f>COUNTIFS(NOM!$H$3:$H$201,'PERSONAL (2)'!$A$34:$A$47,NOM!$F$3:$F$201,'PERSONAL (2)'!$B$34:$B$47,NOM!$I$3:$I$201,'PERSONAL (2)'!$C$34:$C$47)</f>
        <v>0</v>
      </c>
      <c r="E36" s="23"/>
      <c r="F36" s="23"/>
      <c r="G36" s="23"/>
      <c r="H36" s="32"/>
      <c r="I36" s="32"/>
      <c r="J36" s="23"/>
    </row>
    <row r="37" spans="1:10" x14ac:dyDescent="0.25">
      <c r="A37" s="31" t="s">
        <v>203</v>
      </c>
      <c r="B37" s="31" t="s">
        <v>1451</v>
      </c>
      <c r="C37" s="33">
        <v>16</v>
      </c>
      <c r="D37" s="33">
        <f>COUNTIFS(NOM!$H$3:$H$201,'PERSONAL (2)'!$A$34:$A$47,NOM!$F$3:$F$201,'PERSONAL (2)'!$B$34:$B$47,NOM!$I$3:$I$201,'PERSONAL (2)'!$C$34:$C$47)</f>
        <v>0</v>
      </c>
      <c r="E37" s="23"/>
      <c r="F37" s="23"/>
      <c r="G37" s="23"/>
      <c r="H37" s="32"/>
      <c r="I37" s="32"/>
      <c r="J37" s="23"/>
    </row>
    <row r="38" spans="1:10" x14ac:dyDescent="0.25">
      <c r="A38" s="31" t="s">
        <v>203</v>
      </c>
      <c r="B38" s="31" t="s">
        <v>1451</v>
      </c>
      <c r="C38" s="33">
        <v>17</v>
      </c>
      <c r="D38" s="33">
        <f>COUNTIFS(NOM!$H$3:$H$201,'PERSONAL (2)'!$A$34:$A$47,NOM!$F$3:$F$201,'PERSONAL (2)'!$B$34:$B$47,NOM!$I$3:$I$201,'PERSONAL (2)'!$C$34:$C$47)</f>
        <v>0</v>
      </c>
      <c r="E38" s="23"/>
      <c r="F38" s="23"/>
      <c r="G38" s="23"/>
      <c r="H38" s="32"/>
      <c r="I38" s="32"/>
      <c r="J38" s="23"/>
    </row>
    <row r="39" spans="1:10" x14ac:dyDescent="0.25">
      <c r="A39" s="31" t="s">
        <v>203</v>
      </c>
      <c r="B39" s="31" t="s">
        <v>1451</v>
      </c>
      <c r="C39" s="33">
        <v>18</v>
      </c>
      <c r="D39" s="33">
        <f>COUNTIFS(NOM!$H$3:$H$201,'PERSONAL (2)'!$A$34:$A$47,NOM!$F$3:$F$201,'PERSONAL (2)'!$B$34:$B$47,NOM!$I$3:$I$201,'PERSONAL (2)'!$C$34:$C$47)</f>
        <v>0</v>
      </c>
      <c r="E39" s="23"/>
      <c r="F39" s="23"/>
      <c r="G39" s="23"/>
      <c r="H39" s="32"/>
      <c r="I39" s="32"/>
      <c r="J39" s="23"/>
    </row>
    <row r="40" spans="1:10" x14ac:dyDescent="0.25">
      <c r="A40" s="31" t="s">
        <v>203</v>
      </c>
      <c r="B40" s="31" t="s">
        <v>1451</v>
      </c>
      <c r="C40" s="33">
        <v>19</v>
      </c>
      <c r="D40" s="33">
        <f>COUNTIFS(NOM!$H$3:$H$201,'PERSONAL (2)'!$A$34:$A$47,NOM!$F$3:$F$201,'PERSONAL (2)'!$B$34:$B$47,NOM!$I$3:$I$201,'PERSONAL (2)'!$C$34:$C$47)</f>
        <v>0</v>
      </c>
      <c r="E40" s="23"/>
      <c r="F40" s="23"/>
      <c r="G40" s="23"/>
      <c r="H40" s="32"/>
      <c r="I40" s="32"/>
      <c r="J40" s="23"/>
    </row>
    <row r="41" spans="1:10" x14ac:dyDescent="0.25">
      <c r="A41" s="31" t="s">
        <v>203</v>
      </c>
      <c r="B41" s="31" t="s">
        <v>1451</v>
      </c>
      <c r="C41" s="33">
        <v>21</v>
      </c>
      <c r="D41" s="33">
        <f>COUNTIFS(NOM!$H$3:$H$201,'PERSONAL (2)'!$A$34:$A$47,NOM!$F$3:$F$201,'PERSONAL (2)'!$B$34:$B$47,NOM!$I$3:$I$201,'PERSONAL (2)'!$C$34:$C$47)</f>
        <v>0</v>
      </c>
      <c r="E41" s="23"/>
      <c r="F41" s="23"/>
      <c r="G41" s="23"/>
      <c r="H41" s="32"/>
      <c r="I41" s="32"/>
      <c r="J41" s="23"/>
    </row>
    <row r="42" spans="1:10" x14ac:dyDescent="0.25">
      <c r="A42" s="31" t="s">
        <v>203</v>
      </c>
      <c r="B42" s="31" t="s">
        <v>1451</v>
      </c>
      <c r="C42" s="33">
        <v>23</v>
      </c>
      <c r="D42" s="33">
        <f>COUNTIFS(NOM!$H$3:$H$201,'PERSONAL (2)'!$A$34:$A$47,NOM!$F$3:$F$201,'PERSONAL (2)'!$B$34:$B$47,NOM!$I$3:$I$201,'PERSONAL (2)'!$C$34:$C$47)</f>
        <v>0</v>
      </c>
      <c r="E42" s="23"/>
      <c r="F42" s="23"/>
      <c r="G42" s="23"/>
      <c r="H42" s="32"/>
      <c r="I42" s="32"/>
      <c r="J42" s="23"/>
    </row>
    <row r="43" spans="1:10" x14ac:dyDescent="0.25">
      <c r="A43" s="31" t="s">
        <v>203</v>
      </c>
      <c r="B43" s="31" t="s">
        <v>1451</v>
      </c>
      <c r="C43" s="33">
        <v>24</v>
      </c>
      <c r="D43" s="33">
        <f>COUNTIFS(NOM!$H$3:$H$201,'PERSONAL (2)'!$A$34:$A$47,NOM!$F$3:$F$201,'PERSONAL (2)'!$B$34:$B$47,NOM!$I$3:$I$201,'PERSONAL (2)'!$C$34:$C$47)</f>
        <v>0</v>
      </c>
      <c r="E43" s="23"/>
      <c r="F43" s="23"/>
      <c r="G43" s="23"/>
      <c r="H43" s="32"/>
      <c r="I43" s="32"/>
      <c r="J43" s="23"/>
    </row>
    <row r="44" spans="1:10" x14ac:dyDescent="0.25">
      <c r="A44" s="31" t="s">
        <v>203</v>
      </c>
      <c r="B44" s="31" t="s">
        <v>1451</v>
      </c>
      <c r="C44" s="33">
        <v>25</v>
      </c>
      <c r="D44" s="33">
        <f>COUNTIFS(NOM!$H$3:$H$201,'PERSONAL (2)'!$A$34:$A$47,NOM!$F$3:$F$201,'PERSONAL (2)'!$B$34:$B$47,NOM!$I$3:$I$201,'PERSONAL (2)'!$C$34:$C$47)</f>
        <v>0</v>
      </c>
      <c r="E44" s="23"/>
      <c r="F44" s="23"/>
      <c r="G44" s="23"/>
      <c r="H44" s="32"/>
      <c r="I44" s="32"/>
      <c r="J44" s="23"/>
    </row>
    <row r="45" spans="1:10" x14ac:dyDescent="0.25">
      <c r="A45" s="31" t="s">
        <v>203</v>
      </c>
      <c r="B45" s="31" t="s">
        <v>1451</v>
      </c>
      <c r="C45" s="33">
        <v>26</v>
      </c>
      <c r="D45" s="33">
        <f>COUNTIFS(NOM!$H$3:$H$201,'PERSONAL (2)'!$A$34:$A$47,NOM!$F$3:$F$201,'PERSONAL (2)'!$B$34:$B$47,NOM!$I$3:$I$201,'PERSONAL (2)'!$C$34:$C$47)</f>
        <v>0</v>
      </c>
      <c r="E45" s="23"/>
      <c r="F45" s="23"/>
      <c r="G45" s="23"/>
      <c r="H45" s="32"/>
      <c r="I45" s="32"/>
      <c r="J45" s="23"/>
    </row>
    <row r="46" spans="1:10" x14ac:dyDescent="0.25">
      <c r="A46" s="31" t="s">
        <v>203</v>
      </c>
      <c r="B46" s="31" t="s">
        <v>1451</v>
      </c>
      <c r="C46" s="33">
        <v>27</v>
      </c>
      <c r="D46" s="33">
        <f>COUNTIFS(NOM!$H$3:$H$201,'PERSONAL (2)'!$A$34:$A$47,NOM!$F$3:$F$201,'PERSONAL (2)'!$B$34:$B$47,NOM!$I$3:$I$201,'PERSONAL (2)'!$C$34:$C$47)</f>
        <v>0</v>
      </c>
      <c r="E46" s="23"/>
      <c r="F46" s="23"/>
      <c r="G46" s="23"/>
      <c r="H46" s="32"/>
      <c r="I46" s="32"/>
      <c r="J46" s="23"/>
    </row>
    <row r="47" spans="1:10" x14ac:dyDescent="0.25">
      <c r="A47" s="31" t="s">
        <v>203</v>
      </c>
      <c r="B47" s="31" t="s">
        <v>1451</v>
      </c>
      <c r="C47" s="33">
        <v>28</v>
      </c>
      <c r="D47" s="33">
        <f>COUNTIFS(NOM!$H$3:$H$201,'PERSONAL (2)'!$A$34:$A$47,NOM!$F$3:$F$201,'PERSONAL (2)'!$B$34:$B$47,NOM!$I$3:$I$201,'PERSONAL (2)'!$C$34:$C$47)</f>
        <v>0</v>
      </c>
      <c r="E47" s="23"/>
      <c r="F47" s="23"/>
      <c r="G47" s="23"/>
      <c r="H47" s="32"/>
      <c r="I47" s="32"/>
      <c r="J47" s="23"/>
    </row>
    <row r="48" spans="1:10" x14ac:dyDescent="0.25">
      <c r="A48" s="283" t="s">
        <v>204</v>
      </c>
      <c r="B48" s="283" t="s">
        <v>1451</v>
      </c>
      <c r="C48" s="33">
        <v>4</v>
      </c>
      <c r="D48" s="33">
        <f>COUNTIFS(NOM!$H$3:$H$201,'PERSONAL (2)'!$A$48:$A$61,NOM!$F$3:$F$201,'PERSONAL (2)'!$B$48:$B$61,NOM!$I$3:$I$201,'PERSONAL (2)'!$C$48:$C$61)</f>
        <v>0</v>
      </c>
      <c r="E48" s="23">
        <f t="shared" si="0"/>
        <v>116146.88649936666</v>
      </c>
      <c r="F48" s="23">
        <v>3484406.5949809998</v>
      </c>
      <c r="G48" s="23">
        <f t="shared" si="4"/>
        <v>0</v>
      </c>
      <c r="H48" s="32"/>
      <c r="I48" s="32"/>
      <c r="J48" s="23">
        <f t="shared" si="2"/>
        <v>0</v>
      </c>
    </row>
    <row r="49" spans="1:10" x14ac:dyDescent="0.25">
      <c r="A49" s="283" t="s">
        <v>204</v>
      </c>
      <c r="B49" s="283" t="s">
        <v>1451</v>
      </c>
      <c r="C49" s="33">
        <v>8</v>
      </c>
      <c r="D49" s="33">
        <f>COUNTIFS(NOM!$H$3:$H$201,'PERSONAL (2)'!$A$48:$A$61,NOM!$F$3:$F$201,'PERSONAL (2)'!$B$48:$B$61,NOM!$I$3:$I$201,'PERSONAL (2)'!$C$48:$C$61)</f>
        <v>0</v>
      </c>
      <c r="E49" s="23">
        <f t="shared" si="0"/>
        <v>116146.88649936666</v>
      </c>
      <c r="F49" s="23">
        <v>3484406.5949809998</v>
      </c>
      <c r="G49" s="23">
        <f t="shared" si="4"/>
        <v>0</v>
      </c>
      <c r="H49" s="32"/>
      <c r="I49" s="32"/>
      <c r="J49" s="23">
        <f t="shared" si="2"/>
        <v>0</v>
      </c>
    </row>
    <row r="50" spans="1:10" x14ac:dyDescent="0.25">
      <c r="A50" s="283" t="s">
        <v>204</v>
      </c>
      <c r="B50" s="283" t="s">
        <v>1451</v>
      </c>
      <c r="C50" s="33">
        <v>10</v>
      </c>
      <c r="D50" s="33">
        <f>COUNTIFS(NOM!$H$3:$H$201,'PERSONAL (2)'!$A$48:$A$61,NOM!$F$3:$F$201,'PERSONAL (2)'!$B$48:$B$61,NOM!$I$3:$I$201,'PERSONAL (2)'!$C$48:$C$61)</f>
        <v>0</v>
      </c>
      <c r="E50" s="23"/>
      <c r="F50" s="23"/>
      <c r="G50" s="23"/>
      <c r="H50" s="32"/>
      <c r="I50" s="32"/>
      <c r="J50" s="23"/>
    </row>
    <row r="51" spans="1:10" x14ac:dyDescent="0.25">
      <c r="A51" s="283" t="s">
        <v>204</v>
      </c>
      <c r="B51" s="283" t="s">
        <v>1451</v>
      </c>
      <c r="C51" s="33">
        <v>16</v>
      </c>
      <c r="D51" s="33">
        <f>COUNTIFS(NOM!$H$3:$H$201,'PERSONAL (2)'!$A$48:$A$61,NOM!$F$3:$F$201,'PERSONAL (2)'!$B$48:$B$61,NOM!$I$3:$I$201,'PERSONAL (2)'!$C$48:$C$61)</f>
        <v>0</v>
      </c>
      <c r="E51" s="23"/>
      <c r="F51" s="23"/>
      <c r="G51" s="23"/>
      <c r="H51" s="32"/>
      <c r="I51" s="32"/>
      <c r="J51" s="23"/>
    </row>
    <row r="52" spans="1:10" x14ac:dyDescent="0.25">
      <c r="A52" s="283" t="s">
        <v>204</v>
      </c>
      <c r="B52" s="283" t="s">
        <v>1451</v>
      </c>
      <c r="C52" s="33">
        <v>17</v>
      </c>
      <c r="D52" s="33">
        <f>COUNTIFS(NOM!$H$3:$H$201,'PERSONAL (2)'!$A$48:$A$61,NOM!$F$3:$F$201,'PERSONAL (2)'!$B$48:$B$61,NOM!$I$3:$I$201,'PERSONAL (2)'!$C$48:$C$61)</f>
        <v>0</v>
      </c>
      <c r="E52" s="23"/>
      <c r="F52" s="23"/>
      <c r="G52" s="23"/>
      <c r="H52" s="32"/>
      <c r="I52" s="32"/>
      <c r="J52" s="23"/>
    </row>
    <row r="53" spans="1:10" x14ac:dyDescent="0.25">
      <c r="A53" s="283" t="s">
        <v>204</v>
      </c>
      <c r="B53" s="283" t="s">
        <v>1451</v>
      </c>
      <c r="C53" s="33">
        <v>18</v>
      </c>
      <c r="D53" s="33">
        <f>COUNTIFS(NOM!$H$3:$H$201,'PERSONAL (2)'!$A$48:$A$61,NOM!$F$3:$F$201,'PERSONAL (2)'!$B$48:$B$61,NOM!$I$3:$I$201,'PERSONAL (2)'!$C$48:$C$61)</f>
        <v>0</v>
      </c>
      <c r="E53" s="23"/>
      <c r="F53" s="23"/>
      <c r="G53" s="23"/>
      <c r="H53" s="32"/>
      <c r="I53" s="32"/>
      <c r="J53" s="23"/>
    </row>
    <row r="54" spans="1:10" x14ac:dyDescent="0.25">
      <c r="A54" s="283" t="s">
        <v>204</v>
      </c>
      <c r="B54" s="283" t="s">
        <v>1451</v>
      </c>
      <c r="C54" s="33">
        <v>19</v>
      </c>
      <c r="D54" s="33">
        <f>COUNTIFS(NOM!$H$3:$H$201,'PERSONAL (2)'!$A$48:$A$61,NOM!$F$3:$F$201,'PERSONAL (2)'!$B$48:$B$61,NOM!$I$3:$I$201,'PERSONAL (2)'!$C$48:$C$61)</f>
        <v>0</v>
      </c>
      <c r="E54" s="23"/>
      <c r="F54" s="23"/>
      <c r="G54" s="23"/>
      <c r="H54" s="32"/>
      <c r="I54" s="32"/>
      <c r="J54" s="23"/>
    </row>
    <row r="55" spans="1:10" x14ac:dyDescent="0.25">
      <c r="A55" s="283" t="s">
        <v>204</v>
      </c>
      <c r="B55" s="283" t="s">
        <v>1451</v>
      </c>
      <c r="C55" s="33">
        <v>21</v>
      </c>
      <c r="D55" s="33">
        <f>COUNTIFS(NOM!$H$3:$H$201,'PERSONAL (2)'!$A$48:$A$61,NOM!$F$3:$F$201,'PERSONAL (2)'!$B$48:$B$61,NOM!$I$3:$I$201,'PERSONAL (2)'!$C$48:$C$61)</f>
        <v>0</v>
      </c>
      <c r="E55" s="23"/>
      <c r="F55" s="23"/>
      <c r="G55" s="23"/>
      <c r="H55" s="32"/>
      <c r="I55" s="32"/>
      <c r="J55" s="23"/>
    </row>
    <row r="56" spans="1:10" x14ac:dyDescent="0.25">
      <c r="A56" s="283" t="s">
        <v>204</v>
      </c>
      <c r="B56" s="283" t="s">
        <v>1451</v>
      </c>
      <c r="C56" s="33">
        <v>23</v>
      </c>
      <c r="D56" s="33">
        <f>COUNTIFS(NOM!$H$3:$H$201,'PERSONAL (2)'!$A$48:$A$61,NOM!$F$3:$F$201,'PERSONAL (2)'!$B$48:$B$61,NOM!$I$3:$I$201,'PERSONAL (2)'!$C$48:$C$61)</f>
        <v>0</v>
      </c>
      <c r="E56" s="23"/>
      <c r="F56" s="23"/>
      <c r="G56" s="23"/>
      <c r="H56" s="32"/>
      <c r="I56" s="32"/>
      <c r="J56" s="23"/>
    </row>
    <row r="57" spans="1:10" x14ac:dyDescent="0.25">
      <c r="A57" s="283" t="s">
        <v>204</v>
      </c>
      <c r="B57" s="283" t="s">
        <v>1451</v>
      </c>
      <c r="C57" s="33">
        <v>24</v>
      </c>
      <c r="D57" s="33">
        <f>COUNTIFS(NOM!$H$3:$H$201,'PERSONAL (2)'!$A$48:$A$61,NOM!$F$3:$F$201,'PERSONAL (2)'!$B$48:$B$61,NOM!$I$3:$I$201,'PERSONAL (2)'!$C$48:$C$61)</f>
        <v>0</v>
      </c>
      <c r="E57" s="23"/>
      <c r="F57" s="23"/>
      <c r="G57" s="23"/>
      <c r="H57" s="32"/>
      <c r="I57" s="32"/>
      <c r="J57" s="23"/>
    </row>
    <row r="58" spans="1:10" x14ac:dyDescent="0.25">
      <c r="A58" s="283" t="s">
        <v>204</v>
      </c>
      <c r="B58" s="283" t="s">
        <v>1451</v>
      </c>
      <c r="C58" s="33">
        <v>25</v>
      </c>
      <c r="D58" s="33">
        <f>COUNTIFS(NOM!$H$3:$H$201,'PERSONAL (2)'!$A$48:$A$61,NOM!$F$3:$F$201,'PERSONAL (2)'!$B$48:$B$61,NOM!$I$3:$I$201,'PERSONAL (2)'!$C$48:$C$61)</f>
        <v>0</v>
      </c>
      <c r="E58" s="23"/>
      <c r="F58" s="23"/>
      <c r="G58" s="23"/>
      <c r="H58" s="32"/>
      <c r="I58" s="32"/>
      <c r="J58" s="23"/>
    </row>
    <row r="59" spans="1:10" x14ac:dyDescent="0.25">
      <c r="A59" s="283" t="s">
        <v>204</v>
      </c>
      <c r="B59" s="283" t="s">
        <v>1451</v>
      </c>
      <c r="C59" s="33">
        <v>26</v>
      </c>
      <c r="D59" s="33">
        <f>COUNTIFS(NOM!$H$3:$H$201,'PERSONAL (2)'!$A$48:$A$61,NOM!$F$3:$F$201,'PERSONAL (2)'!$B$48:$B$61,NOM!$I$3:$I$201,'PERSONAL (2)'!$C$48:$C$61)</f>
        <v>0</v>
      </c>
      <c r="E59" s="23"/>
      <c r="F59" s="23"/>
      <c r="G59" s="23"/>
      <c r="H59" s="32"/>
      <c r="I59" s="32"/>
      <c r="J59" s="23"/>
    </row>
    <row r="60" spans="1:10" x14ac:dyDescent="0.25">
      <c r="A60" s="283" t="s">
        <v>204</v>
      </c>
      <c r="B60" s="283" t="s">
        <v>1451</v>
      </c>
      <c r="C60" s="33">
        <v>27</v>
      </c>
      <c r="D60" s="33">
        <f>COUNTIFS(NOM!$H$3:$H$201,'PERSONAL (2)'!$A$48:$A$61,NOM!$F$3:$F$201,'PERSONAL (2)'!$B$48:$B$61,NOM!$I$3:$I$201,'PERSONAL (2)'!$C$48:$C$61)</f>
        <v>0</v>
      </c>
      <c r="E60" s="23"/>
      <c r="F60" s="23"/>
      <c r="G60" s="23"/>
      <c r="H60" s="32"/>
      <c r="I60" s="32"/>
      <c r="J60" s="23"/>
    </row>
    <row r="61" spans="1:10" x14ac:dyDescent="0.25">
      <c r="A61" s="283" t="s">
        <v>204</v>
      </c>
      <c r="B61" s="283" t="s">
        <v>1451</v>
      </c>
      <c r="C61" s="33">
        <v>28</v>
      </c>
      <c r="D61" s="33">
        <f>COUNTIFS(NOM!$H$3:$H$201,'PERSONAL (2)'!$A$48:$A$61,NOM!$F$3:$F$201,'PERSONAL (2)'!$B$48:$B$61,NOM!$I$3:$I$201,'PERSONAL (2)'!$C$48:$C$61)</f>
        <v>0</v>
      </c>
      <c r="E61" s="23"/>
      <c r="F61" s="23"/>
      <c r="G61" s="23"/>
      <c r="H61" s="32"/>
      <c r="I61" s="32"/>
      <c r="J61" s="23"/>
    </row>
    <row r="62" spans="1:10" x14ac:dyDescent="0.25">
      <c r="A62" s="31" t="s">
        <v>205</v>
      </c>
      <c r="B62" s="31" t="s">
        <v>1451</v>
      </c>
      <c r="C62" s="33">
        <v>4</v>
      </c>
      <c r="D62" s="33">
        <f>COUNTIFS(NOM!$H$3:$H$201,'PERSONAL (2)'!$A$62:$A$75,NOM!$F$3:$F$201,'PERSONAL (2)'!$B$62:$B$75,NOM!$I$3:$I$201,'PERSONAL (2)'!$C$62:$C$75)</f>
        <v>0</v>
      </c>
      <c r="E62" s="23"/>
      <c r="F62" s="23"/>
      <c r="G62" s="23"/>
      <c r="H62" s="32"/>
      <c r="I62" s="32"/>
      <c r="J62" s="23"/>
    </row>
    <row r="63" spans="1:10" x14ac:dyDescent="0.25">
      <c r="A63" s="31" t="s">
        <v>205</v>
      </c>
      <c r="B63" s="31" t="s">
        <v>1451</v>
      </c>
      <c r="C63" s="33">
        <v>8</v>
      </c>
      <c r="D63" s="33">
        <f>COUNTIFS(NOM!$H$3:$H$201,'PERSONAL (2)'!$A$62:$A$75,NOM!$F$3:$F$201,'PERSONAL (2)'!$B$62:$B$75,NOM!$I$3:$I$201,'PERSONAL (2)'!$C$62:$C$75)</f>
        <v>0</v>
      </c>
      <c r="E63" s="23"/>
      <c r="F63" s="23"/>
      <c r="G63" s="23"/>
      <c r="H63" s="32"/>
      <c r="I63" s="32"/>
      <c r="J63" s="23"/>
    </row>
    <row r="64" spans="1:10" x14ac:dyDescent="0.25">
      <c r="A64" s="31" t="s">
        <v>205</v>
      </c>
      <c r="B64" s="31" t="s">
        <v>1451</v>
      </c>
      <c r="C64" s="33">
        <v>10</v>
      </c>
      <c r="D64" s="33">
        <f>COUNTIFS(NOM!$H$3:$H$201,'PERSONAL (2)'!$A$62:$A$75,NOM!$F$3:$F$201,'PERSONAL (2)'!$B$62:$B$75,NOM!$I$3:$I$201,'PERSONAL (2)'!$C$62:$C$75)</f>
        <v>0</v>
      </c>
      <c r="E64" s="23"/>
      <c r="F64" s="23"/>
      <c r="G64" s="23"/>
      <c r="H64" s="32"/>
      <c r="I64" s="32"/>
      <c r="J64" s="23"/>
    </row>
    <row r="65" spans="1:10" x14ac:dyDescent="0.25">
      <c r="A65" s="31" t="s">
        <v>205</v>
      </c>
      <c r="B65" s="31" t="s">
        <v>1451</v>
      </c>
      <c r="C65" s="33">
        <v>16</v>
      </c>
      <c r="D65" s="33">
        <f>COUNTIFS(NOM!$H$3:$H$201,'PERSONAL (2)'!$A$62:$A$75,NOM!$F$3:$F$201,'PERSONAL (2)'!$B$62:$B$75,NOM!$I$3:$I$201,'PERSONAL (2)'!$C$62:$C$75)</f>
        <v>0</v>
      </c>
      <c r="E65" s="23"/>
      <c r="F65" s="23"/>
      <c r="G65" s="23"/>
      <c r="H65" s="32"/>
      <c r="I65" s="32"/>
      <c r="J65" s="23"/>
    </row>
    <row r="66" spans="1:10" x14ac:dyDescent="0.25">
      <c r="A66" s="31" t="s">
        <v>205</v>
      </c>
      <c r="B66" s="31" t="s">
        <v>1451</v>
      </c>
      <c r="C66" s="33">
        <v>17</v>
      </c>
      <c r="D66" s="33">
        <f>COUNTIFS(NOM!$H$3:$H$201,'PERSONAL (2)'!$A$62:$A$75,NOM!$F$3:$F$201,'PERSONAL (2)'!$B$62:$B$75,NOM!$I$3:$I$201,'PERSONAL (2)'!$C$62:$C$75)</f>
        <v>0</v>
      </c>
      <c r="E66" s="23"/>
      <c r="F66" s="23"/>
      <c r="G66" s="23"/>
      <c r="H66" s="32"/>
      <c r="I66" s="32"/>
      <c r="J66" s="23"/>
    </row>
    <row r="67" spans="1:10" x14ac:dyDescent="0.25">
      <c r="A67" s="31" t="s">
        <v>205</v>
      </c>
      <c r="B67" s="31" t="s">
        <v>1451</v>
      </c>
      <c r="C67" s="33">
        <v>18</v>
      </c>
      <c r="D67" s="33">
        <f>COUNTIFS(NOM!$H$3:$H$201,'PERSONAL (2)'!$A$62:$A$75,NOM!$F$3:$F$201,'PERSONAL (2)'!$B$62:$B$75,NOM!$I$3:$I$201,'PERSONAL (2)'!$C$62:$C$75)</f>
        <v>0</v>
      </c>
      <c r="E67" s="23"/>
      <c r="F67" s="23"/>
      <c r="G67" s="23"/>
      <c r="H67" s="32"/>
      <c r="I67" s="32"/>
      <c r="J67" s="23"/>
    </row>
    <row r="68" spans="1:10" x14ac:dyDescent="0.25">
      <c r="A68" s="31" t="s">
        <v>205</v>
      </c>
      <c r="B68" s="31" t="s">
        <v>1451</v>
      </c>
      <c r="C68" s="33">
        <v>19</v>
      </c>
      <c r="D68" s="33">
        <f>COUNTIFS(NOM!$H$3:$H$201,'PERSONAL (2)'!$A$62:$A$75,NOM!$F$3:$F$201,'PERSONAL (2)'!$B$62:$B$75,NOM!$I$3:$I$201,'PERSONAL (2)'!$C$62:$C$75)</f>
        <v>0</v>
      </c>
      <c r="E68" s="23">
        <f t="shared" si="0"/>
        <v>116146.88649936666</v>
      </c>
      <c r="F68" s="23">
        <v>3484406.5949809998</v>
      </c>
      <c r="G68" s="23">
        <f t="shared" si="4"/>
        <v>0</v>
      </c>
      <c r="H68" s="32"/>
      <c r="I68" s="32"/>
      <c r="J68" s="23">
        <f t="shared" si="2"/>
        <v>0</v>
      </c>
    </row>
    <row r="69" spans="1:10" x14ac:dyDescent="0.25">
      <c r="A69" s="31" t="s">
        <v>205</v>
      </c>
      <c r="B69" s="31" t="s">
        <v>1451</v>
      </c>
      <c r="C69" s="33">
        <v>21</v>
      </c>
      <c r="D69" s="33">
        <f>COUNTIFS(NOM!$H$3:$H$201,'PERSONAL (2)'!$A$62:$A$75,NOM!$F$3:$F$201,'PERSONAL (2)'!$B$62:$B$75,NOM!$I$3:$I$201,'PERSONAL (2)'!$C$62:$C$75)</f>
        <v>0</v>
      </c>
      <c r="E69" s="23">
        <f t="shared" si="0"/>
        <v>116146.88649936666</v>
      </c>
      <c r="F69" s="23">
        <v>3484406.5949809998</v>
      </c>
      <c r="G69" s="23">
        <f t="shared" si="4"/>
        <v>0</v>
      </c>
      <c r="H69" s="32"/>
      <c r="I69" s="32"/>
      <c r="J69" s="23">
        <f t="shared" si="2"/>
        <v>0</v>
      </c>
    </row>
    <row r="70" spans="1:10" x14ac:dyDescent="0.25">
      <c r="A70" s="31" t="s">
        <v>205</v>
      </c>
      <c r="B70" s="31" t="s">
        <v>1451</v>
      </c>
      <c r="C70" s="33">
        <v>23</v>
      </c>
      <c r="D70" s="33">
        <f>COUNTIFS(NOM!$H$3:$H$201,'PERSONAL (2)'!$A$62:$A$75,NOM!$F$3:$F$201,'PERSONAL (2)'!$B$62:$B$75,NOM!$I$3:$I$201,'PERSONAL (2)'!$C$62:$C$75)</f>
        <v>0</v>
      </c>
      <c r="E70" s="23">
        <f t="shared" si="0"/>
        <v>116146.88649936666</v>
      </c>
      <c r="F70" s="23">
        <v>3484406.5949809998</v>
      </c>
      <c r="G70" s="23">
        <f t="shared" si="4"/>
        <v>0</v>
      </c>
      <c r="H70" s="32"/>
      <c r="I70" s="32"/>
      <c r="J70" s="23">
        <f t="shared" si="2"/>
        <v>0</v>
      </c>
    </row>
    <row r="71" spans="1:10" x14ac:dyDescent="0.25">
      <c r="A71" s="31" t="s">
        <v>205</v>
      </c>
      <c r="B71" s="31" t="s">
        <v>1451</v>
      </c>
      <c r="C71" s="33">
        <v>24</v>
      </c>
      <c r="D71" s="33">
        <f>COUNTIFS(NOM!$H$3:$H$201,'PERSONAL (2)'!$A$62:$A$75,NOM!$F$3:$F$201,'PERSONAL (2)'!$B$62:$B$75,NOM!$I$3:$I$201,'PERSONAL (2)'!$C$62:$C$75)</f>
        <v>0</v>
      </c>
      <c r="E71" s="23">
        <f t="shared" si="0"/>
        <v>116146.88649936666</v>
      </c>
      <c r="F71" s="23">
        <v>3484406.5949809998</v>
      </c>
      <c r="G71" s="23">
        <f t="shared" si="4"/>
        <v>0</v>
      </c>
      <c r="H71" s="32"/>
      <c r="I71" s="32"/>
      <c r="J71" s="23">
        <f t="shared" si="2"/>
        <v>0</v>
      </c>
    </row>
    <row r="72" spans="1:10" x14ac:dyDescent="0.25">
      <c r="A72" s="31" t="s">
        <v>205</v>
      </c>
      <c r="B72" s="31" t="s">
        <v>1451</v>
      </c>
      <c r="C72" s="33">
        <v>25</v>
      </c>
      <c r="D72" s="33">
        <f>COUNTIFS(NOM!$H$3:$H$201,'PERSONAL (2)'!$A$62:$A$75,NOM!$F$3:$F$201,'PERSONAL (2)'!$B$62:$B$75,NOM!$I$3:$I$201,'PERSONAL (2)'!$C$62:$C$75)</f>
        <v>0</v>
      </c>
      <c r="E72" s="23"/>
      <c r="F72" s="23"/>
      <c r="G72" s="23"/>
      <c r="H72" s="32"/>
      <c r="I72" s="32"/>
      <c r="J72" s="23"/>
    </row>
    <row r="73" spans="1:10" x14ac:dyDescent="0.25">
      <c r="A73" s="31" t="s">
        <v>205</v>
      </c>
      <c r="B73" s="31" t="s">
        <v>1451</v>
      </c>
      <c r="C73" s="33">
        <v>26</v>
      </c>
      <c r="D73" s="33">
        <f>COUNTIFS(NOM!$H$3:$H$201,'PERSONAL (2)'!$A$62:$A$75,NOM!$F$3:$F$201,'PERSONAL (2)'!$B$62:$B$75,NOM!$I$3:$I$201,'PERSONAL (2)'!$C$62:$C$75)</f>
        <v>0</v>
      </c>
      <c r="E73" s="23"/>
      <c r="F73" s="23"/>
      <c r="G73" s="23"/>
      <c r="H73" s="32"/>
      <c r="I73" s="32"/>
      <c r="J73" s="23"/>
    </row>
    <row r="74" spans="1:10" x14ac:dyDescent="0.25">
      <c r="A74" s="31" t="s">
        <v>205</v>
      </c>
      <c r="B74" s="31" t="s">
        <v>1451</v>
      </c>
      <c r="C74" s="33">
        <v>27</v>
      </c>
      <c r="D74" s="33">
        <f>COUNTIFS(NOM!$H$3:$H$201,'PERSONAL (2)'!$A$62:$A$75,NOM!$F$3:$F$201,'PERSONAL (2)'!$B$62:$B$75,NOM!$I$3:$I$201,'PERSONAL (2)'!$C$62:$C$75)</f>
        <v>0</v>
      </c>
      <c r="E74" s="23"/>
      <c r="F74" s="23"/>
      <c r="G74" s="23"/>
      <c r="H74" s="32"/>
      <c r="I74" s="32"/>
      <c r="J74" s="23"/>
    </row>
    <row r="75" spans="1:10" x14ac:dyDescent="0.25">
      <c r="A75" s="31" t="s">
        <v>205</v>
      </c>
      <c r="B75" s="31" t="s">
        <v>1451</v>
      </c>
      <c r="C75" s="33">
        <v>28</v>
      </c>
      <c r="D75" s="33">
        <f>COUNTIFS(NOM!$H$3:$H$201,'PERSONAL (2)'!$A$62:$A$75,NOM!$F$3:$F$201,'PERSONAL (2)'!$B$62:$B$75,NOM!$I$3:$I$201,'PERSONAL (2)'!$C$62:$C$75)</f>
        <v>0</v>
      </c>
      <c r="E75" s="23"/>
      <c r="F75" s="23"/>
      <c r="G75" s="23"/>
      <c r="H75" s="32"/>
      <c r="I75" s="32"/>
      <c r="J75" s="23"/>
    </row>
    <row r="76" spans="1:10" x14ac:dyDescent="0.25">
      <c r="A76" s="31" t="s">
        <v>206</v>
      </c>
      <c r="B76" s="31" t="s">
        <v>1451</v>
      </c>
      <c r="C76" s="33">
        <v>4</v>
      </c>
      <c r="D76" s="33">
        <f>COUNTIFS(NOM!$H$3:$H$201,'PERSONAL (2)'!$A$76:$A$89,NOM!$F$3:$F$201,'PERSONAL (2)'!$B$76:$B$89,NOM!$I$3:$I$201,'PERSONAL (2)'!$C$76:$C$89)</f>
        <v>0</v>
      </c>
      <c r="E76" s="23"/>
      <c r="F76" s="23"/>
      <c r="G76" s="23"/>
      <c r="H76" s="32"/>
      <c r="I76" s="32"/>
      <c r="J76" s="23"/>
    </row>
    <row r="77" spans="1:10" x14ac:dyDescent="0.25">
      <c r="A77" s="31" t="s">
        <v>206</v>
      </c>
      <c r="B77" s="31" t="s">
        <v>1451</v>
      </c>
      <c r="C77" s="33">
        <v>8</v>
      </c>
      <c r="D77" s="33">
        <f>COUNTIFS(NOM!$H$3:$H$201,'PERSONAL (2)'!$A$76:$A$89,NOM!$F$3:$F$201,'PERSONAL (2)'!$B$76:$B$89,NOM!$I$3:$I$201,'PERSONAL (2)'!$C$76:$C$89)</f>
        <v>0</v>
      </c>
      <c r="E77" s="23">
        <f t="shared" si="0"/>
        <v>116146.88649936666</v>
      </c>
      <c r="F77" s="23">
        <v>3484406.5949809998</v>
      </c>
      <c r="G77" s="23">
        <f t="shared" si="4"/>
        <v>0</v>
      </c>
      <c r="H77" s="32"/>
      <c r="I77" s="32"/>
      <c r="J77" s="23">
        <f t="shared" si="2"/>
        <v>0</v>
      </c>
    </row>
    <row r="78" spans="1:10" x14ac:dyDescent="0.25">
      <c r="A78" s="31" t="s">
        <v>206</v>
      </c>
      <c r="B78" s="31" t="s">
        <v>1451</v>
      </c>
      <c r="C78" s="33">
        <v>10</v>
      </c>
      <c r="D78" s="33">
        <f>COUNTIFS(NOM!$H$3:$H$201,'PERSONAL (2)'!$A$76:$A$89,NOM!$F$3:$F$201,'PERSONAL (2)'!$B$76:$B$89,NOM!$I$3:$I$201,'PERSONAL (2)'!$C$76:$C$89)</f>
        <v>0</v>
      </c>
      <c r="E78" s="23">
        <f t="shared" si="0"/>
        <v>116146.88649936666</v>
      </c>
      <c r="F78" s="23">
        <v>3484406.5949809998</v>
      </c>
      <c r="G78" s="23">
        <f t="shared" si="4"/>
        <v>0</v>
      </c>
      <c r="H78" s="32"/>
      <c r="I78" s="32"/>
      <c r="J78" s="23">
        <f t="shared" si="2"/>
        <v>0</v>
      </c>
    </row>
    <row r="79" spans="1:10" x14ac:dyDescent="0.25">
      <c r="A79" s="31" t="s">
        <v>206</v>
      </c>
      <c r="B79" s="31" t="s">
        <v>1451</v>
      </c>
      <c r="C79" s="33">
        <v>16</v>
      </c>
      <c r="D79" s="33">
        <f>COUNTIFS(NOM!$H$3:$H$201,'PERSONAL (2)'!$A$76:$A$89,NOM!$F$3:$F$201,'PERSONAL (2)'!$B$76:$B$89,NOM!$I$3:$I$201,'PERSONAL (2)'!$C$76:$C$89)</f>
        <v>0</v>
      </c>
      <c r="E79" s="23">
        <f t="shared" si="0"/>
        <v>116146.88649936666</v>
      </c>
      <c r="F79" s="23">
        <v>3484406.5949809998</v>
      </c>
      <c r="G79" s="23">
        <f t="shared" si="4"/>
        <v>0</v>
      </c>
      <c r="H79" s="32"/>
      <c r="I79" s="32"/>
      <c r="J79" s="23">
        <f t="shared" si="2"/>
        <v>0</v>
      </c>
    </row>
    <row r="80" spans="1:10" x14ac:dyDescent="0.25">
      <c r="A80" s="31" t="s">
        <v>206</v>
      </c>
      <c r="B80" s="31" t="s">
        <v>1451</v>
      </c>
      <c r="C80" s="33">
        <v>17</v>
      </c>
      <c r="D80" s="33">
        <f>COUNTIFS(NOM!$H$3:$H$201,'PERSONAL (2)'!$A$76:$A$89,NOM!$F$3:$F$201,'PERSONAL (2)'!$B$76:$B$89,NOM!$I$3:$I$201,'PERSONAL (2)'!$C$76:$C$89)</f>
        <v>0</v>
      </c>
      <c r="E80" s="23">
        <f t="shared" si="0"/>
        <v>116146.88649936666</v>
      </c>
      <c r="F80" s="23">
        <v>3484406.5949809998</v>
      </c>
      <c r="G80" s="23">
        <f t="shared" si="4"/>
        <v>0</v>
      </c>
      <c r="H80" s="32"/>
      <c r="I80" s="32"/>
      <c r="J80" s="23">
        <f t="shared" si="2"/>
        <v>0</v>
      </c>
    </row>
    <row r="81" spans="1:10" x14ac:dyDescent="0.25">
      <c r="A81" s="31" t="s">
        <v>206</v>
      </c>
      <c r="B81" s="31" t="s">
        <v>1451</v>
      </c>
      <c r="C81" s="33">
        <v>18</v>
      </c>
      <c r="D81" s="33">
        <f>COUNTIFS(NOM!$H$3:$H$201,'PERSONAL (2)'!$A$76:$A$89,NOM!$F$3:$F$201,'PERSONAL (2)'!$B$76:$B$89,NOM!$I$3:$I$201,'PERSONAL (2)'!$C$76:$C$89)</f>
        <v>0</v>
      </c>
      <c r="E81" s="23"/>
      <c r="F81" s="23"/>
      <c r="G81" s="23"/>
      <c r="H81" s="32"/>
      <c r="I81" s="32"/>
      <c r="J81" s="23"/>
    </row>
    <row r="82" spans="1:10" x14ac:dyDescent="0.25">
      <c r="A82" s="31" t="s">
        <v>206</v>
      </c>
      <c r="B82" s="31" t="s">
        <v>1451</v>
      </c>
      <c r="C82" s="33">
        <v>19</v>
      </c>
      <c r="D82" s="33">
        <f>COUNTIFS(NOM!$H$3:$H$201,'PERSONAL (2)'!$A$76:$A$89,NOM!$F$3:$F$201,'PERSONAL (2)'!$B$76:$B$89,NOM!$I$3:$I$201,'PERSONAL (2)'!$C$76:$C$89)</f>
        <v>0</v>
      </c>
      <c r="E82" s="23"/>
      <c r="F82" s="23"/>
      <c r="G82" s="23"/>
      <c r="H82" s="32"/>
      <c r="I82" s="32"/>
      <c r="J82" s="23"/>
    </row>
    <row r="83" spans="1:10" x14ac:dyDescent="0.25">
      <c r="A83" s="31" t="s">
        <v>206</v>
      </c>
      <c r="B83" s="31" t="s">
        <v>1451</v>
      </c>
      <c r="C83" s="33">
        <v>21</v>
      </c>
      <c r="D83" s="33">
        <f>COUNTIFS(NOM!$H$3:$H$201,'PERSONAL (2)'!$A$76:$A$89,NOM!$F$3:$F$201,'PERSONAL (2)'!$B$76:$B$89,NOM!$I$3:$I$201,'PERSONAL (2)'!$C$76:$C$89)</f>
        <v>0</v>
      </c>
      <c r="E83" s="23"/>
      <c r="F83" s="23"/>
      <c r="G83" s="23"/>
      <c r="H83" s="32"/>
      <c r="I83" s="32"/>
      <c r="J83" s="23"/>
    </row>
    <row r="84" spans="1:10" x14ac:dyDescent="0.25">
      <c r="A84" s="31" t="s">
        <v>206</v>
      </c>
      <c r="B84" s="31" t="s">
        <v>1451</v>
      </c>
      <c r="C84" s="33">
        <v>23</v>
      </c>
      <c r="D84" s="33">
        <f>COUNTIFS(NOM!$H$3:$H$201,'PERSONAL (2)'!$A$76:$A$89,NOM!$F$3:$F$201,'PERSONAL (2)'!$B$76:$B$89,NOM!$I$3:$I$201,'PERSONAL (2)'!$C$76:$C$89)</f>
        <v>0</v>
      </c>
      <c r="E84" s="23"/>
      <c r="F84" s="23"/>
      <c r="G84" s="23"/>
      <c r="H84" s="32"/>
      <c r="I84" s="32"/>
      <c r="J84" s="23"/>
    </row>
    <row r="85" spans="1:10" x14ac:dyDescent="0.25">
      <c r="A85" s="31" t="s">
        <v>206</v>
      </c>
      <c r="B85" s="31" t="s">
        <v>1451</v>
      </c>
      <c r="C85" s="33">
        <v>24</v>
      </c>
      <c r="D85" s="33">
        <f>COUNTIFS(NOM!$H$3:$H$201,'PERSONAL (2)'!$A$76:$A$89,NOM!$F$3:$F$201,'PERSONAL (2)'!$B$76:$B$89,NOM!$I$3:$I$201,'PERSONAL (2)'!$C$76:$C$89)</f>
        <v>0</v>
      </c>
      <c r="E85" s="23"/>
      <c r="F85" s="23"/>
      <c r="G85" s="23"/>
      <c r="H85" s="32"/>
      <c r="I85" s="32"/>
      <c r="J85" s="23"/>
    </row>
    <row r="86" spans="1:10" x14ac:dyDescent="0.25">
      <c r="A86" s="31" t="s">
        <v>206</v>
      </c>
      <c r="B86" s="31" t="s">
        <v>1451</v>
      </c>
      <c r="C86" s="33">
        <v>25</v>
      </c>
      <c r="D86" s="33">
        <f>COUNTIFS(NOM!$H$3:$H$201,'PERSONAL (2)'!$A$76:$A$89,NOM!$F$3:$F$201,'PERSONAL (2)'!$B$76:$B$89,NOM!$I$3:$I$201,'PERSONAL (2)'!$C$76:$C$89)</f>
        <v>0</v>
      </c>
      <c r="E86" s="23"/>
      <c r="F86" s="23"/>
      <c r="G86" s="23"/>
      <c r="H86" s="32"/>
      <c r="I86" s="32"/>
      <c r="J86" s="23"/>
    </row>
    <row r="87" spans="1:10" x14ac:dyDescent="0.25">
      <c r="A87" s="31" t="s">
        <v>206</v>
      </c>
      <c r="B87" s="31" t="s">
        <v>1451</v>
      </c>
      <c r="C87" s="33">
        <v>26</v>
      </c>
      <c r="D87" s="33">
        <f>COUNTIFS(NOM!$H$3:$H$201,'PERSONAL (2)'!$A$76:$A$89,NOM!$F$3:$F$201,'PERSONAL (2)'!$B$76:$B$89,NOM!$I$3:$I$201,'PERSONAL (2)'!$C$76:$C$89)</f>
        <v>0</v>
      </c>
      <c r="E87" s="23"/>
      <c r="F87" s="23"/>
      <c r="G87" s="23"/>
      <c r="H87" s="32"/>
      <c r="I87" s="32"/>
      <c r="J87" s="23"/>
    </row>
    <row r="88" spans="1:10" x14ac:dyDescent="0.25">
      <c r="A88" s="31" t="s">
        <v>206</v>
      </c>
      <c r="B88" s="31" t="s">
        <v>1451</v>
      </c>
      <c r="C88" s="33">
        <v>27</v>
      </c>
      <c r="D88" s="33">
        <f>COUNTIFS(NOM!$H$3:$H$201,'PERSONAL (2)'!$A$76:$A$89,NOM!$F$3:$F$201,'PERSONAL (2)'!$B$76:$B$89,NOM!$I$3:$I$201,'PERSONAL (2)'!$C$76:$C$89)</f>
        <v>0</v>
      </c>
      <c r="E88" s="23"/>
      <c r="F88" s="23"/>
      <c r="G88" s="23"/>
      <c r="H88" s="32"/>
      <c r="I88" s="32"/>
      <c r="J88" s="23"/>
    </row>
    <row r="89" spans="1:10" x14ac:dyDescent="0.25">
      <c r="A89" s="31" t="s">
        <v>206</v>
      </c>
      <c r="B89" s="31" t="s">
        <v>1451</v>
      </c>
      <c r="C89" s="33">
        <v>28</v>
      </c>
      <c r="D89" s="33">
        <f>COUNTIFS(NOM!$H$3:$H$201,'PERSONAL (2)'!$A$76:$A$89,NOM!$F$3:$F$201,'PERSONAL (2)'!$B$76:$B$89,NOM!$I$3:$I$201,'PERSONAL (2)'!$C$76:$C$89)</f>
        <v>0</v>
      </c>
      <c r="E89" s="23"/>
      <c r="F89" s="23"/>
      <c r="G89" s="23"/>
      <c r="H89" s="32"/>
      <c r="I89" s="32"/>
      <c r="J89" s="23"/>
    </row>
    <row r="90" spans="1:10" x14ac:dyDescent="0.25">
      <c r="A90" s="31" t="s">
        <v>207</v>
      </c>
      <c r="B90" s="31"/>
      <c r="C90" s="33"/>
      <c r="D90" s="33"/>
      <c r="E90" s="23"/>
      <c r="F90" s="23"/>
      <c r="G90" s="23"/>
      <c r="H90" s="32"/>
      <c r="I90" s="32"/>
      <c r="J90" s="23"/>
    </row>
    <row r="91" spans="1:10" x14ac:dyDescent="0.25">
      <c r="A91" s="31" t="s">
        <v>207</v>
      </c>
      <c r="B91" s="31"/>
      <c r="C91" s="33"/>
      <c r="D91" s="33"/>
      <c r="E91" s="23"/>
      <c r="F91" s="23"/>
      <c r="G91" s="23"/>
      <c r="H91" s="32"/>
      <c r="I91" s="32"/>
      <c r="J91" s="23"/>
    </row>
    <row r="92" spans="1:10" x14ac:dyDescent="0.25">
      <c r="A92" s="31" t="s">
        <v>207</v>
      </c>
      <c r="B92" s="31"/>
      <c r="C92" s="33"/>
      <c r="D92" s="33"/>
      <c r="E92" s="23"/>
      <c r="F92" s="23"/>
      <c r="G92" s="23"/>
      <c r="H92" s="32"/>
      <c r="I92" s="32"/>
      <c r="J92" s="23"/>
    </row>
    <row r="93" spans="1:10" x14ac:dyDescent="0.25">
      <c r="A93" s="31" t="s">
        <v>207</v>
      </c>
      <c r="B93" s="31"/>
      <c r="C93" s="33"/>
      <c r="D93" s="33"/>
      <c r="E93" s="23"/>
      <c r="F93" s="23"/>
      <c r="G93" s="23"/>
      <c r="H93" s="32"/>
      <c r="I93" s="32"/>
      <c r="J93" s="23"/>
    </row>
    <row r="94" spans="1:10" x14ac:dyDescent="0.25">
      <c r="A94" s="31" t="s">
        <v>207</v>
      </c>
      <c r="B94" s="31"/>
      <c r="C94" s="33"/>
      <c r="D94" s="33"/>
      <c r="E94" s="23"/>
      <c r="F94" s="23"/>
      <c r="G94" s="23"/>
      <c r="H94" s="32"/>
      <c r="I94" s="32"/>
      <c r="J94" s="23"/>
    </row>
    <row r="95" spans="1:10" x14ac:dyDescent="0.25">
      <c r="A95" s="31" t="s">
        <v>207</v>
      </c>
      <c r="B95" s="31"/>
      <c r="C95" s="33"/>
      <c r="D95" s="33"/>
      <c r="E95" s="23"/>
      <c r="F95" s="23"/>
      <c r="G95" s="23"/>
      <c r="H95" s="32"/>
      <c r="I95" s="32"/>
      <c r="J95" s="23"/>
    </row>
    <row r="96" spans="1:10" x14ac:dyDescent="0.25">
      <c r="A96" s="31" t="s">
        <v>207</v>
      </c>
      <c r="B96" s="31"/>
      <c r="C96" s="33"/>
      <c r="D96" s="33"/>
      <c r="E96" s="23"/>
      <c r="F96" s="23"/>
      <c r="G96" s="23"/>
      <c r="H96" s="32"/>
      <c r="I96" s="32"/>
      <c r="J96" s="23"/>
    </row>
    <row r="97" spans="1:10" x14ac:dyDescent="0.25">
      <c r="A97" s="31" t="s">
        <v>207</v>
      </c>
      <c r="B97" s="31"/>
      <c r="C97" s="33"/>
      <c r="D97" s="33"/>
      <c r="E97" s="23"/>
      <c r="F97" s="23"/>
      <c r="G97" s="23"/>
      <c r="H97" s="32"/>
      <c r="I97" s="32"/>
      <c r="J97" s="23"/>
    </row>
    <row r="98" spans="1:10" x14ac:dyDescent="0.25">
      <c r="A98" s="31" t="s">
        <v>207</v>
      </c>
      <c r="B98" s="31"/>
      <c r="C98" s="33"/>
      <c r="D98" s="33"/>
      <c r="E98" s="23"/>
      <c r="F98" s="23"/>
      <c r="G98" s="23"/>
      <c r="H98" s="32"/>
      <c r="I98" s="32"/>
      <c r="J98" s="23"/>
    </row>
    <row r="99" spans="1:10" x14ac:dyDescent="0.25">
      <c r="A99" s="31" t="s">
        <v>207</v>
      </c>
      <c r="B99" s="31"/>
      <c r="C99" s="33"/>
      <c r="D99" s="33"/>
      <c r="E99" s="23"/>
      <c r="F99" s="23"/>
      <c r="G99" s="23"/>
      <c r="H99" s="32"/>
      <c r="I99" s="32"/>
      <c r="J99" s="23"/>
    </row>
    <row r="100" spans="1:10" x14ac:dyDescent="0.25">
      <c r="A100" s="31" t="s">
        <v>207</v>
      </c>
      <c r="B100" s="31"/>
      <c r="C100" s="33"/>
      <c r="D100" s="33"/>
      <c r="E100" s="23"/>
      <c r="F100" s="23"/>
      <c r="G100" s="23"/>
      <c r="H100" s="32"/>
      <c r="I100" s="32"/>
      <c r="J100" s="23"/>
    </row>
    <row r="101" spans="1:10" x14ac:dyDescent="0.25">
      <c r="A101" s="31" t="s">
        <v>207</v>
      </c>
      <c r="B101" s="31"/>
      <c r="C101" s="33"/>
      <c r="D101" s="33"/>
      <c r="E101" s="23"/>
      <c r="F101" s="23"/>
      <c r="G101" s="23"/>
      <c r="H101" s="32"/>
      <c r="I101" s="32"/>
      <c r="J101" s="23"/>
    </row>
    <row r="102" spans="1:10" x14ac:dyDescent="0.25">
      <c r="A102" s="31" t="s">
        <v>207</v>
      </c>
      <c r="B102" s="31"/>
      <c r="C102" s="33"/>
      <c r="D102" s="33"/>
      <c r="E102" s="23"/>
      <c r="F102" s="23"/>
      <c r="G102" s="23"/>
      <c r="H102" s="32"/>
      <c r="I102" s="32"/>
      <c r="J102" s="23"/>
    </row>
    <row r="103" spans="1:10" x14ac:dyDescent="0.25">
      <c r="A103" s="31" t="s">
        <v>207</v>
      </c>
      <c r="B103" s="31"/>
      <c r="C103" s="33"/>
      <c r="D103" s="33"/>
      <c r="E103" s="23"/>
      <c r="F103" s="23"/>
      <c r="G103" s="23"/>
      <c r="H103" s="32"/>
      <c r="I103" s="32"/>
      <c r="J103" s="23"/>
    </row>
    <row r="104" spans="1:10" x14ac:dyDescent="0.25">
      <c r="A104" s="31" t="str">
        <f>+A472</f>
        <v xml:space="preserve">SEDE 8 - SUPERCADE CALLE 13 </v>
      </c>
      <c r="B104" s="31"/>
      <c r="C104" s="33"/>
      <c r="D104" s="33"/>
      <c r="E104" s="23"/>
      <c r="F104" s="23"/>
      <c r="G104" s="23"/>
      <c r="H104" s="32"/>
      <c r="I104" s="32"/>
      <c r="J104" s="23"/>
    </row>
    <row r="105" spans="1:10" x14ac:dyDescent="0.25">
      <c r="A105" s="31" t="str">
        <f>+A104</f>
        <v xml:space="preserve">SEDE 8 - SUPERCADE CALLE 13 </v>
      </c>
      <c r="B105" s="31"/>
      <c r="C105" s="33"/>
      <c r="D105" s="33"/>
      <c r="E105" s="23"/>
      <c r="F105" s="23"/>
      <c r="G105" s="23"/>
      <c r="H105" s="32"/>
      <c r="I105" s="32"/>
      <c r="J105" s="23"/>
    </row>
    <row r="106" spans="1:10" x14ac:dyDescent="0.25">
      <c r="A106" s="31" t="str">
        <f t="shared" ref="A106:A116" si="5">+A105</f>
        <v xml:space="preserve">SEDE 8 - SUPERCADE CALLE 13 </v>
      </c>
      <c r="B106" s="31"/>
      <c r="C106" s="33"/>
      <c r="D106" s="33"/>
      <c r="E106" s="23"/>
      <c r="F106" s="23"/>
      <c r="G106" s="23"/>
      <c r="H106" s="32"/>
      <c r="I106" s="32"/>
      <c r="J106" s="23"/>
    </row>
    <row r="107" spans="1:10" x14ac:dyDescent="0.25">
      <c r="A107" s="31" t="str">
        <f t="shared" si="5"/>
        <v xml:space="preserve">SEDE 8 - SUPERCADE CALLE 13 </v>
      </c>
      <c r="B107" s="31"/>
      <c r="C107" s="33"/>
      <c r="D107" s="33"/>
      <c r="E107" s="23"/>
      <c r="F107" s="23"/>
      <c r="G107" s="23"/>
      <c r="H107" s="32"/>
      <c r="I107" s="32"/>
      <c r="J107" s="23"/>
    </row>
    <row r="108" spans="1:10" x14ac:dyDescent="0.25">
      <c r="A108" s="31" t="str">
        <f t="shared" si="5"/>
        <v xml:space="preserve">SEDE 8 - SUPERCADE CALLE 13 </v>
      </c>
      <c r="B108" s="31"/>
      <c r="C108" s="33"/>
      <c r="D108" s="33"/>
      <c r="E108" s="23"/>
      <c r="F108" s="23"/>
      <c r="G108" s="23"/>
      <c r="H108" s="32"/>
      <c r="I108" s="32"/>
      <c r="J108" s="23"/>
    </row>
    <row r="109" spans="1:10" x14ac:dyDescent="0.25">
      <c r="A109" s="31" t="str">
        <f t="shared" si="5"/>
        <v xml:space="preserve">SEDE 8 - SUPERCADE CALLE 13 </v>
      </c>
      <c r="B109" s="31"/>
      <c r="C109" s="33"/>
      <c r="D109" s="33"/>
      <c r="E109" s="23"/>
      <c r="F109" s="23"/>
      <c r="G109" s="23"/>
      <c r="H109" s="32"/>
      <c r="I109" s="32"/>
      <c r="J109" s="23"/>
    </row>
    <row r="110" spans="1:10" x14ac:dyDescent="0.25">
      <c r="A110" s="31" t="str">
        <f t="shared" si="5"/>
        <v xml:space="preserve">SEDE 8 - SUPERCADE CALLE 13 </v>
      </c>
      <c r="B110" s="31"/>
      <c r="C110" s="33"/>
      <c r="D110" s="33"/>
      <c r="E110" s="23"/>
      <c r="F110" s="23"/>
      <c r="G110" s="23"/>
      <c r="H110" s="32"/>
      <c r="I110" s="32"/>
      <c r="J110" s="23"/>
    </row>
    <row r="111" spans="1:10" x14ac:dyDescent="0.25">
      <c r="A111" s="31" t="str">
        <f t="shared" si="5"/>
        <v xml:space="preserve">SEDE 8 - SUPERCADE CALLE 13 </v>
      </c>
      <c r="B111" s="31"/>
      <c r="C111" s="33"/>
      <c r="D111" s="33"/>
      <c r="E111" s="23"/>
      <c r="F111" s="23"/>
      <c r="G111" s="23"/>
      <c r="H111" s="32"/>
      <c r="I111" s="32"/>
      <c r="J111" s="23"/>
    </row>
    <row r="112" spans="1:10" x14ac:dyDescent="0.25">
      <c r="A112" s="31" t="str">
        <f t="shared" si="5"/>
        <v xml:space="preserve">SEDE 8 - SUPERCADE CALLE 13 </v>
      </c>
      <c r="B112" s="31"/>
      <c r="C112" s="33"/>
      <c r="D112" s="33"/>
      <c r="E112" s="23"/>
      <c r="F112" s="23"/>
      <c r="G112" s="23"/>
      <c r="H112" s="32"/>
      <c r="I112" s="32"/>
      <c r="J112" s="23"/>
    </row>
    <row r="113" spans="1:10" x14ac:dyDescent="0.25">
      <c r="A113" s="31" t="str">
        <f t="shared" si="5"/>
        <v xml:space="preserve">SEDE 8 - SUPERCADE CALLE 13 </v>
      </c>
      <c r="B113" s="31"/>
      <c r="C113" s="33"/>
      <c r="D113" s="33"/>
      <c r="E113" s="23"/>
      <c r="F113" s="23"/>
      <c r="G113" s="23"/>
      <c r="H113" s="32"/>
      <c r="I113" s="32"/>
      <c r="J113" s="23"/>
    </row>
    <row r="114" spans="1:10" x14ac:dyDescent="0.25">
      <c r="A114" s="31" t="str">
        <f t="shared" si="5"/>
        <v xml:space="preserve">SEDE 8 - SUPERCADE CALLE 13 </v>
      </c>
      <c r="B114" s="31"/>
      <c r="C114" s="33"/>
      <c r="D114" s="33"/>
      <c r="E114" s="23"/>
      <c r="F114" s="23"/>
      <c r="G114" s="23"/>
      <c r="H114" s="32"/>
      <c r="I114" s="32"/>
      <c r="J114" s="23"/>
    </row>
    <row r="115" spans="1:10" x14ac:dyDescent="0.25">
      <c r="A115" s="31" t="str">
        <f>+A114</f>
        <v xml:space="preserve">SEDE 8 - SUPERCADE CALLE 13 </v>
      </c>
      <c r="B115" s="31"/>
      <c r="C115" s="33"/>
      <c r="D115" s="33"/>
      <c r="E115" s="23"/>
      <c r="F115" s="23"/>
      <c r="G115" s="23"/>
      <c r="H115" s="32"/>
      <c r="I115" s="32"/>
      <c r="J115" s="23"/>
    </row>
    <row r="116" spans="1:10" x14ac:dyDescent="0.25">
      <c r="A116" s="31" t="str">
        <f t="shared" si="5"/>
        <v xml:space="preserve">SEDE 8 - SUPERCADE CALLE 13 </v>
      </c>
      <c r="B116" s="31"/>
      <c r="C116" s="33"/>
      <c r="D116" s="33"/>
      <c r="E116" s="23"/>
      <c r="F116" s="23"/>
      <c r="G116" s="23"/>
      <c r="H116" s="32"/>
      <c r="I116" s="32"/>
      <c r="J116" s="23"/>
    </row>
    <row r="117" spans="1:10" x14ac:dyDescent="0.25">
      <c r="A117" s="31" t="str">
        <f>+A116</f>
        <v xml:space="preserve">SEDE 8 - SUPERCADE CALLE 13 </v>
      </c>
      <c r="B117" s="31"/>
      <c r="C117" s="33"/>
      <c r="D117" s="33"/>
      <c r="E117" s="23"/>
      <c r="F117" s="23"/>
      <c r="G117" s="23"/>
      <c r="H117" s="32"/>
      <c r="I117" s="32"/>
      <c r="J117" s="23"/>
    </row>
    <row r="118" spans="1:10" x14ac:dyDescent="0.25">
      <c r="A118" s="31" t="str">
        <f>+A473</f>
        <v xml:space="preserve">SEDE 9 - SUPERCADE 20 DE JULIO </v>
      </c>
      <c r="B118" s="31"/>
      <c r="C118" s="33"/>
      <c r="D118" s="33"/>
      <c r="E118" s="23"/>
      <c r="F118" s="23"/>
      <c r="G118" s="23"/>
      <c r="H118" s="32"/>
      <c r="I118" s="32"/>
      <c r="J118" s="23"/>
    </row>
    <row r="119" spans="1:10" x14ac:dyDescent="0.25">
      <c r="A119" s="31" t="str">
        <f>+A118</f>
        <v xml:space="preserve">SEDE 9 - SUPERCADE 20 DE JULIO </v>
      </c>
      <c r="B119" s="31"/>
      <c r="C119" s="33"/>
      <c r="D119" s="33"/>
      <c r="E119" s="23"/>
      <c r="F119" s="23"/>
      <c r="G119" s="23"/>
      <c r="H119" s="32"/>
      <c r="I119" s="32"/>
      <c r="J119" s="23"/>
    </row>
    <row r="120" spans="1:10" x14ac:dyDescent="0.25">
      <c r="A120" s="31" t="str">
        <f t="shared" ref="A120:A131" si="6">+A119</f>
        <v xml:space="preserve">SEDE 9 - SUPERCADE 20 DE JULIO </v>
      </c>
      <c r="B120" s="31"/>
      <c r="C120" s="33"/>
      <c r="D120" s="33"/>
      <c r="E120" s="23"/>
      <c r="F120" s="23"/>
      <c r="G120" s="23"/>
      <c r="H120" s="32"/>
      <c r="I120" s="32"/>
      <c r="J120" s="23"/>
    </row>
    <row r="121" spans="1:10" x14ac:dyDescent="0.25">
      <c r="A121" s="31" t="str">
        <f t="shared" si="6"/>
        <v xml:space="preserve">SEDE 9 - SUPERCADE 20 DE JULIO </v>
      </c>
      <c r="B121" s="31"/>
      <c r="C121" s="33"/>
      <c r="D121" s="33"/>
      <c r="E121" s="23"/>
      <c r="F121" s="23"/>
      <c r="G121" s="23"/>
      <c r="H121" s="32"/>
      <c r="I121" s="32"/>
      <c r="J121" s="23"/>
    </row>
    <row r="122" spans="1:10" x14ac:dyDescent="0.25">
      <c r="A122" s="31" t="str">
        <f t="shared" si="6"/>
        <v xml:space="preserve">SEDE 9 - SUPERCADE 20 DE JULIO </v>
      </c>
      <c r="B122" s="31"/>
      <c r="C122" s="33"/>
      <c r="D122" s="33"/>
      <c r="E122" s="23"/>
      <c r="F122" s="23"/>
      <c r="G122" s="23"/>
      <c r="H122" s="32"/>
      <c r="I122" s="32"/>
      <c r="J122" s="23"/>
    </row>
    <row r="123" spans="1:10" x14ac:dyDescent="0.25">
      <c r="A123" s="31" t="str">
        <f t="shared" si="6"/>
        <v xml:space="preserve">SEDE 9 - SUPERCADE 20 DE JULIO </v>
      </c>
      <c r="B123" s="31"/>
      <c r="C123" s="33"/>
      <c r="D123" s="33"/>
      <c r="E123" s="23"/>
      <c r="F123" s="23"/>
      <c r="G123" s="23"/>
      <c r="H123" s="32"/>
      <c r="I123" s="32"/>
      <c r="J123" s="23"/>
    </row>
    <row r="124" spans="1:10" x14ac:dyDescent="0.25">
      <c r="A124" s="31" t="str">
        <f t="shared" si="6"/>
        <v xml:space="preserve">SEDE 9 - SUPERCADE 20 DE JULIO </v>
      </c>
      <c r="B124" s="31"/>
      <c r="C124" s="33"/>
      <c r="D124" s="33"/>
      <c r="E124" s="23"/>
      <c r="F124" s="23"/>
      <c r="G124" s="23"/>
      <c r="H124" s="32"/>
      <c r="I124" s="32"/>
      <c r="J124" s="23"/>
    </row>
    <row r="125" spans="1:10" x14ac:dyDescent="0.25">
      <c r="A125" s="31" t="str">
        <f t="shared" si="6"/>
        <v xml:space="preserve">SEDE 9 - SUPERCADE 20 DE JULIO </v>
      </c>
      <c r="B125" s="31"/>
      <c r="C125" s="33"/>
      <c r="D125" s="33"/>
      <c r="E125" s="23"/>
      <c r="F125" s="23"/>
      <c r="G125" s="23"/>
      <c r="H125" s="32"/>
      <c r="I125" s="32"/>
      <c r="J125" s="23"/>
    </row>
    <row r="126" spans="1:10" x14ac:dyDescent="0.25">
      <c r="A126" s="31" t="str">
        <f t="shared" si="6"/>
        <v xml:space="preserve">SEDE 9 - SUPERCADE 20 DE JULIO </v>
      </c>
      <c r="B126" s="31"/>
      <c r="C126" s="33"/>
      <c r="D126" s="33"/>
      <c r="E126" s="23"/>
      <c r="F126" s="23"/>
      <c r="G126" s="23"/>
      <c r="H126" s="32"/>
      <c r="I126" s="32"/>
      <c r="J126" s="23"/>
    </row>
    <row r="127" spans="1:10" x14ac:dyDescent="0.25">
      <c r="A127" s="31" t="str">
        <f>+A126</f>
        <v xml:space="preserve">SEDE 9 - SUPERCADE 20 DE JULIO </v>
      </c>
      <c r="B127" s="31"/>
      <c r="C127" s="33"/>
      <c r="D127" s="33"/>
      <c r="E127" s="23"/>
      <c r="F127" s="23"/>
      <c r="G127" s="23"/>
      <c r="H127" s="32"/>
      <c r="I127" s="32"/>
      <c r="J127" s="23"/>
    </row>
    <row r="128" spans="1:10" x14ac:dyDescent="0.25">
      <c r="A128" s="31" t="str">
        <f t="shared" si="6"/>
        <v xml:space="preserve">SEDE 9 - SUPERCADE 20 DE JULIO </v>
      </c>
      <c r="B128" s="31"/>
      <c r="C128" s="33"/>
      <c r="D128" s="33"/>
      <c r="E128" s="23"/>
      <c r="F128" s="23"/>
      <c r="G128" s="23"/>
      <c r="H128" s="32"/>
      <c r="I128" s="32"/>
      <c r="J128" s="23"/>
    </row>
    <row r="129" spans="1:10" x14ac:dyDescent="0.25">
      <c r="A129" s="31" t="str">
        <f t="shared" si="6"/>
        <v xml:space="preserve">SEDE 9 - SUPERCADE 20 DE JULIO </v>
      </c>
      <c r="B129" s="31"/>
      <c r="C129" s="33"/>
      <c r="D129" s="33"/>
      <c r="E129" s="23"/>
      <c r="F129" s="23"/>
      <c r="G129" s="23"/>
      <c r="H129" s="32"/>
      <c r="I129" s="32"/>
      <c r="J129" s="23"/>
    </row>
    <row r="130" spans="1:10" x14ac:dyDescent="0.25">
      <c r="A130" s="31" t="str">
        <f>+A129</f>
        <v xml:space="preserve">SEDE 9 - SUPERCADE 20 DE JULIO </v>
      </c>
      <c r="B130" s="31"/>
      <c r="C130" s="33"/>
      <c r="D130" s="33"/>
      <c r="E130" s="23"/>
      <c r="F130" s="23"/>
      <c r="G130" s="23"/>
      <c r="H130" s="32"/>
      <c r="I130" s="32"/>
      <c r="J130" s="23"/>
    </row>
    <row r="131" spans="1:10" x14ac:dyDescent="0.25">
      <c r="A131" s="31" t="str">
        <f t="shared" si="6"/>
        <v xml:space="preserve">SEDE 9 - SUPERCADE 20 DE JULIO </v>
      </c>
      <c r="B131" s="31"/>
      <c r="C131" s="33"/>
      <c r="D131" s="33"/>
      <c r="E131" s="23"/>
      <c r="F131" s="23"/>
      <c r="G131" s="23"/>
      <c r="H131" s="32"/>
      <c r="I131" s="32"/>
      <c r="J131" s="23"/>
    </row>
    <row r="132" spans="1:10" x14ac:dyDescent="0.25">
      <c r="A132" s="31" t="str">
        <f>+A474</f>
        <v xml:space="preserve">SEDE 10 - SUPERCADE MANITAS </v>
      </c>
      <c r="B132" s="31"/>
      <c r="C132" s="33"/>
      <c r="D132" s="33"/>
      <c r="E132" s="23"/>
      <c r="F132" s="23"/>
      <c r="G132" s="23"/>
      <c r="H132" s="32"/>
      <c r="I132" s="32"/>
      <c r="J132" s="23"/>
    </row>
    <row r="133" spans="1:10" x14ac:dyDescent="0.25">
      <c r="A133" s="31" t="str">
        <f>+A132</f>
        <v xml:space="preserve">SEDE 10 - SUPERCADE MANITAS </v>
      </c>
      <c r="B133" s="31"/>
      <c r="C133" s="33"/>
      <c r="D133" s="33"/>
      <c r="E133" s="23"/>
      <c r="F133" s="23"/>
      <c r="G133" s="23"/>
      <c r="H133" s="32"/>
      <c r="I133" s="32"/>
      <c r="J133" s="23"/>
    </row>
    <row r="134" spans="1:10" x14ac:dyDescent="0.25">
      <c r="A134" s="31" t="str">
        <f t="shared" ref="A134:A145" si="7">+A133</f>
        <v xml:space="preserve">SEDE 10 - SUPERCADE MANITAS </v>
      </c>
      <c r="B134" s="31"/>
      <c r="C134" s="33"/>
      <c r="D134" s="33"/>
      <c r="E134" s="23"/>
      <c r="F134" s="23"/>
      <c r="G134" s="23"/>
      <c r="H134" s="32"/>
      <c r="I134" s="32"/>
      <c r="J134" s="23"/>
    </row>
    <row r="135" spans="1:10" x14ac:dyDescent="0.25">
      <c r="A135" s="31" t="str">
        <f t="shared" si="7"/>
        <v xml:space="preserve">SEDE 10 - SUPERCADE MANITAS </v>
      </c>
      <c r="B135" s="31"/>
      <c r="C135" s="33"/>
      <c r="D135" s="33"/>
      <c r="E135" s="23"/>
      <c r="F135" s="23"/>
      <c r="G135" s="23"/>
      <c r="H135" s="32"/>
      <c r="I135" s="32"/>
      <c r="J135" s="23"/>
    </row>
    <row r="136" spans="1:10" x14ac:dyDescent="0.25">
      <c r="A136" s="31" t="str">
        <f t="shared" si="7"/>
        <v xml:space="preserve">SEDE 10 - SUPERCADE MANITAS </v>
      </c>
      <c r="B136" s="31"/>
      <c r="C136" s="33"/>
      <c r="D136" s="33"/>
      <c r="E136" s="23"/>
      <c r="F136" s="23"/>
      <c r="G136" s="23"/>
      <c r="H136" s="32"/>
      <c r="I136" s="32"/>
      <c r="J136" s="23"/>
    </row>
    <row r="137" spans="1:10" x14ac:dyDescent="0.25">
      <c r="A137" s="31" t="str">
        <f t="shared" si="7"/>
        <v xml:space="preserve">SEDE 10 - SUPERCADE MANITAS </v>
      </c>
      <c r="B137" s="31"/>
      <c r="C137" s="33"/>
      <c r="D137" s="33"/>
      <c r="E137" s="23"/>
      <c r="F137" s="23"/>
      <c r="G137" s="23"/>
      <c r="H137" s="32"/>
      <c r="I137" s="32"/>
      <c r="J137" s="23"/>
    </row>
    <row r="138" spans="1:10" x14ac:dyDescent="0.25">
      <c r="A138" s="31" t="str">
        <f t="shared" si="7"/>
        <v xml:space="preserve">SEDE 10 - SUPERCADE MANITAS </v>
      </c>
      <c r="B138" s="31"/>
      <c r="C138" s="33"/>
      <c r="D138" s="33"/>
      <c r="E138" s="23"/>
      <c r="F138" s="23"/>
      <c r="G138" s="23"/>
      <c r="H138" s="32"/>
      <c r="I138" s="32"/>
      <c r="J138" s="23"/>
    </row>
    <row r="139" spans="1:10" x14ac:dyDescent="0.25">
      <c r="A139" s="31" t="str">
        <f t="shared" si="7"/>
        <v xml:space="preserve">SEDE 10 - SUPERCADE MANITAS </v>
      </c>
      <c r="B139" s="31"/>
      <c r="C139" s="33"/>
      <c r="D139" s="33"/>
      <c r="E139" s="23"/>
      <c r="F139" s="23"/>
      <c r="G139" s="23"/>
      <c r="H139" s="32"/>
      <c r="I139" s="32"/>
      <c r="J139" s="23"/>
    </row>
    <row r="140" spans="1:10" x14ac:dyDescent="0.25">
      <c r="A140" s="31" t="str">
        <f t="shared" si="7"/>
        <v xml:space="preserve">SEDE 10 - SUPERCADE MANITAS </v>
      </c>
      <c r="B140" s="31"/>
      <c r="C140" s="33"/>
      <c r="D140" s="33"/>
      <c r="E140" s="23"/>
      <c r="F140" s="23"/>
      <c r="G140" s="23"/>
      <c r="H140" s="32"/>
      <c r="I140" s="32"/>
      <c r="J140" s="23"/>
    </row>
    <row r="141" spans="1:10" x14ac:dyDescent="0.25">
      <c r="A141" s="31" t="str">
        <f t="shared" si="7"/>
        <v xml:space="preserve">SEDE 10 - SUPERCADE MANITAS </v>
      </c>
      <c r="B141" s="31"/>
      <c r="C141" s="33"/>
      <c r="D141" s="33"/>
      <c r="E141" s="23"/>
      <c r="F141" s="23"/>
      <c r="G141" s="23"/>
      <c r="H141" s="32"/>
      <c r="I141" s="32"/>
      <c r="J141" s="23"/>
    </row>
    <row r="142" spans="1:10" x14ac:dyDescent="0.25">
      <c r="A142" s="31" t="str">
        <f t="shared" si="7"/>
        <v xml:space="preserve">SEDE 10 - SUPERCADE MANITAS </v>
      </c>
      <c r="B142" s="31"/>
      <c r="C142" s="33"/>
      <c r="D142" s="33"/>
      <c r="E142" s="23"/>
      <c r="F142" s="23"/>
      <c r="G142" s="23"/>
      <c r="H142" s="32"/>
      <c r="I142" s="32"/>
      <c r="J142" s="23"/>
    </row>
    <row r="143" spans="1:10" x14ac:dyDescent="0.25">
      <c r="A143" s="31" t="str">
        <f t="shared" si="7"/>
        <v xml:space="preserve">SEDE 10 - SUPERCADE MANITAS </v>
      </c>
      <c r="B143" s="31"/>
      <c r="C143" s="33"/>
      <c r="D143" s="33"/>
      <c r="E143" s="23"/>
      <c r="F143" s="23"/>
      <c r="G143" s="23"/>
      <c r="H143" s="32"/>
      <c r="I143" s="32"/>
      <c r="J143" s="23"/>
    </row>
    <row r="144" spans="1:10" x14ac:dyDescent="0.25">
      <c r="A144" s="31" t="str">
        <f>+A143</f>
        <v xml:space="preserve">SEDE 10 - SUPERCADE MANITAS </v>
      </c>
      <c r="B144" s="31"/>
      <c r="C144" s="33"/>
      <c r="D144" s="33"/>
      <c r="E144" s="23"/>
      <c r="F144" s="23"/>
      <c r="G144" s="23"/>
      <c r="H144" s="32"/>
      <c r="I144" s="32"/>
      <c r="J144" s="23"/>
    </row>
    <row r="145" spans="1:10" x14ac:dyDescent="0.25">
      <c r="A145" s="31" t="str">
        <f t="shared" si="7"/>
        <v xml:space="preserve">SEDE 10 - SUPERCADE MANITAS </v>
      </c>
      <c r="B145" s="31"/>
      <c r="C145" s="33"/>
      <c r="D145" s="33"/>
      <c r="E145" s="23"/>
      <c r="F145" s="23"/>
      <c r="G145" s="23"/>
      <c r="H145" s="32"/>
      <c r="I145" s="32"/>
      <c r="J145" s="23"/>
    </row>
    <row r="146" spans="1:10" x14ac:dyDescent="0.25">
      <c r="A146" s="31" t="str">
        <f>+A488</f>
        <v xml:space="preserve">SEDE 16 - SUPERCADE ENGATIVA </v>
      </c>
      <c r="B146" s="31"/>
      <c r="C146" s="33"/>
      <c r="D146" s="33"/>
      <c r="E146" s="23"/>
      <c r="F146" s="23"/>
      <c r="G146" s="23"/>
      <c r="H146" s="32"/>
      <c r="I146" s="32"/>
      <c r="J146" s="23"/>
    </row>
    <row r="147" spans="1:10" x14ac:dyDescent="0.25">
      <c r="A147" s="31"/>
      <c r="B147" s="31"/>
      <c r="C147" s="33"/>
      <c r="D147" s="33"/>
      <c r="E147" s="23"/>
      <c r="F147" s="23"/>
      <c r="G147" s="23"/>
      <c r="H147" s="32"/>
      <c r="I147" s="32"/>
      <c r="J147" s="23"/>
    </row>
    <row r="148" spans="1:10" x14ac:dyDescent="0.25">
      <c r="A148" s="31"/>
      <c r="B148" s="31"/>
      <c r="C148" s="33"/>
      <c r="D148" s="33"/>
      <c r="E148" s="23"/>
      <c r="F148" s="23"/>
      <c r="G148" s="23"/>
      <c r="H148" s="32"/>
      <c r="I148" s="32"/>
      <c r="J148" s="23"/>
    </row>
    <row r="149" spans="1:10" x14ac:dyDescent="0.25">
      <c r="A149" s="31"/>
      <c r="B149" s="31"/>
      <c r="C149" s="33"/>
      <c r="D149" s="33"/>
      <c r="E149" s="23"/>
      <c r="F149" s="23"/>
      <c r="G149" s="23"/>
      <c r="H149" s="32"/>
      <c r="I149" s="32"/>
      <c r="J149" s="23"/>
    </row>
    <row r="150" spans="1:10" x14ac:dyDescent="0.25">
      <c r="A150" s="31"/>
      <c r="B150" s="31"/>
      <c r="C150" s="33"/>
      <c r="D150" s="33"/>
      <c r="E150" s="23"/>
      <c r="F150" s="23"/>
      <c r="G150" s="23"/>
      <c r="H150" s="32"/>
      <c r="I150" s="32"/>
      <c r="J150" s="23"/>
    </row>
    <row r="151" spans="1:10" x14ac:dyDescent="0.25">
      <c r="A151" s="31"/>
      <c r="B151" s="31"/>
      <c r="C151" s="33"/>
      <c r="D151" s="33"/>
      <c r="E151" s="23"/>
      <c r="F151" s="23"/>
      <c r="G151" s="23"/>
      <c r="H151" s="32"/>
      <c r="I151" s="32"/>
      <c r="J151" s="23"/>
    </row>
    <row r="152" spans="1:10" x14ac:dyDescent="0.25">
      <c r="A152" s="31"/>
      <c r="B152" s="31"/>
      <c r="C152" s="33"/>
      <c r="D152" s="33"/>
      <c r="E152" s="23"/>
      <c r="F152" s="23"/>
      <c r="G152" s="23"/>
      <c r="H152" s="32"/>
      <c r="I152" s="32"/>
      <c r="J152" s="23"/>
    </row>
    <row r="153" spans="1:10" x14ac:dyDescent="0.25">
      <c r="A153" s="31"/>
      <c r="B153" s="31"/>
      <c r="C153" s="33"/>
      <c r="D153" s="33"/>
      <c r="E153" s="23"/>
      <c r="F153" s="23"/>
      <c r="G153" s="23"/>
      <c r="H153" s="32"/>
      <c r="I153" s="32"/>
      <c r="J153" s="23"/>
    </row>
    <row r="154" spans="1:10" x14ac:dyDescent="0.25">
      <c r="A154" s="31"/>
      <c r="B154" s="31"/>
      <c r="C154" s="33"/>
      <c r="D154" s="33"/>
      <c r="E154" s="23"/>
      <c r="F154" s="23"/>
      <c r="G154" s="23"/>
      <c r="H154" s="32"/>
      <c r="I154" s="32"/>
      <c r="J154" s="23"/>
    </row>
    <row r="155" spans="1:10" x14ac:dyDescent="0.25">
      <c r="A155" s="31"/>
      <c r="B155" s="31"/>
      <c r="C155" s="33"/>
      <c r="D155" s="33"/>
      <c r="E155" s="23"/>
      <c r="F155" s="23"/>
      <c r="G155" s="23"/>
      <c r="H155" s="32"/>
      <c r="I155" s="32"/>
      <c r="J155" s="23"/>
    </row>
    <row r="156" spans="1:10" x14ac:dyDescent="0.25">
      <c r="A156" s="31"/>
      <c r="B156" s="31"/>
      <c r="C156" s="33"/>
      <c r="D156" s="33"/>
      <c r="E156" s="23"/>
      <c r="F156" s="23"/>
      <c r="G156" s="23"/>
      <c r="H156" s="32"/>
      <c r="I156" s="32"/>
      <c r="J156" s="23"/>
    </row>
    <row r="157" spans="1:10" x14ac:dyDescent="0.25">
      <c r="A157" s="31"/>
      <c r="B157" s="31"/>
      <c r="C157" s="33"/>
      <c r="D157" s="33"/>
      <c r="E157" s="23"/>
      <c r="F157" s="23"/>
      <c r="G157" s="23"/>
      <c r="H157" s="32"/>
      <c r="I157" s="32"/>
      <c r="J157" s="23"/>
    </row>
    <row r="158" spans="1:10" x14ac:dyDescent="0.25">
      <c r="A158" s="31"/>
      <c r="B158" s="31"/>
      <c r="C158" s="33"/>
      <c r="D158" s="33"/>
      <c r="E158" s="23"/>
      <c r="F158" s="23"/>
      <c r="G158" s="23"/>
      <c r="H158" s="32"/>
      <c r="I158" s="32"/>
      <c r="J158" s="23"/>
    </row>
    <row r="159" spans="1:10" x14ac:dyDescent="0.25">
      <c r="A159" s="31"/>
      <c r="B159" s="31"/>
      <c r="C159" s="33"/>
      <c r="D159" s="33"/>
      <c r="E159" s="23"/>
      <c r="F159" s="23"/>
      <c r="G159" s="23"/>
      <c r="H159" s="32"/>
      <c r="I159" s="32"/>
      <c r="J159" s="23"/>
    </row>
    <row r="160" spans="1:10" x14ac:dyDescent="0.25">
      <c r="A160" s="31"/>
      <c r="B160" s="31"/>
      <c r="C160" s="33"/>
      <c r="D160" s="33"/>
      <c r="E160" s="23"/>
      <c r="F160" s="23"/>
      <c r="G160" s="23"/>
      <c r="H160" s="32"/>
      <c r="I160" s="32"/>
      <c r="J160" s="23"/>
    </row>
    <row r="161" spans="1:10" x14ac:dyDescent="0.25">
      <c r="A161" s="31"/>
      <c r="B161" s="31"/>
      <c r="C161" s="33"/>
      <c r="D161" s="33"/>
      <c r="E161" s="23"/>
      <c r="F161" s="23"/>
      <c r="G161" s="23"/>
      <c r="H161" s="32"/>
      <c r="I161" s="32"/>
      <c r="J161" s="23"/>
    </row>
    <row r="162" spans="1:10" x14ac:dyDescent="0.25">
      <c r="A162" s="31"/>
      <c r="B162" s="31"/>
      <c r="C162" s="33"/>
      <c r="D162" s="33"/>
      <c r="E162" s="23"/>
      <c r="F162" s="23"/>
      <c r="G162" s="23"/>
      <c r="H162" s="32"/>
      <c r="I162" s="32"/>
      <c r="J162" s="23"/>
    </row>
    <row r="163" spans="1:10" x14ac:dyDescent="0.25">
      <c r="A163" s="31"/>
      <c r="B163" s="31"/>
      <c r="C163" s="33"/>
      <c r="D163" s="33"/>
      <c r="E163" s="23"/>
      <c r="F163" s="23"/>
      <c r="G163" s="23"/>
      <c r="H163" s="32"/>
      <c r="I163" s="32"/>
      <c r="J163" s="23"/>
    </row>
    <row r="164" spans="1:10" x14ac:dyDescent="0.25">
      <c r="A164" s="31"/>
      <c r="B164" s="31"/>
      <c r="C164" s="33"/>
      <c r="D164" s="33"/>
      <c r="E164" s="23"/>
      <c r="F164" s="23"/>
      <c r="G164" s="23"/>
      <c r="H164" s="32"/>
      <c r="I164" s="32"/>
      <c r="J164" s="23"/>
    </row>
    <row r="165" spans="1:10" x14ac:dyDescent="0.25">
      <c r="A165" s="31"/>
      <c r="B165" s="31"/>
      <c r="C165" s="33"/>
      <c r="D165" s="33"/>
      <c r="E165" s="23"/>
      <c r="F165" s="23"/>
      <c r="G165" s="23"/>
      <c r="H165" s="32"/>
      <c r="I165" s="32"/>
      <c r="J165" s="23"/>
    </row>
    <row r="166" spans="1:10" x14ac:dyDescent="0.25">
      <c r="A166" s="31"/>
      <c r="B166" s="31"/>
      <c r="C166" s="33"/>
      <c r="D166" s="33"/>
      <c r="E166" s="23"/>
      <c r="F166" s="23"/>
      <c r="G166" s="23"/>
      <c r="H166" s="32"/>
      <c r="I166" s="32"/>
      <c r="J166" s="23"/>
    </row>
    <row r="167" spans="1:10" x14ac:dyDescent="0.25">
      <c r="A167" s="31"/>
      <c r="B167" s="31"/>
      <c r="C167" s="33"/>
      <c r="D167" s="33"/>
      <c r="E167" s="23"/>
      <c r="F167" s="23"/>
      <c r="G167" s="23"/>
      <c r="H167" s="32"/>
      <c r="I167" s="32"/>
      <c r="J167" s="23"/>
    </row>
    <row r="168" spans="1:10" x14ac:dyDescent="0.25">
      <c r="A168" s="31"/>
      <c r="B168" s="31"/>
      <c r="C168" s="33"/>
      <c r="D168" s="33"/>
      <c r="E168" s="23"/>
      <c r="F168" s="23"/>
      <c r="G168" s="23"/>
      <c r="H168" s="32"/>
      <c r="I168" s="32"/>
      <c r="J168" s="23"/>
    </row>
    <row r="169" spans="1:10" x14ac:dyDescent="0.25">
      <c r="A169" s="31"/>
      <c r="B169" s="31"/>
      <c r="C169" s="33"/>
      <c r="D169" s="33"/>
      <c r="E169" s="23"/>
      <c r="F169" s="23"/>
      <c r="G169" s="23"/>
      <c r="H169" s="32"/>
      <c r="I169" s="32"/>
      <c r="J169" s="23"/>
    </row>
    <row r="170" spans="1:10" x14ac:dyDescent="0.25">
      <c r="A170" s="31"/>
      <c r="B170" s="31"/>
      <c r="C170" s="33"/>
      <c r="D170" s="33"/>
      <c r="E170" s="23"/>
      <c r="F170" s="23"/>
      <c r="G170" s="23"/>
      <c r="H170" s="32"/>
      <c r="I170" s="32"/>
      <c r="J170" s="23"/>
    </row>
    <row r="171" spans="1:10" x14ac:dyDescent="0.25">
      <c r="A171" s="31"/>
      <c r="B171" s="31"/>
      <c r="C171" s="33"/>
      <c r="D171" s="33"/>
      <c r="E171" s="23"/>
      <c r="F171" s="23"/>
      <c r="G171" s="23"/>
      <c r="H171" s="32"/>
      <c r="I171" s="32"/>
      <c r="J171" s="23"/>
    </row>
    <row r="172" spans="1:10" x14ac:dyDescent="0.25">
      <c r="A172" s="31"/>
      <c r="B172" s="31"/>
      <c r="C172" s="33"/>
      <c r="D172" s="33"/>
      <c r="E172" s="23"/>
      <c r="F172" s="23"/>
      <c r="G172" s="23"/>
      <c r="H172" s="32"/>
      <c r="I172" s="32"/>
      <c r="J172" s="23"/>
    </row>
    <row r="173" spans="1:10" x14ac:dyDescent="0.25">
      <c r="A173" s="31"/>
      <c r="B173" s="31"/>
      <c r="C173" s="33"/>
      <c r="D173" s="33"/>
      <c r="E173" s="23"/>
      <c r="F173" s="23"/>
      <c r="G173" s="23"/>
      <c r="H173" s="32"/>
      <c r="I173" s="32"/>
      <c r="J173" s="23"/>
    </row>
    <row r="174" spans="1:10" x14ac:dyDescent="0.25">
      <c r="A174" s="31"/>
      <c r="B174" s="31"/>
      <c r="C174" s="33"/>
      <c r="D174" s="33"/>
      <c r="E174" s="23"/>
      <c r="F174" s="23"/>
      <c r="G174" s="23"/>
      <c r="H174" s="32"/>
      <c r="I174" s="32"/>
      <c r="J174" s="23"/>
    </row>
    <row r="175" spans="1:10" x14ac:dyDescent="0.25">
      <c r="A175" s="31"/>
      <c r="B175" s="31"/>
      <c r="C175" s="33"/>
      <c r="D175" s="33"/>
      <c r="E175" s="23"/>
      <c r="F175" s="23"/>
      <c r="G175" s="23"/>
      <c r="H175" s="32"/>
      <c r="I175" s="32"/>
      <c r="J175" s="23"/>
    </row>
    <row r="176" spans="1:10" x14ac:dyDescent="0.25">
      <c r="A176" s="31"/>
      <c r="B176" s="31"/>
      <c r="C176" s="33"/>
      <c r="D176" s="33"/>
      <c r="E176" s="23"/>
      <c r="F176" s="23"/>
      <c r="G176" s="23"/>
      <c r="H176" s="32"/>
      <c r="I176" s="32"/>
      <c r="J176" s="23"/>
    </row>
    <row r="177" spans="1:10" x14ac:dyDescent="0.25">
      <c r="A177" s="31"/>
      <c r="B177" s="31"/>
      <c r="C177" s="33"/>
      <c r="D177" s="33"/>
      <c r="E177" s="23"/>
      <c r="F177" s="23"/>
      <c r="G177" s="23"/>
      <c r="H177" s="32"/>
      <c r="I177" s="32"/>
      <c r="J177" s="23"/>
    </row>
    <row r="178" spans="1:10" x14ac:dyDescent="0.25">
      <c r="A178" s="31"/>
      <c r="B178" s="31"/>
      <c r="C178" s="33"/>
      <c r="D178" s="33"/>
      <c r="E178" s="23"/>
      <c r="F178" s="23"/>
      <c r="G178" s="23"/>
      <c r="H178" s="32"/>
      <c r="I178" s="32"/>
      <c r="J178" s="23"/>
    </row>
    <row r="179" spans="1:10" x14ac:dyDescent="0.25">
      <c r="A179" s="31"/>
      <c r="B179" s="31"/>
      <c r="C179" s="33"/>
      <c r="D179" s="33"/>
      <c r="E179" s="23"/>
      <c r="F179" s="23"/>
      <c r="G179" s="23"/>
      <c r="H179" s="32"/>
      <c r="I179" s="32"/>
      <c r="J179" s="23"/>
    </row>
    <row r="180" spans="1:10" x14ac:dyDescent="0.25">
      <c r="A180" s="31"/>
      <c r="B180" s="31"/>
      <c r="C180" s="33"/>
      <c r="D180" s="33"/>
      <c r="E180" s="23"/>
      <c r="F180" s="23"/>
      <c r="G180" s="23"/>
      <c r="H180" s="32"/>
      <c r="I180" s="32"/>
      <c r="J180" s="23"/>
    </row>
    <row r="181" spans="1:10" x14ac:dyDescent="0.25">
      <c r="A181" s="31"/>
      <c r="B181" s="31"/>
      <c r="C181" s="33"/>
      <c r="D181" s="33"/>
      <c r="E181" s="23"/>
      <c r="F181" s="23"/>
      <c r="G181" s="23"/>
      <c r="H181" s="32"/>
      <c r="I181" s="32"/>
      <c r="J181" s="23"/>
    </row>
    <row r="182" spans="1:10" x14ac:dyDescent="0.25">
      <c r="A182" s="31"/>
      <c r="B182" s="31"/>
      <c r="C182" s="33"/>
      <c r="D182" s="33"/>
      <c r="E182" s="23"/>
      <c r="F182" s="23"/>
      <c r="G182" s="23"/>
      <c r="H182" s="32"/>
      <c r="I182" s="32"/>
      <c r="J182" s="23"/>
    </row>
    <row r="183" spans="1:10" x14ac:dyDescent="0.25">
      <c r="A183" s="31"/>
      <c r="B183" s="31"/>
      <c r="C183" s="33"/>
      <c r="D183" s="33"/>
      <c r="E183" s="23"/>
      <c r="F183" s="23"/>
      <c r="G183" s="23"/>
      <c r="H183" s="32"/>
      <c r="I183" s="32"/>
      <c r="J183" s="23"/>
    </row>
    <row r="184" spans="1:10" x14ac:dyDescent="0.25">
      <c r="A184" s="31"/>
      <c r="B184" s="31"/>
      <c r="C184" s="33"/>
      <c r="D184" s="33"/>
      <c r="E184" s="23"/>
      <c r="F184" s="23"/>
      <c r="G184" s="23"/>
      <c r="H184" s="32"/>
      <c r="I184" s="32"/>
      <c r="J184" s="23"/>
    </row>
    <row r="185" spans="1:10" x14ac:dyDescent="0.25">
      <c r="A185" s="31"/>
      <c r="B185" s="31"/>
      <c r="C185" s="33"/>
      <c r="D185" s="33"/>
      <c r="E185" s="23"/>
      <c r="F185" s="23"/>
      <c r="G185" s="23"/>
      <c r="H185" s="32"/>
      <c r="I185" s="32"/>
      <c r="J185" s="23"/>
    </row>
    <row r="186" spans="1:10" x14ac:dyDescent="0.25">
      <c r="A186" s="31"/>
      <c r="B186" s="31"/>
      <c r="C186" s="33"/>
      <c r="D186" s="33"/>
      <c r="E186" s="23"/>
      <c r="F186" s="23"/>
      <c r="G186" s="23"/>
      <c r="H186" s="32"/>
      <c r="I186" s="32"/>
      <c r="J186" s="23"/>
    </row>
    <row r="187" spans="1:10" x14ac:dyDescent="0.25">
      <c r="A187" s="31"/>
      <c r="B187" s="31"/>
      <c r="C187" s="33"/>
      <c r="D187" s="33"/>
      <c r="E187" s="23"/>
      <c r="F187" s="23"/>
      <c r="G187" s="23"/>
      <c r="H187" s="32"/>
      <c r="I187" s="32"/>
      <c r="J187" s="23"/>
    </row>
    <row r="188" spans="1:10" x14ac:dyDescent="0.25">
      <c r="A188" s="31"/>
      <c r="B188" s="31"/>
      <c r="C188" s="33"/>
      <c r="D188" s="33"/>
      <c r="E188" s="23"/>
      <c r="F188" s="23"/>
      <c r="G188" s="23"/>
      <c r="H188" s="32"/>
      <c r="I188" s="32"/>
      <c r="J188" s="23"/>
    </row>
    <row r="189" spans="1:10" x14ac:dyDescent="0.25">
      <c r="A189" s="31"/>
      <c r="B189" s="31"/>
      <c r="C189" s="33"/>
      <c r="D189" s="33"/>
      <c r="E189" s="23"/>
      <c r="F189" s="23"/>
      <c r="G189" s="23"/>
      <c r="H189" s="32"/>
      <c r="I189" s="32"/>
      <c r="J189" s="23"/>
    </row>
    <row r="190" spans="1:10" x14ac:dyDescent="0.25">
      <c r="A190" s="31"/>
      <c r="B190" s="31"/>
      <c r="C190" s="33"/>
      <c r="D190" s="33"/>
      <c r="E190" s="23"/>
      <c r="F190" s="23"/>
      <c r="G190" s="23"/>
      <c r="H190" s="32"/>
      <c r="I190" s="32"/>
      <c r="J190" s="23"/>
    </row>
    <row r="191" spans="1:10" x14ac:dyDescent="0.25">
      <c r="A191" s="31"/>
      <c r="B191" s="31"/>
      <c r="C191" s="33"/>
      <c r="D191" s="33"/>
      <c r="E191" s="23"/>
      <c r="F191" s="23"/>
      <c r="G191" s="23"/>
      <c r="H191" s="32"/>
      <c r="I191" s="32"/>
      <c r="J191" s="23"/>
    </row>
    <row r="192" spans="1:10" x14ac:dyDescent="0.25">
      <c r="A192" s="31"/>
      <c r="B192" s="31"/>
      <c r="C192" s="33"/>
      <c r="D192" s="33"/>
      <c r="E192" s="23"/>
      <c r="F192" s="23"/>
      <c r="G192" s="23"/>
      <c r="H192" s="32"/>
      <c r="I192" s="32"/>
      <c r="J192" s="23"/>
    </row>
    <row r="193" spans="1:10" x14ac:dyDescent="0.25">
      <c r="A193" s="31"/>
      <c r="B193" s="31"/>
      <c r="C193" s="33"/>
      <c r="D193" s="33"/>
      <c r="E193" s="23"/>
      <c r="F193" s="23"/>
      <c r="G193" s="23"/>
      <c r="H193" s="32"/>
      <c r="I193" s="32"/>
      <c r="J193" s="23"/>
    </row>
    <row r="194" spans="1:10" x14ac:dyDescent="0.25">
      <c r="A194" s="31"/>
      <c r="B194" s="31"/>
      <c r="C194" s="33"/>
      <c r="D194" s="33"/>
      <c r="E194" s="23"/>
      <c r="F194" s="23"/>
      <c r="G194" s="23"/>
      <c r="H194" s="32"/>
      <c r="I194" s="32"/>
      <c r="J194" s="23"/>
    </row>
    <row r="195" spans="1:10" x14ac:dyDescent="0.25">
      <c r="A195" s="31"/>
      <c r="B195" s="31"/>
      <c r="C195" s="33"/>
      <c r="D195" s="33"/>
      <c r="E195" s="23"/>
      <c r="F195" s="23"/>
      <c r="G195" s="23"/>
      <c r="H195" s="32"/>
      <c r="I195" s="32"/>
      <c r="J195" s="23"/>
    </row>
    <row r="196" spans="1:10" x14ac:dyDescent="0.25">
      <c r="A196" s="31"/>
      <c r="B196" s="31"/>
      <c r="C196" s="33"/>
      <c r="D196" s="33"/>
      <c r="E196" s="23"/>
      <c r="F196" s="23"/>
      <c r="G196" s="23"/>
      <c r="H196" s="32"/>
      <c r="I196" s="32"/>
      <c r="J196" s="23"/>
    </row>
    <row r="197" spans="1:10" x14ac:dyDescent="0.25">
      <c r="A197" s="31"/>
      <c r="B197" s="31"/>
      <c r="C197" s="33"/>
      <c r="D197" s="33"/>
      <c r="E197" s="23"/>
      <c r="F197" s="23"/>
      <c r="G197" s="23"/>
      <c r="H197" s="32"/>
      <c r="I197" s="32"/>
      <c r="J197" s="23"/>
    </row>
    <row r="198" spans="1:10" x14ac:dyDescent="0.25">
      <c r="A198" s="31"/>
      <c r="B198" s="31"/>
      <c r="C198" s="33"/>
      <c r="D198" s="33"/>
      <c r="E198" s="23"/>
      <c r="F198" s="23"/>
      <c r="G198" s="23"/>
      <c r="H198" s="32"/>
      <c r="I198" s="32"/>
      <c r="J198" s="23"/>
    </row>
    <row r="199" spans="1:10" x14ac:dyDescent="0.25">
      <c r="A199" s="31"/>
      <c r="B199" s="31"/>
      <c r="C199" s="33"/>
      <c r="D199" s="33"/>
      <c r="E199" s="23"/>
      <c r="F199" s="23"/>
      <c r="G199" s="23"/>
      <c r="H199" s="32"/>
      <c r="I199" s="32"/>
      <c r="J199" s="23"/>
    </row>
    <row r="200" spans="1:10" x14ac:dyDescent="0.25">
      <c r="A200" s="31"/>
      <c r="B200" s="31"/>
      <c r="C200" s="33"/>
      <c r="D200" s="33"/>
      <c r="E200" s="23"/>
      <c r="F200" s="23"/>
      <c r="G200" s="23"/>
      <c r="H200" s="32"/>
      <c r="I200" s="32"/>
      <c r="J200" s="23"/>
    </row>
    <row r="201" spans="1:10" x14ac:dyDescent="0.25">
      <c r="A201" s="31"/>
      <c r="B201" s="31"/>
      <c r="C201" s="33"/>
      <c r="D201" s="33"/>
      <c r="E201" s="23"/>
      <c r="F201" s="23"/>
      <c r="G201" s="23"/>
      <c r="H201" s="32"/>
      <c r="I201" s="32"/>
      <c r="J201" s="23"/>
    </row>
    <row r="202" spans="1:10" x14ac:dyDescent="0.25">
      <c r="A202" s="31"/>
      <c r="B202" s="31"/>
      <c r="C202" s="33"/>
      <c r="D202" s="33"/>
      <c r="E202" s="23"/>
      <c r="F202" s="23"/>
      <c r="G202" s="23"/>
      <c r="H202" s="32"/>
      <c r="I202" s="32"/>
      <c r="J202" s="23"/>
    </row>
    <row r="203" spans="1:10" x14ac:dyDescent="0.25">
      <c r="A203" s="31"/>
      <c r="B203" s="31"/>
      <c r="C203" s="33"/>
      <c r="D203" s="33"/>
      <c r="E203" s="23"/>
      <c r="F203" s="23"/>
      <c r="G203" s="23"/>
      <c r="H203" s="32"/>
      <c r="I203" s="32"/>
      <c r="J203" s="23"/>
    </row>
    <row r="204" spans="1:10" x14ac:dyDescent="0.25">
      <c r="A204" s="31"/>
      <c r="B204" s="31"/>
      <c r="C204" s="33"/>
      <c r="D204" s="33"/>
      <c r="E204" s="23"/>
      <c r="F204" s="23"/>
      <c r="G204" s="23"/>
      <c r="H204" s="32"/>
      <c r="I204" s="32"/>
      <c r="J204" s="23"/>
    </row>
    <row r="205" spans="1:10" x14ac:dyDescent="0.25">
      <c r="A205" s="31"/>
      <c r="B205" s="31"/>
      <c r="C205" s="33"/>
      <c r="D205" s="33"/>
      <c r="E205" s="23"/>
      <c r="F205" s="23"/>
      <c r="G205" s="23"/>
      <c r="H205" s="32"/>
      <c r="I205" s="32"/>
      <c r="J205" s="23"/>
    </row>
    <row r="206" spans="1:10" x14ac:dyDescent="0.25">
      <c r="A206" s="31"/>
      <c r="B206" s="31"/>
      <c r="C206" s="33"/>
      <c r="D206" s="33"/>
      <c r="E206" s="23"/>
      <c r="F206" s="23"/>
      <c r="G206" s="23"/>
      <c r="H206" s="32"/>
      <c r="I206" s="32"/>
      <c r="J206" s="23"/>
    </row>
    <row r="207" spans="1:10" x14ac:dyDescent="0.25">
      <c r="A207" s="31"/>
      <c r="B207" s="31"/>
      <c r="C207" s="33"/>
      <c r="D207" s="33"/>
      <c r="E207" s="23"/>
      <c r="F207" s="23"/>
      <c r="G207" s="23"/>
      <c r="H207" s="32"/>
      <c r="I207" s="32"/>
      <c r="J207" s="23"/>
    </row>
    <row r="208" spans="1:10" x14ac:dyDescent="0.25">
      <c r="A208" s="31"/>
      <c r="B208" s="31"/>
      <c r="C208" s="33"/>
      <c r="D208" s="33"/>
      <c r="E208" s="23"/>
      <c r="F208" s="23"/>
      <c r="G208" s="23"/>
      <c r="H208" s="32"/>
      <c r="I208" s="32"/>
      <c r="J208" s="23"/>
    </row>
    <row r="209" spans="1:10" x14ac:dyDescent="0.25">
      <c r="A209" s="31"/>
      <c r="B209" s="31"/>
      <c r="C209" s="33"/>
      <c r="D209" s="33"/>
      <c r="E209" s="23"/>
      <c r="F209" s="23"/>
      <c r="G209" s="23"/>
      <c r="H209" s="32"/>
      <c r="I209" s="32"/>
      <c r="J209" s="23"/>
    </row>
    <row r="210" spans="1:10" x14ac:dyDescent="0.25">
      <c r="A210" s="31"/>
      <c r="B210" s="31"/>
      <c r="C210" s="33"/>
      <c r="D210" s="33"/>
      <c r="E210" s="23"/>
      <c r="F210" s="23"/>
      <c r="G210" s="23"/>
      <c r="H210" s="32"/>
      <c r="I210" s="32"/>
      <c r="J210" s="23"/>
    </row>
    <row r="211" spans="1:10" x14ac:dyDescent="0.25">
      <c r="A211" s="31"/>
      <c r="B211" s="31"/>
      <c r="C211" s="33"/>
      <c r="D211" s="33"/>
      <c r="E211" s="23"/>
      <c r="F211" s="23"/>
      <c r="G211" s="23"/>
      <c r="H211" s="32"/>
      <c r="I211" s="32"/>
      <c r="J211" s="23"/>
    </row>
    <row r="212" spans="1:10" x14ac:dyDescent="0.25">
      <c r="A212" s="31"/>
      <c r="B212" s="31"/>
      <c r="C212" s="33"/>
      <c r="D212" s="33"/>
      <c r="E212" s="23"/>
      <c r="F212" s="23"/>
      <c r="G212" s="23"/>
      <c r="H212" s="32"/>
      <c r="I212" s="32"/>
      <c r="J212" s="23"/>
    </row>
    <row r="213" spans="1:10" x14ac:dyDescent="0.25">
      <c r="A213" s="31"/>
      <c r="B213" s="31"/>
      <c r="C213" s="33"/>
      <c r="D213" s="33"/>
      <c r="E213" s="23"/>
      <c r="F213" s="23"/>
      <c r="G213" s="23"/>
      <c r="H213" s="32"/>
      <c r="I213" s="32"/>
      <c r="J213" s="23"/>
    </row>
    <row r="214" spans="1:10" x14ac:dyDescent="0.25">
      <c r="A214" s="31"/>
      <c r="B214" s="31"/>
      <c r="C214" s="33"/>
      <c r="D214" s="33"/>
      <c r="E214" s="23"/>
      <c r="F214" s="23"/>
      <c r="G214" s="23"/>
      <c r="H214" s="32"/>
      <c r="I214" s="32"/>
      <c r="J214" s="23"/>
    </row>
    <row r="215" spans="1:10" x14ac:dyDescent="0.25">
      <c r="A215" s="31"/>
      <c r="B215" s="31"/>
      <c r="C215" s="33"/>
      <c r="D215" s="33"/>
      <c r="E215" s="23"/>
      <c r="F215" s="23"/>
      <c r="G215" s="23"/>
      <c r="H215" s="32"/>
      <c r="I215" s="32"/>
      <c r="J215" s="23"/>
    </row>
    <row r="216" spans="1:10" x14ac:dyDescent="0.25">
      <c r="A216" s="31"/>
      <c r="B216" s="31"/>
      <c r="C216" s="33"/>
      <c r="D216" s="33"/>
      <c r="E216" s="23"/>
      <c r="F216" s="23"/>
      <c r="G216" s="23"/>
      <c r="H216" s="32"/>
      <c r="I216" s="32"/>
      <c r="J216" s="23"/>
    </row>
    <row r="217" spans="1:10" x14ac:dyDescent="0.25">
      <c r="A217" s="31"/>
      <c r="B217" s="31"/>
      <c r="C217" s="33"/>
      <c r="D217" s="33"/>
      <c r="E217" s="23"/>
      <c r="F217" s="23"/>
      <c r="G217" s="23"/>
      <c r="H217" s="32"/>
      <c r="I217" s="32"/>
      <c r="J217" s="23"/>
    </row>
    <row r="218" spans="1:10" x14ac:dyDescent="0.25">
      <c r="A218" s="31"/>
      <c r="B218" s="31"/>
      <c r="C218" s="33"/>
      <c r="D218" s="33"/>
      <c r="E218" s="23"/>
      <c r="F218" s="23"/>
      <c r="G218" s="23"/>
      <c r="H218" s="32"/>
      <c r="I218" s="32"/>
      <c r="J218" s="23"/>
    </row>
    <row r="219" spans="1:10" x14ac:dyDescent="0.25">
      <c r="A219" s="31"/>
      <c r="B219" s="31"/>
      <c r="C219" s="33"/>
      <c r="D219" s="33"/>
      <c r="E219" s="23"/>
      <c r="F219" s="23"/>
      <c r="G219" s="23"/>
      <c r="H219" s="32"/>
      <c r="I219" s="32"/>
      <c r="J219" s="23"/>
    </row>
    <row r="220" spans="1:10" x14ac:dyDescent="0.25">
      <c r="A220" s="31"/>
      <c r="B220" s="31"/>
      <c r="C220" s="33"/>
      <c r="D220" s="33"/>
      <c r="E220" s="23"/>
      <c r="F220" s="23"/>
      <c r="G220" s="23"/>
      <c r="H220" s="32"/>
      <c r="I220" s="32"/>
      <c r="J220" s="23"/>
    </row>
    <row r="221" spans="1:10" x14ac:dyDescent="0.25">
      <c r="A221" s="31"/>
      <c r="B221" s="31"/>
      <c r="C221" s="33"/>
      <c r="D221" s="33"/>
      <c r="E221" s="23"/>
      <c r="F221" s="23"/>
      <c r="G221" s="23"/>
      <c r="H221" s="32"/>
      <c r="I221" s="32"/>
      <c r="J221" s="23"/>
    </row>
    <row r="222" spans="1:10" x14ac:dyDescent="0.25">
      <c r="A222" s="31"/>
      <c r="B222" s="31"/>
      <c r="C222" s="33"/>
      <c r="D222" s="33"/>
      <c r="E222" s="23"/>
      <c r="F222" s="23"/>
      <c r="G222" s="23"/>
      <c r="H222" s="32"/>
      <c r="I222" s="32"/>
      <c r="J222" s="23"/>
    </row>
    <row r="223" spans="1:10" x14ac:dyDescent="0.25">
      <c r="A223" s="31"/>
      <c r="B223" s="31"/>
      <c r="C223" s="33"/>
      <c r="D223" s="33"/>
      <c r="E223" s="23"/>
      <c r="F223" s="23"/>
      <c r="G223" s="23"/>
      <c r="H223" s="32"/>
      <c r="I223" s="32"/>
      <c r="J223" s="23"/>
    </row>
    <row r="224" spans="1:10" x14ac:dyDescent="0.25">
      <c r="A224" s="31"/>
      <c r="B224" s="31"/>
      <c r="C224" s="33"/>
      <c r="D224" s="33"/>
      <c r="E224" s="23"/>
      <c r="F224" s="23"/>
      <c r="G224" s="23"/>
      <c r="H224" s="32"/>
      <c r="I224" s="32"/>
      <c r="J224" s="23"/>
    </row>
    <row r="225" spans="1:10" x14ac:dyDescent="0.25">
      <c r="A225" s="31"/>
      <c r="B225" s="31"/>
      <c r="C225" s="33"/>
      <c r="D225" s="33"/>
      <c r="E225" s="23"/>
      <c r="F225" s="23"/>
      <c r="G225" s="23"/>
      <c r="H225" s="32"/>
      <c r="I225" s="32"/>
      <c r="J225" s="23"/>
    </row>
    <row r="226" spans="1:10" x14ac:dyDescent="0.25">
      <c r="A226" s="31"/>
      <c r="B226" s="31"/>
      <c r="C226" s="33"/>
      <c r="D226" s="33"/>
      <c r="E226" s="23"/>
      <c r="F226" s="23"/>
      <c r="G226" s="23"/>
      <c r="H226" s="32"/>
      <c r="I226" s="32"/>
      <c r="J226" s="23"/>
    </row>
    <row r="227" spans="1:10" x14ac:dyDescent="0.25">
      <c r="A227" s="31"/>
      <c r="B227" s="31"/>
      <c r="C227" s="33"/>
      <c r="D227" s="33"/>
      <c r="E227" s="23"/>
      <c r="F227" s="23"/>
      <c r="G227" s="23"/>
      <c r="H227" s="32"/>
      <c r="I227" s="32"/>
      <c r="J227" s="23"/>
    </row>
    <row r="228" spans="1:10" x14ac:dyDescent="0.25">
      <c r="A228" s="31"/>
      <c r="B228" s="31"/>
      <c r="C228" s="33"/>
      <c r="D228" s="33"/>
      <c r="E228" s="23"/>
      <c r="F228" s="23"/>
      <c r="G228" s="23"/>
      <c r="H228" s="32"/>
      <c r="I228" s="32"/>
      <c r="J228" s="23"/>
    </row>
    <row r="229" spans="1:10" x14ac:dyDescent="0.25">
      <c r="A229" s="31"/>
      <c r="B229" s="31"/>
      <c r="C229" s="33"/>
      <c r="D229" s="33"/>
      <c r="E229" s="23"/>
      <c r="F229" s="23"/>
      <c r="G229" s="23"/>
      <c r="H229" s="32"/>
      <c r="I229" s="32"/>
      <c r="J229" s="23"/>
    </row>
    <row r="230" spans="1:10" x14ac:dyDescent="0.25">
      <c r="A230" s="31"/>
      <c r="B230" s="31"/>
      <c r="C230" s="33"/>
      <c r="D230" s="33"/>
      <c r="E230" s="23"/>
      <c r="F230" s="23"/>
      <c r="G230" s="23"/>
      <c r="H230" s="32"/>
      <c r="I230" s="32"/>
      <c r="J230" s="23"/>
    </row>
    <row r="231" spans="1:10" x14ac:dyDescent="0.25">
      <c r="A231" s="31"/>
      <c r="B231" s="31"/>
      <c r="C231" s="33"/>
      <c r="D231" s="33"/>
      <c r="E231" s="23"/>
      <c r="F231" s="23"/>
      <c r="G231" s="23"/>
      <c r="H231" s="32"/>
      <c r="I231" s="32"/>
      <c r="J231" s="23"/>
    </row>
    <row r="232" spans="1:10" x14ac:dyDescent="0.25">
      <c r="A232" s="31"/>
      <c r="B232" s="31"/>
      <c r="C232" s="33"/>
      <c r="D232" s="33"/>
      <c r="E232" s="23"/>
      <c r="F232" s="23"/>
      <c r="G232" s="23"/>
      <c r="H232" s="32"/>
      <c r="I232" s="32"/>
      <c r="J232" s="23"/>
    </row>
    <row r="233" spans="1:10" x14ac:dyDescent="0.25">
      <c r="A233" s="31"/>
      <c r="B233" s="31"/>
      <c r="C233" s="33"/>
      <c r="D233" s="33"/>
      <c r="E233" s="23"/>
      <c r="F233" s="23"/>
      <c r="G233" s="23"/>
      <c r="H233" s="32"/>
      <c r="I233" s="32"/>
      <c r="J233" s="23"/>
    </row>
    <row r="234" spans="1:10" x14ac:dyDescent="0.25">
      <c r="A234" s="31"/>
      <c r="B234" s="31"/>
      <c r="C234" s="33"/>
      <c r="D234" s="33"/>
      <c r="E234" s="23"/>
      <c r="F234" s="23"/>
      <c r="G234" s="23"/>
      <c r="H234" s="32"/>
      <c r="I234" s="32"/>
      <c r="J234" s="23"/>
    </row>
    <row r="235" spans="1:10" x14ac:dyDescent="0.25">
      <c r="A235" s="31"/>
      <c r="B235" s="31"/>
      <c r="C235" s="33"/>
      <c r="D235" s="33"/>
      <c r="E235" s="23"/>
      <c r="F235" s="23"/>
      <c r="G235" s="23"/>
      <c r="H235" s="32"/>
      <c r="I235" s="32"/>
      <c r="J235" s="23"/>
    </row>
    <row r="236" spans="1:10" x14ac:dyDescent="0.25">
      <c r="A236" s="31"/>
      <c r="B236" s="31"/>
      <c r="C236" s="33"/>
      <c r="D236" s="33"/>
      <c r="E236" s="23"/>
      <c r="F236" s="23"/>
      <c r="G236" s="23"/>
      <c r="H236" s="32"/>
      <c r="I236" s="32"/>
      <c r="J236" s="23"/>
    </row>
    <row r="237" spans="1:10" x14ac:dyDescent="0.25">
      <c r="A237" s="31"/>
      <c r="B237" s="31"/>
      <c r="C237" s="33"/>
      <c r="D237" s="33"/>
      <c r="E237" s="23"/>
      <c r="F237" s="23"/>
      <c r="G237" s="23"/>
      <c r="H237" s="32"/>
      <c r="I237" s="32"/>
      <c r="J237" s="23"/>
    </row>
    <row r="238" spans="1:10" x14ac:dyDescent="0.25">
      <c r="A238" s="31"/>
      <c r="B238" s="31"/>
      <c r="C238" s="33"/>
      <c r="D238" s="33"/>
      <c r="E238" s="23"/>
      <c r="F238" s="23"/>
      <c r="G238" s="23"/>
      <c r="H238" s="32"/>
      <c r="I238" s="32"/>
      <c r="J238" s="23"/>
    </row>
    <row r="239" spans="1:10" x14ac:dyDescent="0.25">
      <c r="A239" s="31"/>
      <c r="B239" s="31"/>
      <c r="C239" s="33"/>
      <c r="D239" s="33"/>
      <c r="E239" s="23"/>
      <c r="F239" s="23"/>
      <c r="G239" s="23"/>
      <c r="H239" s="32"/>
      <c r="I239" s="32"/>
      <c r="J239" s="23"/>
    </row>
    <row r="240" spans="1:10" x14ac:dyDescent="0.25">
      <c r="A240" s="31"/>
      <c r="B240" s="31"/>
      <c r="C240" s="33"/>
      <c r="D240" s="33"/>
      <c r="E240" s="23"/>
      <c r="F240" s="23"/>
      <c r="G240" s="23"/>
      <c r="H240" s="32"/>
      <c r="I240" s="32"/>
      <c r="J240" s="23"/>
    </row>
    <row r="241" spans="1:10" x14ac:dyDescent="0.25">
      <c r="A241" s="31"/>
      <c r="B241" s="31"/>
      <c r="C241" s="33"/>
      <c r="D241" s="33"/>
      <c r="E241" s="23"/>
      <c r="F241" s="23"/>
      <c r="G241" s="23"/>
      <c r="H241" s="32"/>
      <c r="I241" s="32"/>
      <c r="J241" s="23"/>
    </row>
    <row r="242" spans="1:10" x14ac:dyDescent="0.25">
      <c r="A242" s="31"/>
      <c r="B242" s="31"/>
      <c r="C242" s="33"/>
      <c r="D242" s="33"/>
      <c r="E242" s="23"/>
      <c r="F242" s="23"/>
      <c r="G242" s="23"/>
      <c r="H242" s="32"/>
      <c r="I242" s="32"/>
      <c r="J242" s="23"/>
    </row>
    <row r="243" spans="1:10" x14ac:dyDescent="0.25">
      <c r="A243" s="31"/>
      <c r="B243" s="31"/>
      <c r="C243" s="33"/>
      <c r="D243" s="33"/>
      <c r="E243" s="23"/>
      <c r="F243" s="23"/>
      <c r="G243" s="23"/>
      <c r="H243" s="32"/>
      <c r="I243" s="32"/>
      <c r="J243" s="23"/>
    </row>
    <row r="244" spans="1:10" x14ac:dyDescent="0.25">
      <c r="A244" s="31"/>
      <c r="B244" s="31"/>
      <c r="C244" s="33"/>
      <c r="D244" s="33"/>
      <c r="E244" s="23"/>
      <c r="F244" s="23"/>
      <c r="G244" s="23"/>
      <c r="H244" s="32"/>
      <c r="I244" s="32"/>
      <c r="J244" s="23"/>
    </row>
    <row r="245" spans="1:10" x14ac:dyDescent="0.25">
      <c r="A245" s="31"/>
      <c r="B245" s="31"/>
      <c r="C245" s="33"/>
      <c r="D245" s="33"/>
      <c r="E245" s="23"/>
      <c r="F245" s="23"/>
      <c r="G245" s="23"/>
      <c r="H245" s="32"/>
      <c r="I245" s="32"/>
      <c r="J245" s="23"/>
    </row>
    <row r="246" spans="1:10" x14ac:dyDescent="0.25">
      <c r="A246" s="31"/>
      <c r="B246" s="31"/>
      <c r="C246" s="33"/>
      <c r="D246" s="33"/>
      <c r="E246" s="23"/>
      <c r="F246" s="23"/>
      <c r="G246" s="23"/>
      <c r="H246" s="32"/>
      <c r="I246" s="32"/>
      <c r="J246" s="23"/>
    </row>
    <row r="247" spans="1:10" x14ac:dyDescent="0.25">
      <c r="A247" s="31"/>
      <c r="B247" s="31"/>
      <c r="C247" s="33"/>
      <c r="D247" s="33"/>
      <c r="E247" s="23"/>
      <c r="F247" s="23"/>
      <c r="G247" s="23"/>
      <c r="H247" s="32"/>
      <c r="I247" s="32"/>
      <c r="J247" s="23"/>
    </row>
    <row r="248" spans="1:10" x14ac:dyDescent="0.25">
      <c r="A248" s="31"/>
      <c r="B248" s="31"/>
      <c r="C248" s="33"/>
      <c r="D248" s="33"/>
      <c r="E248" s="23"/>
      <c r="F248" s="23"/>
      <c r="G248" s="23"/>
      <c r="H248" s="32"/>
      <c r="I248" s="32"/>
      <c r="J248" s="23"/>
    </row>
    <row r="249" spans="1:10" x14ac:dyDescent="0.25">
      <c r="A249" s="31"/>
      <c r="B249" s="31"/>
      <c r="C249" s="33"/>
      <c r="D249" s="33"/>
      <c r="E249" s="23"/>
      <c r="F249" s="23"/>
      <c r="G249" s="23"/>
      <c r="H249" s="32"/>
      <c r="I249" s="32"/>
      <c r="J249" s="23"/>
    </row>
    <row r="250" spans="1:10" x14ac:dyDescent="0.25">
      <c r="A250" s="31"/>
      <c r="B250" s="31"/>
      <c r="C250" s="33"/>
      <c r="D250" s="33"/>
      <c r="E250" s="23"/>
      <c r="F250" s="23"/>
      <c r="G250" s="23"/>
      <c r="H250" s="32"/>
      <c r="I250" s="32"/>
      <c r="J250" s="23"/>
    </row>
    <row r="251" spans="1:10" x14ac:dyDescent="0.25">
      <c r="A251" s="31"/>
      <c r="B251" s="31"/>
      <c r="C251" s="33"/>
      <c r="D251" s="33"/>
      <c r="E251" s="23"/>
      <c r="F251" s="23"/>
      <c r="G251" s="23"/>
      <c r="H251" s="32"/>
      <c r="I251" s="32"/>
      <c r="J251" s="23"/>
    </row>
    <row r="252" spans="1:10" x14ac:dyDescent="0.25">
      <c r="A252" s="31"/>
      <c r="B252" s="31"/>
      <c r="C252" s="33"/>
      <c r="D252" s="33"/>
      <c r="E252" s="23"/>
      <c r="F252" s="23"/>
      <c r="G252" s="23"/>
      <c r="H252" s="32"/>
      <c r="I252" s="32"/>
      <c r="J252" s="23"/>
    </row>
    <row r="253" spans="1:10" x14ac:dyDescent="0.25">
      <c r="A253" s="31"/>
      <c r="B253" s="31"/>
      <c r="C253" s="33"/>
      <c r="D253" s="33"/>
      <c r="E253" s="23"/>
      <c r="F253" s="23"/>
      <c r="G253" s="23"/>
      <c r="H253" s="32"/>
      <c r="I253" s="32"/>
      <c r="J253" s="23"/>
    </row>
    <row r="254" spans="1:10" x14ac:dyDescent="0.25">
      <c r="A254" s="31"/>
      <c r="B254" s="31"/>
      <c r="C254" s="33"/>
      <c r="D254" s="33"/>
      <c r="E254" s="23"/>
      <c r="F254" s="23"/>
      <c r="G254" s="23"/>
      <c r="H254" s="32"/>
      <c r="I254" s="32"/>
      <c r="J254" s="23"/>
    </row>
    <row r="255" spans="1:10" x14ac:dyDescent="0.25">
      <c r="A255" s="31"/>
      <c r="B255" s="31"/>
      <c r="C255" s="33"/>
      <c r="D255" s="33"/>
      <c r="E255" s="23"/>
      <c r="F255" s="23"/>
      <c r="G255" s="23"/>
      <c r="H255" s="32"/>
      <c r="I255" s="32"/>
      <c r="J255" s="23"/>
    </row>
    <row r="256" spans="1:10" x14ac:dyDescent="0.25">
      <c r="A256" s="31"/>
      <c r="B256" s="31"/>
      <c r="C256" s="33"/>
      <c r="D256" s="33"/>
      <c r="E256" s="23"/>
      <c r="F256" s="23"/>
      <c r="G256" s="23"/>
      <c r="H256" s="32"/>
      <c r="I256" s="32"/>
      <c r="J256" s="23"/>
    </row>
    <row r="257" spans="1:10" x14ac:dyDescent="0.25">
      <c r="A257" s="31"/>
      <c r="B257" s="31"/>
      <c r="C257" s="33"/>
      <c r="D257" s="33"/>
      <c r="E257" s="23"/>
      <c r="F257" s="23"/>
      <c r="G257" s="23"/>
      <c r="H257" s="32"/>
      <c r="I257" s="32"/>
      <c r="J257" s="23"/>
    </row>
    <row r="258" spans="1:10" x14ac:dyDescent="0.25">
      <c r="A258" s="31"/>
      <c r="B258" s="31"/>
      <c r="C258" s="33"/>
      <c r="D258" s="33"/>
      <c r="E258" s="23"/>
      <c r="F258" s="23"/>
      <c r="G258" s="23"/>
      <c r="H258" s="32"/>
      <c r="I258" s="32"/>
      <c r="J258" s="23"/>
    </row>
    <row r="259" spans="1:10" x14ac:dyDescent="0.25">
      <c r="A259" s="31"/>
      <c r="B259" s="31"/>
      <c r="C259" s="33"/>
      <c r="D259" s="33"/>
      <c r="E259" s="23"/>
      <c r="F259" s="23"/>
      <c r="G259" s="23"/>
      <c r="H259" s="32"/>
      <c r="I259" s="32"/>
      <c r="J259" s="23"/>
    </row>
    <row r="260" spans="1:10" x14ac:dyDescent="0.25">
      <c r="A260" s="31"/>
      <c r="B260" s="31"/>
      <c r="C260" s="33"/>
      <c r="D260" s="33"/>
      <c r="E260" s="23"/>
      <c r="F260" s="23"/>
      <c r="G260" s="23"/>
      <c r="H260" s="32"/>
      <c r="I260" s="32"/>
      <c r="J260" s="23"/>
    </row>
    <row r="261" spans="1:10" x14ac:dyDescent="0.25">
      <c r="A261" s="31"/>
      <c r="B261" s="31"/>
      <c r="C261" s="33"/>
      <c r="D261" s="33"/>
      <c r="E261" s="23"/>
      <c r="F261" s="23"/>
      <c r="G261" s="23"/>
      <c r="H261" s="32"/>
      <c r="I261" s="32"/>
      <c r="J261" s="23"/>
    </row>
    <row r="262" spans="1:10" x14ac:dyDescent="0.25">
      <c r="A262" s="31"/>
      <c r="B262" s="31"/>
      <c r="C262" s="33"/>
      <c r="D262" s="33"/>
      <c r="E262" s="23"/>
      <c r="F262" s="23"/>
      <c r="G262" s="23"/>
      <c r="H262" s="32"/>
      <c r="I262" s="32"/>
      <c r="J262" s="23"/>
    </row>
    <row r="263" spans="1:10" x14ac:dyDescent="0.25">
      <c r="A263" s="31"/>
      <c r="B263" s="31"/>
      <c r="C263" s="33"/>
      <c r="D263" s="33"/>
      <c r="E263" s="23"/>
      <c r="F263" s="23"/>
      <c r="G263" s="23"/>
      <c r="H263" s="32"/>
      <c r="I263" s="32"/>
      <c r="J263" s="23"/>
    </row>
    <row r="264" spans="1:10" x14ac:dyDescent="0.25">
      <c r="A264" s="31"/>
      <c r="B264" s="31"/>
      <c r="C264" s="33"/>
      <c r="D264" s="33"/>
      <c r="E264" s="23"/>
      <c r="F264" s="23"/>
      <c r="G264" s="23"/>
      <c r="H264" s="32"/>
      <c r="I264" s="32"/>
      <c r="J264" s="23"/>
    </row>
    <row r="265" spans="1:10" x14ac:dyDescent="0.25">
      <c r="A265" s="31"/>
      <c r="B265" s="31"/>
      <c r="C265" s="33"/>
      <c r="D265" s="33"/>
      <c r="E265" s="23"/>
      <c r="F265" s="23"/>
      <c r="G265" s="23"/>
      <c r="H265" s="32"/>
      <c r="I265" s="32"/>
      <c r="J265" s="23"/>
    </row>
    <row r="266" spans="1:10" x14ac:dyDescent="0.25">
      <c r="A266" s="31"/>
      <c r="B266" s="31"/>
      <c r="C266" s="33"/>
      <c r="D266" s="33"/>
      <c r="E266" s="23"/>
      <c r="F266" s="23"/>
      <c r="G266" s="23"/>
      <c r="H266" s="32"/>
      <c r="I266" s="32"/>
      <c r="J266" s="23"/>
    </row>
    <row r="267" spans="1:10" x14ac:dyDescent="0.25">
      <c r="A267" s="31"/>
      <c r="B267" s="31"/>
      <c r="C267" s="33"/>
      <c r="D267" s="33"/>
      <c r="E267" s="23"/>
      <c r="F267" s="23"/>
      <c r="G267" s="23"/>
      <c r="H267" s="32"/>
      <c r="I267" s="32"/>
      <c r="J267" s="23"/>
    </row>
    <row r="268" spans="1:10" x14ac:dyDescent="0.25">
      <c r="A268" s="31"/>
      <c r="B268" s="31"/>
      <c r="C268" s="33"/>
      <c r="D268" s="33"/>
      <c r="E268" s="23"/>
      <c r="F268" s="23"/>
      <c r="G268" s="23"/>
      <c r="H268" s="32"/>
      <c r="I268" s="32"/>
      <c r="J268" s="23"/>
    </row>
    <row r="269" spans="1:10" x14ac:dyDescent="0.25">
      <c r="A269" s="31"/>
      <c r="B269" s="31"/>
      <c r="C269" s="33"/>
      <c r="D269" s="33"/>
      <c r="E269" s="23"/>
      <c r="F269" s="23"/>
      <c r="G269" s="23"/>
      <c r="H269" s="32"/>
      <c r="I269" s="32"/>
      <c r="J269" s="23"/>
    </row>
    <row r="270" spans="1:10" x14ac:dyDescent="0.25">
      <c r="A270" s="31"/>
      <c r="B270" s="31"/>
      <c r="C270" s="33"/>
      <c r="D270" s="33"/>
      <c r="E270" s="23"/>
      <c r="F270" s="23"/>
      <c r="G270" s="23"/>
      <c r="H270" s="32"/>
      <c r="I270" s="32"/>
      <c r="J270" s="23"/>
    </row>
    <row r="271" spans="1:10" x14ac:dyDescent="0.25">
      <c r="A271" s="31"/>
      <c r="B271" s="31"/>
      <c r="C271" s="33"/>
      <c r="D271" s="33"/>
      <c r="E271" s="23"/>
      <c r="F271" s="23"/>
      <c r="G271" s="23"/>
      <c r="H271" s="32"/>
      <c r="I271" s="32"/>
      <c r="J271" s="23"/>
    </row>
    <row r="272" spans="1:10" x14ac:dyDescent="0.25">
      <c r="A272" s="31"/>
      <c r="B272" s="31"/>
      <c r="C272" s="33"/>
      <c r="D272" s="33"/>
      <c r="E272" s="23"/>
      <c r="F272" s="23"/>
      <c r="G272" s="23"/>
      <c r="H272" s="32"/>
      <c r="I272" s="32"/>
      <c r="J272" s="23"/>
    </row>
    <row r="273" spans="1:10" x14ac:dyDescent="0.25">
      <c r="A273" s="31"/>
      <c r="B273" s="31"/>
      <c r="C273" s="33"/>
      <c r="D273" s="33"/>
      <c r="E273" s="23"/>
      <c r="F273" s="23"/>
      <c r="G273" s="23"/>
      <c r="H273" s="32"/>
      <c r="I273" s="32"/>
      <c r="J273" s="23"/>
    </row>
    <row r="274" spans="1:10" x14ac:dyDescent="0.25">
      <c r="A274" s="31"/>
      <c r="B274" s="31"/>
      <c r="C274" s="33"/>
      <c r="D274" s="33"/>
      <c r="E274" s="23"/>
      <c r="F274" s="23"/>
      <c r="G274" s="23"/>
      <c r="H274" s="32"/>
      <c r="I274" s="32"/>
      <c r="J274" s="23"/>
    </row>
    <row r="275" spans="1:10" x14ac:dyDescent="0.25">
      <c r="A275" s="31"/>
      <c r="B275" s="31"/>
      <c r="C275" s="33"/>
      <c r="D275" s="33"/>
      <c r="E275" s="23"/>
      <c r="F275" s="23"/>
      <c r="G275" s="23"/>
      <c r="H275" s="32"/>
      <c r="I275" s="32"/>
      <c r="J275" s="23"/>
    </row>
    <row r="276" spans="1:10" x14ac:dyDescent="0.25">
      <c r="A276" s="31"/>
      <c r="B276" s="31"/>
      <c r="C276" s="33"/>
      <c r="D276" s="33"/>
      <c r="E276" s="23"/>
      <c r="F276" s="23"/>
      <c r="G276" s="23"/>
      <c r="H276" s="32"/>
      <c r="I276" s="32"/>
      <c r="J276" s="23"/>
    </row>
    <row r="277" spans="1:10" x14ac:dyDescent="0.25">
      <c r="A277" s="31"/>
      <c r="B277" s="31"/>
      <c r="C277" s="33"/>
      <c r="D277" s="33"/>
      <c r="E277" s="23"/>
      <c r="F277" s="23"/>
      <c r="G277" s="23"/>
      <c r="H277" s="32"/>
      <c r="I277" s="32"/>
      <c r="J277" s="23"/>
    </row>
    <row r="278" spans="1:10" x14ac:dyDescent="0.25">
      <c r="A278" s="31"/>
      <c r="B278" s="31"/>
      <c r="C278" s="33"/>
      <c r="D278" s="33"/>
      <c r="E278" s="23"/>
      <c r="F278" s="23"/>
      <c r="G278" s="23"/>
      <c r="H278" s="32"/>
      <c r="I278" s="32"/>
      <c r="J278" s="23"/>
    </row>
    <row r="279" spans="1:10" x14ac:dyDescent="0.25">
      <c r="A279" s="31"/>
      <c r="B279" s="31"/>
      <c r="C279" s="33"/>
      <c r="D279" s="33"/>
      <c r="E279" s="23"/>
      <c r="F279" s="23"/>
      <c r="G279" s="23"/>
      <c r="H279" s="32"/>
      <c r="I279" s="32"/>
      <c r="J279" s="23"/>
    </row>
    <row r="280" spans="1:10" x14ac:dyDescent="0.25">
      <c r="A280" s="31"/>
      <c r="B280" s="31"/>
      <c r="C280" s="33"/>
      <c r="D280" s="33"/>
      <c r="E280" s="23"/>
      <c r="F280" s="23"/>
      <c r="G280" s="23"/>
      <c r="H280" s="32"/>
      <c r="I280" s="32"/>
      <c r="J280" s="23"/>
    </row>
    <row r="281" spans="1:10" x14ac:dyDescent="0.25">
      <c r="A281" s="31"/>
      <c r="B281" s="31"/>
      <c r="C281" s="33"/>
      <c r="D281" s="33"/>
      <c r="E281" s="23"/>
      <c r="F281" s="23"/>
      <c r="G281" s="23"/>
      <c r="H281" s="32"/>
      <c r="I281" s="32"/>
      <c r="J281" s="23"/>
    </row>
    <row r="282" spans="1:10" x14ac:dyDescent="0.25">
      <c r="A282" s="31"/>
      <c r="B282" s="31"/>
      <c r="C282" s="33"/>
      <c r="D282" s="33"/>
      <c r="E282" s="23"/>
      <c r="F282" s="23"/>
      <c r="G282" s="23"/>
      <c r="H282" s="32"/>
      <c r="I282" s="32"/>
      <c r="J282" s="23"/>
    </row>
    <row r="283" spans="1:10" x14ac:dyDescent="0.25">
      <c r="A283" s="31"/>
      <c r="B283" s="31"/>
      <c r="C283" s="33"/>
      <c r="D283" s="33"/>
      <c r="E283" s="23"/>
      <c r="F283" s="23"/>
      <c r="G283" s="23"/>
      <c r="H283" s="32"/>
      <c r="I283" s="32"/>
      <c r="J283" s="23"/>
    </row>
    <row r="284" spans="1:10" x14ac:dyDescent="0.25">
      <c r="A284" s="31"/>
      <c r="B284" s="31"/>
      <c r="C284" s="33"/>
      <c r="D284" s="33"/>
      <c r="E284" s="23"/>
      <c r="F284" s="23"/>
      <c r="G284" s="23"/>
      <c r="H284" s="32"/>
      <c r="I284" s="32"/>
      <c r="J284" s="23"/>
    </row>
    <row r="285" spans="1:10" x14ac:dyDescent="0.25">
      <c r="A285" s="31"/>
      <c r="B285" s="31"/>
      <c r="C285" s="33"/>
      <c r="D285" s="33"/>
      <c r="E285" s="23"/>
      <c r="F285" s="23"/>
      <c r="G285" s="23"/>
      <c r="H285" s="32"/>
      <c r="I285" s="32"/>
      <c r="J285" s="23"/>
    </row>
    <row r="286" spans="1:10" x14ac:dyDescent="0.25">
      <c r="A286" s="31"/>
      <c r="B286" s="31"/>
      <c r="C286" s="33"/>
      <c r="D286" s="33"/>
      <c r="E286" s="23"/>
      <c r="F286" s="23"/>
      <c r="G286" s="23"/>
      <c r="H286" s="32"/>
      <c r="I286" s="32"/>
      <c r="J286" s="23"/>
    </row>
    <row r="287" spans="1:10" x14ac:dyDescent="0.25">
      <c r="A287" s="31"/>
      <c r="B287" s="31"/>
      <c r="C287" s="33"/>
      <c r="D287" s="33"/>
      <c r="E287" s="23"/>
      <c r="F287" s="23"/>
      <c r="G287" s="23"/>
      <c r="H287" s="32"/>
      <c r="I287" s="32"/>
      <c r="J287" s="23"/>
    </row>
    <row r="288" spans="1:10" x14ac:dyDescent="0.25">
      <c r="A288" s="31"/>
      <c r="B288" s="31"/>
      <c r="C288" s="33"/>
      <c r="D288" s="33"/>
      <c r="E288" s="23"/>
      <c r="F288" s="23"/>
      <c r="G288" s="23"/>
      <c r="H288" s="32"/>
      <c r="I288" s="32"/>
      <c r="J288" s="23"/>
    </row>
    <row r="289" spans="1:10" x14ac:dyDescent="0.25">
      <c r="A289" s="31"/>
      <c r="B289" s="31"/>
      <c r="C289" s="33"/>
      <c r="D289" s="33"/>
      <c r="E289" s="23"/>
      <c r="F289" s="23"/>
      <c r="G289" s="23"/>
      <c r="H289" s="32"/>
      <c r="I289" s="32"/>
      <c r="J289" s="23"/>
    </row>
    <row r="290" spans="1:10" x14ac:dyDescent="0.25">
      <c r="A290" s="31"/>
      <c r="B290" s="31"/>
      <c r="C290" s="33"/>
      <c r="D290" s="33"/>
      <c r="E290" s="23"/>
      <c r="F290" s="23"/>
      <c r="G290" s="23"/>
      <c r="H290" s="32"/>
      <c r="I290" s="32"/>
      <c r="J290" s="23"/>
    </row>
    <row r="291" spans="1:10" x14ac:dyDescent="0.25">
      <c r="A291" s="31"/>
      <c r="B291" s="31"/>
      <c r="C291" s="33"/>
      <c r="D291" s="33"/>
      <c r="E291" s="23"/>
      <c r="F291" s="23"/>
      <c r="G291" s="23"/>
      <c r="H291" s="32"/>
      <c r="I291" s="32"/>
      <c r="J291" s="23"/>
    </row>
    <row r="292" spans="1:10" x14ac:dyDescent="0.25">
      <c r="A292" s="31"/>
      <c r="B292" s="31"/>
      <c r="C292" s="33"/>
      <c r="D292" s="33"/>
      <c r="E292" s="23"/>
      <c r="F292" s="23"/>
      <c r="G292" s="23"/>
      <c r="H292" s="32"/>
      <c r="I292" s="32"/>
      <c r="J292" s="23"/>
    </row>
    <row r="293" spans="1:10" x14ac:dyDescent="0.25">
      <c r="A293" s="31"/>
      <c r="B293" s="31"/>
      <c r="C293" s="33"/>
      <c r="D293" s="33"/>
      <c r="E293" s="23"/>
      <c r="F293" s="23"/>
      <c r="G293" s="23"/>
      <c r="H293" s="32"/>
      <c r="I293" s="32"/>
      <c r="J293" s="23"/>
    </row>
    <row r="294" spans="1:10" x14ac:dyDescent="0.25">
      <c r="A294" s="31"/>
      <c r="B294" s="31"/>
      <c r="C294" s="33"/>
      <c r="D294" s="33"/>
      <c r="E294" s="23"/>
      <c r="F294" s="23"/>
      <c r="G294" s="23"/>
      <c r="H294" s="32"/>
      <c r="I294" s="32"/>
      <c r="J294" s="23"/>
    </row>
    <row r="295" spans="1:10" x14ac:dyDescent="0.25">
      <c r="A295" s="31"/>
      <c r="B295" s="31"/>
      <c r="C295" s="33"/>
      <c r="D295" s="33"/>
      <c r="E295" s="23"/>
      <c r="F295" s="23"/>
      <c r="G295" s="23"/>
      <c r="H295" s="32"/>
      <c r="I295" s="32"/>
      <c r="J295" s="23"/>
    </row>
    <row r="296" spans="1:10" x14ac:dyDescent="0.25">
      <c r="A296" s="31"/>
      <c r="B296" s="31"/>
      <c r="C296" s="33"/>
      <c r="D296" s="33"/>
      <c r="E296" s="23"/>
      <c r="F296" s="23"/>
      <c r="G296" s="23"/>
      <c r="H296" s="32"/>
      <c r="I296" s="32"/>
      <c r="J296" s="23"/>
    </row>
    <row r="297" spans="1:10" x14ac:dyDescent="0.25">
      <c r="A297" s="31"/>
      <c r="B297" s="31"/>
      <c r="C297" s="33"/>
      <c r="D297" s="33"/>
      <c r="E297" s="23"/>
      <c r="F297" s="23"/>
      <c r="G297" s="23"/>
      <c r="H297" s="32"/>
      <c r="I297" s="32"/>
      <c r="J297" s="23"/>
    </row>
    <row r="298" spans="1:10" x14ac:dyDescent="0.25">
      <c r="A298" s="31"/>
      <c r="B298" s="31"/>
      <c r="C298" s="33"/>
      <c r="D298" s="33"/>
      <c r="E298" s="23"/>
      <c r="F298" s="23"/>
      <c r="G298" s="23"/>
      <c r="H298" s="32"/>
      <c r="I298" s="32"/>
      <c r="J298" s="23"/>
    </row>
    <row r="299" spans="1:10" x14ac:dyDescent="0.25">
      <c r="A299" s="31"/>
      <c r="B299" s="31"/>
      <c r="C299" s="33"/>
      <c r="D299" s="33"/>
      <c r="E299" s="23"/>
      <c r="F299" s="23"/>
      <c r="G299" s="23"/>
      <c r="H299" s="32"/>
      <c r="I299" s="32"/>
      <c r="J299" s="23"/>
    </row>
    <row r="300" spans="1:10" x14ac:dyDescent="0.25">
      <c r="A300" s="31"/>
      <c r="B300" s="31"/>
      <c r="C300" s="33"/>
      <c r="D300" s="33"/>
      <c r="E300" s="23"/>
      <c r="F300" s="23"/>
      <c r="G300" s="23"/>
      <c r="H300" s="32"/>
      <c r="I300" s="32"/>
      <c r="J300" s="23"/>
    </row>
    <row r="301" spans="1:10" x14ac:dyDescent="0.25">
      <c r="A301" s="31"/>
      <c r="B301" s="31"/>
      <c r="C301" s="33"/>
      <c r="D301" s="33"/>
      <c r="E301" s="23"/>
      <c r="F301" s="23"/>
      <c r="G301" s="23"/>
      <c r="H301" s="32"/>
      <c r="I301" s="32"/>
      <c r="J301" s="23"/>
    </row>
    <row r="302" spans="1:10" x14ac:dyDescent="0.25">
      <c r="A302" s="31"/>
      <c r="B302" s="31"/>
      <c r="C302" s="33"/>
      <c r="D302" s="33"/>
      <c r="E302" s="23"/>
      <c r="F302" s="23"/>
      <c r="G302" s="23"/>
      <c r="H302" s="32"/>
      <c r="I302" s="32"/>
      <c r="J302" s="23"/>
    </row>
    <row r="303" spans="1:10" x14ac:dyDescent="0.25">
      <c r="A303" s="31"/>
      <c r="B303" s="31"/>
      <c r="C303" s="33"/>
      <c r="D303" s="33"/>
      <c r="E303" s="23"/>
      <c r="F303" s="23"/>
      <c r="G303" s="23"/>
      <c r="H303" s="32"/>
      <c r="I303" s="32"/>
      <c r="J303" s="23"/>
    </row>
    <row r="304" spans="1:10" x14ac:dyDescent="0.25">
      <c r="A304" s="31"/>
      <c r="B304" s="31"/>
      <c r="C304" s="33"/>
      <c r="D304" s="33"/>
      <c r="E304" s="23"/>
      <c r="F304" s="23"/>
      <c r="G304" s="23"/>
      <c r="H304" s="32"/>
      <c r="I304" s="32"/>
      <c r="J304" s="23"/>
    </row>
    <row r="305" spans="1:10" x14ac:dyDescent="0.25">
      <c r="A305" s="31"/>
      <c r="B305" s="31"/>
      <c r="C305" s="33"/>
      <c r="D305" s="33"/>
      <c r="E305" s="23"/>
      <c r="F305" s="23"/>
      <c r="G305" s="23"/>
      <c r="H305" s="32"/>
      <c r="I305" s="32"/>
      <c r="J305" s="23"/>
    </row>
    <row r="306" spans="1:10" x14ac:dyDescent="0.25">
      <c r="A306" s="31"/>
      <c r="B306" s="31"/>
      <c r="C306" s="33"/>
      <c r="D306" s="33"/>
      <c r="E306" s="23"/>
      <c r="F306" s="23"/>
      <c r="G306" s="23"/>
      <c r="H306" s="32"/>
      <c r="I306" s="32"/>
      <c r="J306" s="23"/>
    </row>
    <row r="307" spans="1:10" x14ac:dyDescent="0.25">
      <c r="A307" s="31"/>
      <c r="B307" s="31"/>
      <c r="C307" s="33"/>
      <c r="D307" s="33"/>
      <c r="E307" s="23"/>
      <c r="F307" s="23"/>
      <c r="G307" s="23"/>
      <c r="H307" s="32"/>
      <c r="I307" s="32"/>
      <c r="J307" s="23"/>
    </row>
    <row r="308" spans="1:10" x14ac:dyDescent="0.25">
      <c r="A308" s="31"/>
      <c r="B308" s="31"/>
      <c r="C308" s="33"/>
      <c r="D308" s="33"/>
      <c r="E308" s="23"/>
      <c r="F308" s="23"/>
      <c r="G308" s="23"/>
      <c r="H308" s="32"/>
      <c r="I308" s="32"/>
      <c r="J308" s="23"/>
    </row>
    <row r="309" spans="1:10" x14ac:dyDescent="0.25">
      <c r="A309" s="31"/>
      <c r="B309" s="31"/>
      <c r="C309" s="33"/>
      <c r="D309" s="33"/>
      <c r="E309" s="23"/>
      <c r="F309" s="23"/>
      <c r="G309" s="23"/>
      <c r="H309" s="32"/>
      <c r="I309" s="32"/>
      <c r="J309" s="23"/>
    </row>
    <row r="310" spans="1:10" x14ac:dyDescent="0.25">
      <c r="A310" s="31"/>
      <c r="B310" s="31"/>
      <c r="C310" s="33"/>
      <c r="D310" s="33"/>
      <c r="E310" s="23"/>
      <c r="F310" s="23"/>
      <c r="G310" s="23"/>
      <c r="H310" s="32"/>
      <c r="I310" s="32"/>
      <c r="J310" s="23"/>
    </row>
    <row r="311" spans="1:10" x14ac:dyDescent="0.25">
      <c r="A311" s="31"/>
      <c r="B311" s="31"/>
      <c r="C311" s="33"/>
      <c r="D311" s="33"/>
      <c r="E311" s="23"/>
      <c r="F311" s="23"/>
      <c r="G311" s="23"/>
      <c r="H311" s="32"/>
      <c r="I311" s="32"/>
      <c r="J311" s="23"/>
    </row>
    <row r="312" spans="1:10" x14ac:dyDescent="0.25">
      <c r="A312" s="31"/>
      <c r="B312" s="31"/>
      <c r="C312" s="33"/>
      <c r="D312" s="33"/>
      <c r="E312" s="23"/>
      <c r="F312" s="23"/>
      <c r="G312" s="23"/>
      <c r="H312" s="32"/>
      <c r="I312" s="32"/>
      <c r="J312" s="23"/>
    </row>
    <row r="313" spans="1:10" x14ac:dyDescent="0.25">
      <c r="A313" s="31"/>
      <c r="B313" s="31"/>
      <c r="C313" s="33"/>
      <c r="D313" s="33"/>
      <c r="E313" s="23"/>
      <c r="F313" s="23"/>
      <c r="G313" s="23"/>
      <c r="H313" s="32"/>
      <c r="I313" s="32"/>
      <c r="J313" s="23"/>
    </row>
    <row r="314" spans="1:10" x14ac:dyDescent="0.25">
      <c r="A314" s="31"/>
      <c r="B314" s="31"/>
      <c r="C314" s="33"/>
      <c r="D314" s="33"/>
      <c r="E314" s="23"/>
      <c r="F314" s="23"/>
      <c r="G314" s="23"/>
      <c r="H314" s="32"/>
      <c r="I314" s="32"/>
      <c r="J314" s="23"/>
    </row>
    <row r="315" spans="1:10" x14ac:dyDescent="0.25">
      <c r="A315" s="31"/>
      <c r="B315" s="31"/>
      <c r="C315" s="33"/>
      <c r="D315" s="33"/>
      <c r="E315" s="23"/>
      <c r="F315" s="23"/>
      <c r="G315" s="23"/>
      <c r="H315" s="32"/>
      <c r="I315" s="32"/>
      <c r="J315" s="23"/>
    </row>
    <row r="316" spans="1:10" x14ac:dyDescent="0.25">
      <c r="A316" s="31"/>
      <c r="B316" s="31"/>
      <c r="C316" s="33"/>
      <c r="D316" s="33"/>
      <c r="E316" s="23"/>
      <c r="F316" s="23"/>
      <c r="G316" s="23"/>
      <c r="H316" s="32"/>
      <c r="I316" s="32"/>
      <c r="J316" s="23"/>
    </row>
    <row r="317" spans="1:10" x14ac:dyDescent="0.25">
      <c r="A317" s="31"/>
      <c r="B317" s="31"/>
      <c r="C317" s="33"/>
      <c r="D317" s="33"/>
      <c r="E317" s="23"/>
      <c r="F317" s="23"/>
      <c r="G317" s="23"/>
      <c r="H317" s="32"/>
      <c r="I317" s="32"/>
      <c r="J317" s="23"/>
    </row>
    <row r="318" spans="1:10" x14ac:dyDescent="0.25">
      <c r="A318" s="31"/>
      <c r="B318" s="31"/>
      <c r="C318" s="33"/>
      <c r="D318" s="33"/>
      <c r="E318" s="23"/>
      <c r="F318" s="23"/>
      <c r="G318" s="23"/>
      <c r="H318" s="32"/>
      <c r="I318" s="32"/>
      <c r="J318" s="23"/>
    </row>
    <row r="319" spans="1:10" x14ac:dyDescent="0.25">
      <c r="A319" s="31"/>
      <c r="B319" s="31"/>
      <c r="C319" s="33"/>
      <c r="D319" s="33"/>
      <c r="E319" s="23"/>
      <c r="F319" s="23"/>
      <c r="G319" s="23"/>
      <c r="H319" s="32"/>
      <c r="I319" s="32"/>
      <c r="J319" s="23"/>
    </row>
    <row r="320" spans="1:10" x14ac:dyDescent="0.25">
      <c r="A320" s="31"/>
      <c r="B320" s="31"/>
      <c r="C320" s="33"/>
      <c r="D320" s="33"/>
      <c r="E320" s="23"/>
      <c r="F320" s="23"/>
      <c r="G320" s="23"/>
      <c r="H320" s="32"/>
      <c r="I320" s="32"/>
      <c r="J320" s="23"/>
    </row>
    <row r="321" spans="1:10" x14ac:dyDescent="0.25">
      <c r="A321" s="31"/>
      <c r="B321" s="31"/>
      <c r="C321" s="33"/>
      <c r="D321" s="33"/>
      <c r="E321" s="23"/>
      <c r="F321" s="23"/>
      <c r="G321" s="23"/>
      <c r="H321" s="32"/>
      <c r="I321" s="32"/>
      <c r="J321" s="23"/>
    </row>
    <row r="322" spans="1:10" x14ac:dyDescent="0.25">
      <c r="A322" s="31"/>
      <c r="B322" s="31"/>
      <c r="C322" s="33"/>
      <c r="D322" s="33"/>
      <c r="E322" s="23"/>
      <c r="F322" s="23"/>
      <c r="G322" s="23"/>
      <c r="H322" s="32"/>
      <c r="I322" s="32"/>
      <c r="J322" s="23"/>
    </row>
    <row r="323" spans="1:10" x14ac:dyDescent="0.25">
      <c r="A323" s="31"/>
      <c r="B323" s="31"/>
      <c r="C323" s="33"/>
      <c r="D323" s="33"/>
      <c r="E323" s="23"/>
      <c r="F323" s="23"/>
      <c r="G323" s="23"/>
      <c r="H323" s="32"/>
      <c r="I323" s="32"/>
      <c r="J323" s="23"/>
    </row>
    <row r="324" spans="1:10" x14ac:dyDescent="0.25">
      <c r="A324" s="31"/>
      <c r="B324" s="31"/>
      <c r="C324" s="33"/>
      <c r="D324" s="33"/>
      <c r="E324" s="23"/>
      <c r="F324" s="23"/>
      <c r="G324" s="23"/>
      <c r="H324" s="32"/>
      <c r="I324" s="32"/>
      <c r="J324" s="23"/>
    </row>
    <row r="325" spans="1:10" x14ac:dyDescent="0.25">
      <c r="A325" s="31"/>
      <c r="B325" s="31"/>
      <c r="C325" s="33"/>
      <c r="D325" s="33"/>
      <c r="E325" s="23"/>
      <c r="F325" s="23"/>
      <c r="G325" s="23"/>
      <c r="H325" s="32"/>
      <c r="I325" s="32"/>
      <c r="J325" s="23"/>
    </row>
    <row r="326" spans="1:10" x14ac:dyDescent="0.25">
      <c r="A326" s="31"/>
      <c r="B326" s="31"/>
      <c r="C326" s="33"/>
      <c r="D326" s="33"/>
      <c r="E326" s="23"/>
      <c r="F326" s="23"/>
      <c r="G326" s="23"/>
      <c r="H326" s="32"/>
      <c r="I326" s="32"/>
      <c r="J326" s="23"/>
    </row>
    <row r="327" spans="1:10" x14ac:dyDescent="0.25">
      <c r="A327" s="31"/>
      <c r="B327" s="31"/>
      <c r="C327" s="33"/>
      <c r="D327" s="33"/>
      <c r="E327" s="23"/>
      <c r="F327" s="23"/>
      <c r="G327" s="23"/>
      <c r="H327" s="32"/>
      <c r="I327" s="32"/>
      <c r="J327" s="23"/>
    </row>
    <row r="328" spans="1:10" x14ac:dyDescent="0.25">
      <c r="A328" s="31"/>
      <c r="B328" s="31"/>
      <c r="C328" s="33"/>
      <c r="D328" s="33"/>
      <c r="E328" s="23"/>
      <c r="F328" s="23"/>
      <c r="G328" s="23"/>
      <c r="H328" s="32"/>
      <c r="I328" s="32"/>
      <c r="J328" s="23"/>
    </row>
    <row r="329" spans="1:10" x14ac:dyDescent="0.25">
      <c r="A329" s="31"/>
      <c r="B329" s="31"/>
      <c r="C329" s="33"/>
      <c r="D329" s="33"/>
      <c r="E329" s="23"/>
      <c r="F329" s="23"/>
      <c r="G329" s="23"/>
      <c r="H329" s="32"/>
      <c r="I329" s="32"/>
      <c r="J329" s="23"/>
    </row>
    <row r="330" spans="1:10" x14ac:dyDescent="0.25">
      <c r="A330" s="31"/>
      <c r="B330" s="31"/>
      <c r="C330" s="33"/>
      <c r="D330" s="33"/>
      <c r="E330" s="23"/>
      <c r="F330" s="23"/>
      <c r="G330" s="23"/>
      <c r="H330" s="32"/>
      <c r="I330" s="32"/>
      <c r="J330" s="23"/>
    </row>
    <row r="331" spans="1:10" x14ac:dyDescent="0.25">
      <c r="A331" s="31"/>
      <c r="B331" s="31"/>
      <c r="C331" s="33"/>
      <c r="D331" s="33"/>
      <c r="E331" s="23"/>
      <c r="F331" s="23"/>
      <c r="G331" s="23"/>
      <c r="H331" s="32"/>
      <c r="I331" s="32"/>
      <c r="J331" s="23"/>
    </row>
    <row r="332" spans="1:10" x14ac:dyDescent="0.25">
      <c r="A332" s="31"/>
      <c r="B332" s="31"/>
      <c r="C332" s="33"/>
      <c r="D332" s="33"/>
      <c r="E332" s="23"/>
      <c r="F332" s="23"/>
      <c r="G332" s="23"/>
      <c r="H332" s="32"/>
      <c r="I332" s="32"/>
      <c r="J332" s="23"/>
    </row>
    <row r="333" spans="1:10" x14ac:dyDescent="0.25">
      <c r="A333" s="31"/>
      <c r="B333" s="31"/>
      <c r="C333" s="33"/>
      <c r="D333" s="33"/>
      <c r="E333" s="23"/>
      <c r="F333" s="23"/>
      <c r="G333" s="23"/>
      <c r="H333" s="32"/>
      <c r="I333" s="32"/>
      <c r="J333" s="23"/>
    </row>
    <row r="334" spans="1:10" x14ac:dyDescent="0.25">
      <c r="A334" s="31"/>
      <c r="B334" s="31"/>
      <c r="C334" s="33"/>
      <c r="D334" s="33"/>
      <c r="E334" s="23"/>
      <c r="F334" s="23"/>
      <c r="G334" s="23"/>
      <c r="H334" s="32"/>
      <c r="I334" s="32"/>
      <c r="J334" s="23"/>
    </row>
    <row r="335" spans="1:10" x14ac:dyDescent="0.25">
      <c r="A335" s="31"/>
      <c r="B335" s="31"/>
      <c r="C335" s="33"/>
      <c r="D335" s="33"/>
      <c r="E335" s="23"/>
      <c r="F335" s="23"/>
      <c r="G335" s="23"/>
      <c r="H335" s="32"/>
      <c r="I335" s="32"/>
      <c r="J335" s="23"/>
    </row>
    <row r="336" spans="1:10" x14ac:dyDescent="0.25">
      <c r="A336" s="31"/>
      <c r="B336" s="31"/>
      <c r="C336" s="33"/>
      <c r="D336" s="33"/>
      <c r="E336" s="23"/>
      <c r="F336" s="23"/>
      <c r="G336" s="23"/>
      <c r="H336" s="32"/>
      <c r="I336" s="32"/>
      <c r="J336" s="23"/>
    </row>
    <row r="337" spans="1:10" x14ac:dyDescent="0.25">
      <c r="A337" s="31"/>
      <c r="B337" s="31"/>
      <c r="C337" s="33"/>
      <c r="D337" s="33"/>
      <c r="E337" s="23"/>
      <c r="F337" s="23"/>
      <c r="G337" s="23"/>
      <c r="H337" s="32"/>
      <c r="I337" s="32"/>
      <c r="J337" s="23"/>
    </row>
    <row r="338" spans="1:10" x14ac:dyDescent="0.25">
      <c r="A338" s="31"/>
      <c r="B338" s="31"/>
      <c r="C338" s="33"/>
      <c r="D338" s="33"/>
      <c r="E338" s="23"/>
      <c r="F338" s="23"/>
      <c r="G338" s="23"/>
      <c r="H338" s="32"/>
      <c r="I338" s="32"/>
      <c r="J338" s="23"/>
    </row>
    <row r="339" spans="1:10" x14ac:dyDescent="0.25">
      <c r="A339" s="31"/>
      <c r="B339" s="31"/>
      <c r="C339" s="33"/>
      <c r="D339" s="33"/>
      <c r="E339" s="23"/>
      <c r="F339" s="23"/>
      <c r="G339" s="23"/>
      <c r="H339" s="32"/>
      <c r="I339" s="32"/>
      <c r="J339" s="23"/>
    </row>
    <row r="340" spans="1:10" x14ac:dyDescent="0.25">
      <c r="A340" s="31"/>
      <c r="B340" s="31"/>
      <c r="C340" s="33"/>
      <c r="D340" s="33"/>
      <c r="E340" s="23"/>
      <c r="F340" s="23"/>
      <c r="G340" s="23"/>
      <c r="H340" s="32"/>
      <c r="I340" s="32"/>
      <c r="J340" s="23"/>
    </row>
    <row r="341" spans="1:10" x14ac:dyDescent="0.25">
      <c r="A341" s="31"/>
      <c r="B341" s="31"/>
      <c r="C341" s="33"/>
      <c r="D341" s="33"/>
      <c r="E341" s="23"/>
      <c r="F341" s="23"/>
      <c r="G341" s="23"/>
      <c r="H341" s="32"/>
      <c r="I341" s="32"/>
      <c r="J341" s="23"/>
    </row>
    <row r="342" spans="1:10" x14ac:dyDescent="0.25">
      <c r="A342" s="31"/>
      <c r="B342" s="31"/>
      <c r="C342" s="33"/>
      <c r="D342" s="33"/>
      <c r="E342" s="23"/>
      <c r="F342" s="23"/>
      <c r="G342" s="23"/>
      <c r="H342" s="32"/>
      <c r="I342" s="32"/>
      <c r="J342" s="23"/>
    </row>
    <row r="343" spans="1:10" x14ac:dyDescent="0.25">
      <c r="A343" s="31"/>
      <c r="B343" s="31"/>
      <c r="C343" s="33"/>
      <c r="D343" s="33"/>
      <c r="E343" s="23"/>
      <c r="F343" s="23"/>
      <c r="G343" s="23"/>
      <c r="H343" s="32"/>
      <c r="I343" s="32"/>
      <c r="J343" s="23"/>
    </row>
    <row r="344" spans="1:10" x14ac:dyDescent="0.25">
      <c r="A344" s="31"/>
      <c r="B344" s="31"/>
      <c r="C344" s="33"/>
      <c r="D344" s="33"/>
      <c r="E344" s="23"/>
      <c r="F344" s="23"/>
      <c r="G344" s="23"/>
      <c r="H344" s="32"/>
      <c r="I344" s="32"/>
      <c r="J344" s="23"/>
    </row>
    <row r="345" spans="1:10" x14ac:dyDescent="0.25">
      <c r="A345" s="31"/>
      <c r="B345" s="31"/>
      <c r="C345" s="33"/>
      <c r="D345" s="33"/>
      <c r="E345" s="23"/>
      <c r="F345" s="23"/>
      <c r="G345" s="23"/>
      <c r="H345" s="32"/>
      <c r="I345" s="32"/>
      <c r="J345" s="23"/>
    </row>
    <row r="346" spans="1:10" x14ac:dyDescent="0.25">
      <c r="A346" s="31"/>
      <c r="B346" s="31"/>
      <c r="C346" s="33"/>
      <c r="D346" s="33"/>
      <c r="E346" s="23"/>
      <c r="F346" s="23"/>
      <c r="G346" s="23"/>
      <c r="H346" s="32"/>
      <c r="I346" s="32"/>
      <c r="J346" s="23"/>
    </row>
    <row r="347" spans="1:10" x14ac:dyDescent="0.25">
      <c r="A347" s="31"/>
      <c r="B347" s="31"/>
      <c r="C347" s="33"/>
      <c r="D347" s="33"/>
      <c r="E347" s="23"/>
      <c r="F347" s="23"/>
      <c r="G347" s="23"/>
      <c r="H347" s="32"/>
      <c r="I347" s="32"/>
      <c r="J347" s="23"/>
    </row>
    <row r="348" spans="1:10" x14ac:dyDescent="0.25">
      <c r="A348" s="31"/>
      <c r="B348" s="31"/>
      <c r="C348" s="33"/>
      <c r="D348" s="33"/>
      <c r="E348" s="23"/>
      <c r="F348" s="23"/>
      <c r="G348" s="23"/>
      <c r="H348" s="32"/>
      <c r="I348" s="32"/>
      <c r="J348" s="23"/>
    </row>
    <row r="349" spans="1:10" x14ac:dyDescent="0.25">
      <c r="A349" s="31"/>
      <c r="B349" s="31"/>
      <c r="C349" s="33"/>
      <c r="D349" s="33"/>
      <c r="E349" s="23"/>
      <c r="F349" s="23"/>
      <c r="G349" s="23"/>
      <c r="H349" s="32"/>
      <c r="I349" s="32"/>
      <c r="J349" s="23"/>
    </row>
    <row r="350" spans="1:10" x14ac:dyDescent="0.25">
      <c r="A350" s="31"/>
      <c r="B350" s="31"/>
      <c r="C350" s="33"/>
      <c r="D350" s="33"/>
      <c r="E350" s="23"/>
      <c r="F350" s="23"/>
      <c r="G350" s="23"/>
      <c r="H350" s="32"/>
      <c r="I350" s="32"/>
      <c r="J350" s="23"/>
    </row>
    <row r="351" spans="1:10" x14ac:dyDescent="0.25">
      <c r="A351" s="31"/>
      <c r="B351" s="31"/>
      <c r="C351" s="33"/>
      <c r="D351" s="33"/>
      <c r="E351" s="23"/>
      <c r="F351" s="23"/>
      <c r="G351" s="23"/>
      <c r="H351" s="32"/>
      <c r="I351" s="32"/>
      <c r="J351" s="23"/>
    </row>
    <row r="352" spans="1:10" x14ac:dyDescent="0.25">
      <c r="A352" s="31"/>
      <c r="B352" s="31"/>
      <c r="C352" s="33"/>
      <c r="D352" s="33"/>
      <c r="E352" s="23"/>
      <c r="F352" s="23"/>
      <c r="G352" s="23"/>
      <c r="H352" s="32"/>
      <c r="I352" s="32"/>
      <c r="J352" s="23"/>
    </row>
    <row r="353" spans="1:10" x14ac:dyDescent="0.25">
      <c r="A353" s="31"/>
      <c r="B353" s="31"/>
      <c r="C353" s="33"/>
      <c r="D353" s="33"/>
      <c r="E353" s="23"/>
      <c r="F353" s="23"/>
      <c r="G353" s="23"/>
      <c r="H353" s="32"/>
      <c r="I353" s="32"/>
      <c r="J353" s="23"/>
    </row>
    <row r="354" spans="1:10" x14ac:dyDescent="0.25">
      <c r="A354" s="31"/>
      <c r="B354" s="31"/>
      <c r="C354" s="33"/>
      <c r="D354" s="33"/>
      <c r="E354" s="23"/>
      <c r="F354" s="23"/>
      <c r="G354" s="23"/>
      <c r="H354" s="32"/>
      <c r="I354" s="32"/>
      <c r="J354" s="23"/>
    </row>
    <row r="355" spans="1:10" x14ac:dyDescent="0.25">
      <c r="A355" s="31"/>
      <c r="B355" s="31"/>
      <c r="C355" s="33"/>
      <c r="D355" s="33"/>
      <c r="E355" s="23"/>
      <c r="F355" s="23"/>
      <c r="G355" s="23"/>
      <c r="H355" s="32"/>
      <c r="I355" s="32"/>
      <c r="J355" s="23"/>
    </row>
    <row r="356" spans="1:10" x14ac:dyDescent="0.25">
      <c r="A356" s="31"/>
      <c r="B356" s="31"/>
      <c r="C356" s="33"/>
      <c r="D356" s="33"/>
      <c r="E356" s="23"/>
      <c r="F356" s="23"/>
      <c r="G356" s="23"/>
      <c r="H356" s="32"/>
      <c r="I356" s="32"/>
      <c r="J356" s="23"/>
    </row>
    <row r="357" spans="1:10" x14ac:dyDescent="0.25">
      <c r="A357" s="31"/>
      <c r="B357" s="31"/>
      <c r="C357" s="33"/>
      <c r="D357" s="33"/>
      <c r="E357" s="23"/>
      <c r="F357" s="23"/>
      <c r="G357" s="23"/>
      <c r="H357" s="32"/>
      <c r="I357" s="32"/>
      <c r="J357" s="23"/>
    </row>
    <row r="358" spans="1:10" x14ac:dyDescent="0.25">
      <c r="A358" s="31"/>
      <c r="B358" s="31"/>
      <c r="C358" s="33"/>
      <c r="D358" s="33"/>
      <c r="E358" s="23"/>
      <c r="F358" s="23"/>
      <c r="G358" s="23"/>
      <c r="H358" s="32"/>
      <c r="I358" s="32"/>
      <c r="J358" s="23"/>
    </row>
    <row r="359" spans="1:10" x14ac:dyDescent="0.25">
      <c r="A359" s="31"/>
      <c r="B359" s="31"/>
      <c r="C359" s="33"/>
      <c r="D359" s="33"/>
      <c r="E359" s="23"/>
      <c r="F359" s="23"/>
      <c r="G359" s="23"/>
      <c r="H359" s="32"/>
      <c r="I359" s="32"/>
      <c r="J359" s="23"/>
    </row>
    <row r="360" spans="1:10" x14ac:dyDescent="0.25">
      <c r="A360" s="31"/>
      <c r="B360" s="31"/>
      <c r="C360" s="33"/>
      <c r="D360" s="33"/>
      <c r="E360" s="23"/>
      <c r="F360" s="23"/>
      <c r="G360" s="23"/>
      <c r="H360" s="32"/>
      <c r="I360" s="32"/>
      <c r="J360" s="23"/>
    </row>
    <row r="361" spans="1:10" x14ac:dyDescent="0.25">
      <c r="A361" s="31"/>
      <c r="B361" s="31"/>
      <c r="C361" s="33"/>
      <c r="D361" s="33"/>
      <c r="E361" s="23"/>
      <c r="F361" s="23"/>
      <c r="G361" s="23"/>
      <c r="H361" s="32"/>
      <c r="I361" s="32"/>
      <c r="J361" s="23"/>
    </row>
    <row r="362" spans="1:10" x14ac:dyDescent="0.25">
      <c r="A362" s="31"/>
      <c r="B362" s="31"/>
      <c r="C362" s="33"/>
      <c r="D362" s="33"/>
      <c r="E362" s="23"/>
      <c r="F362" s="23"/>
      <c r="G362" s="23"/>
      <c r="H362" s="32"/>
      <c r="I362" s="32"/>
      <c r="J362" s="23"/>
    </row>
    <row r="363" spans="1:10" x14ac:dyDescent="0.25">
      <c r="A363" s="31"/>
      <c r="B363" s="31"/>
      <c r="C363" s="33"/>
      <c r="D363" s="33"/>
      <c r="E363" s="23"/>
      <c r="F363" s="23"/>
      <c r="G363" s="23"/>
      <c r="H363" s="32"/>
      <c r="I363" s="32"/>
      <c r="J363" s="23"/>
    </row>
    <row r="364" spans="1:10" x14ac:dyDescent="0.25">
      <c r="A364" s="31"/>
      <c r="B364" s="31"/>
      <c r="C364" s="33"/>
      <c r="D364" s="33"/>
      <c r="E364" s="23"/>
      <c r="F364" s="23"/>
      <c r="G364" s="23"/>
      <c r="H364" s="32"/>
      <c r="I364" s="32"/>
      <c r="J364" s="23"/>
    </row>
    <row r="365" spans="1:10" x14ac:dyDescent="0.25">
      <c r="A365" s="31"/>
      <c r="B365" s="31"/>
      <c r="C365" s="33"/>
      <c r="D365" s="33"/>
      <c r="E365" s="23"/>
      <c r="F365" s="23"/>
      <c r="G365" s="23"/>
      <c r="H365" s="32"/>
      <c r="I365" s="32"/>
      <c r="J365" s="23"/>
    </row>
    <row r="366" spans="1:10" x14ac:dyDescent="0.25">
      <c r="A366" s="31"/>
      <c r="B366" s="31"/>
      <c r="C366" s="33"/>
      <c r="D366" s="33"/>
      <c r="E366" s="23"/>
      <c r="F366" s="23"/>
      <c r="G366" s="23"/>
      <c r="H366" s="32"/>
      <c r="I366" s="32"/>
      <c r="J366" s="23"/>
    </row>
    <row r="367" spans="1:10" x14ac:dyDescent="0.25">
      <c r="A367" s="31"/>
      <c r="B367" s="31"/>
      <c r="C367" s="33"/>
      <c r="D367" s="33"/>
      <c r="E367" s="23"/>
      <c r="F367" s="23"/>
      <c r="G367" s="23"/>
      <c r="H367" s="32"/>
      <c r="I367" s="32"/>
      <c r="J367" s="23"/>
    </row>
    <row r="368" spans="1:10" x14ac:dyDescent="0.25">
      <c r="A368" s="31"/>
      <c r="B368" s="31"/>
      <c r="C368" s="33"/>
      <c r="D368" s="33"/>
      <c r="E368" s="23"/>
      <c r="F368" s="23"/>
      <c r="G368" s="23"/>
      <c r="H368" s="32"/>
      <c r="I368" s="32"/>
      <c r="J368" s="23"/>
    </row>
    <row r="369" spans="1:10" x14ac:dyDescent="0.25">
      <c r="A369" s="31"/>
      <c r="B369" s="31"/>
      <c r="C369" s="33"/>
      <c r="D369" s="33"/>
      <c r="E369" s="23"/>
      <c r="F369" s="23"/>
      <c r="G369" s="23"/>
      <c r="H369" s="32"/>
      <c r="I369" s="32"/>
      <c r="J369" s="23"/>
    </row>
    <row r="370" spans="1:10" x14ac:dyDescent="0.25">
      <c r="A370" s="31"/>
      <c r="B370" s="31"/>
      <c r="C370" s="33"/>
      <c r="D370" s="33"/>
      <c r="E370" s="23"/>
      <c r="F370" s="23"/>
      <c r="G370" s="23"/>
      <c r="H370" s="32"/>
      <c r="I370" s="32"/>
      <c r="J370" s="23"/>
    </row>
    <row r="371" spans="1:10" x14ac:dyDescent="0.25">
      <c r="A371" s="31"/>
      <c r="B371" s="31"/>
      <c r="C371" s="33"/>
      <c r="D371" s="33"/>
      <c r="E371" s="23"/>
      <c r="F371" s="23"/>
      <c r="G371" s="23"/>
      <c r="H371" s="32"/>
      <c r="I371" s="32"/>
      <c r="J371" s="23"/>
    </row>
    <row r="372" spans="1:10" x14ac:dyDescent="0.25">
      <c r="A372" s="31"/>
      <c r="B372" s="31"/>
      <c r="C372" s="33"/>
      <c r="D372" s="33"/>
      <c r="E372" s="23"/>
      <c r="F372" s="23"/>
      <c r="G372" s="23"/>
      <c r="H372" s="32"/>
      <c r="I372" s="32"/>
      <c r="J372" s="23"/>
    </row>
    <row r="373" spans="1:10" x14ac:dyDescent="0.25">
      <c r="A373" s="31"/>
      <c r="B373" s="31"/>
      <c r="C373" s="33"/>
      <c r="D373" s="33"/>
      <c r="E373" s="23"/>
      <c r="F373" s="23"/>
      <c r="G373" s="23"/>
      <c r="H373" s="32"/>
      <c r="I373" s="32"/>
      <c r="J373" s="23"/>
    </row>
    <row r="374" spans="1:10" x14ac:dyDescent="0.25">
      <c r="A374" s="31"/>
      <c r="B374" s="31"/>
      <c r="C374" s="33"/>
      <c r="D374" s="33"/>
      <c r="E374" s="23"/>
      <c r="F374" s="23"/>
      <c r="G374" s="23"/>
      <c r="H374" s="32"/>
      <c r="I374" s="32"/>
      <c r="J374" s="23"/>
    </row>
    <row r="375" spans="1:10" x14ac:dyDescent="0.25">
      <c r="A375" s="31"/>
      <c r="B375" s="31"/>
      <c r="C375" s="33"/>
      <c r="D375" s="33"/>
      <c r="E375" s="23"/>
      <c r="F375" s="23"/>
      <c r="G375" s="23"/>
      <c r="H375" s="32"/>
      <c r="I375" s="32"/>
      <c r="J375" s="23"/>
    </row>
    <row r="376" spans="1:10" x14ac:dyDescent="0.25">
      <c r="A376" s="31"/>
      <c r="B376" s="31"/>
      <c r="C376" s="33"/>
      <c r="D376" s="33"/>
      <c r="E376" s="23"/>
      <c r="F376" s="23"/>
      <c r="G376" s="23"/>
      <c r="H376" s="32"/>
      <c r="I376" s="32"/>
      <c r="J376" s="23"/>
    </row>
    <row r="377" spans="1:10" x14ac:dyDescent="0.25">
      <c r="A377" s="31"/>
      <c r="B377" s="31"/>
      <c r="C377" s="33"/>
      <c r="D377" s="33"/>
      <c r="E377" s="23"/>
      <c r="F377" s="23"/>
      <c r="G377" s="23"/>
      <c r="H377" s="32"/>
      <c r="I377" s="32"/>
      <c r="J377" s="23"/>
    </row>
    <row r="378" spans="1:10" x14ac:dyDescent="0.25">
      <c r="A378" s="31"/>
      <c r="B378" s="31"/>
      <c r="C378" s="33"/>
      <c r="D378" s="33"/>
      <c r="E378" s="23"/>
      <c r="F378" s="23"/>
      <c r="G378" s="23"/>
      <c r="H378" s="32"/>
      <c r="I378" s="32"/>
      <c r="J378" s="23"/>
    </row>
    <row r="379" spans="1:10" x14ac:dyDescent="0.25">
      <c r="A379" s="31"/>
      <c r="B379" s="31"/>
      <c r="C379" s="33"/>
      <c r="D379" s="33"/>
      <c r="E379" s="23"/>
      <c r="F379" s="23"/>
      <c r="G379" s="23"/>
      <c r="H379" s="32"/>
      <c r="I379" s="32"/>
      <c r="J379" s="23"/>
    </row>
    <row r="380" spans="1:10" x14ac:dyDescent="0.25">
      <c r="A380" s="31"/>
      <c r="B380" s="31"/>
      <c r="C380" s="33"/>
      <c r="D380" s="33"/>
      <c r="E380" s="23"/>
      <c r="F380" s="23"/>
      <c r="G380" s="23"/>
      <c r="H380" s="32"/>
      <c r="I380" s="32"/>
      <c r="J380" s="23"/>
    </row>
    <row r="381" spans="1:10" x14ac:dyDescent="0.25">
      <c r="A381" s="31"/>
      <c r="B381" s="31"/>
      <c r="C381" s="33"/>
      <c r="D381" s="33"/>
      <c r="E381" s="23"/>
      <c r="F381" s="23"/>
      <c r="G381" s="23"/>
      <c r="H381" s="32"/>
      <c r="I381" s="32"/>
      <c r="J381" s="23"/>
    </row>
    <row r="382" spans="1:10" x14ac:dyDescent="0.25">
      <c r="A382" s="31"/>
      <c r="B382" s="31"/>
      <c r="C382" s="33"/>
      <c r="D382" s="33"/>
      <c r="E382" s="23"/>
      <c r="F382" s="23"/>
      <c r="G382" s="23"/>
      <c r="H382" s="32"/>
      <c r="I382" s="32"/>
      <c r="J382" s="23"/>
    </row>
    <row r="383" spans="1:10" x14ac:dyDescent="0.25">
      <c r="A383" s="31"/>
      <c r="B383" s="31"/>
      <c r="C383" s="33"/>
      <c r="D383" s="33"/>
      <c r="E383" s="23"/>
      <c r="F383" s="23"/>
      <c r="G383" s="23"/>
      <c r="H383" s="32"/>
      <c r="I383" s="32"/>
      <c r="J383" s="23"/>
    </row>
    <row r="384" spans="1:10" x14ac:dyDescent="0.25">
      <c r="A384" s="31"/>
      <c r="B384" s="31"/>
      <c r="C384" s="33"/>
      <c r="D384" s="33"/>
      <c r="E384" s="23"/>
      <c r="F384" s="23"/>
      <c r="G384" s="23"/>
      <c r="H384" s="32"/>
      <c r="I384" s="32"/>
      <c r="J384" s="23"/>
    </row>
    <row r="385" spans="1:10" x14ac:dyDescent="0.25">
      <c r="A385" s="31"/>
      <c r="B385" s="31"/>
      <c r="C385" s="33"/>
      <c r="D385" s="33"/>
      <c r="E385" s="23"/>
      <c r="F385" s="23"/>
      <c r="G385" s="23"/>
      <c r="H385" s="32"/>
      <c r="I385" s="32"/>
      <c r="J385" s="23"/>
    </row>
    <row r="386" spans="1:10" x14ac:dyDescent="0.25">
      <c r="A386" s="31"/>
      <c r="B386" s="31"/>
      <c r="C386" s="33"/>
      <c r="D386" s="33"/>
      <c r="E386" s="23"/>
      <c r="F386" s="23"/>
      <c r="G386" s="23"/>
      <c r="H386" s="32"/>
      <c r="I386" s="32"/>
      <c r="J386" s="23"/>
    </row>
    <row r="387" spans="1:10" x14ac:dyDescent="0.25">
      <c r="A387" s="31"/>
      <c r="B387" s="31"/>
      <c r="C387" s="33"/>
      <c r="D387" s="33"/>
      <c r="E387" s="23"/>
      <c r="F387" s="23"/>
      <c r="G387" s="23"/>
      <c r="H387" s="32"/>
      <c r="I387" s="32"/>
      <c r="J387" s="23"/>
    </row>
    <row r="388" spans="1:10" x14ac:dyDescent="0.25">
      <c r="A388" s="31"/>
      <c r="B388" s="31"/>
      <c r="C388" s="33"/>
      <c r="D388" s="33"/>
      <c r="E388" s="23"/>
      <c r="F388" s="23"/>
      <c r="G388" s="23"/>
      <c r="H388" s="32"/>
      <c r="I388" s="32"/>
      <c r="J388" s="23"/>
    </row>
    <row r="389" spans="1:10" x14ac:dyDescent="0.25">
      <c r="A389" s="31"/>
      <c r="B389" s="31"/>
      <c r="C389" s="33"/>
      <c r="D389" s="33"/>
      <c r="E389" s="23"/>
      <c r="F389" s="23"/>
      <c r="G389" s="23"/>
      <c r="H389" s="32"/>
      <c r="I389" s="32"/>
      <c r="J389" s="23"/>
    </row>
    <row r="390" spans="1:10" x14ac:dyDescent="0.25">
      <c r="A390" s="31"/>
      <c r="B390" s="31"/>
      <c r="C390" s="33"/>
      <c r="D390" s="33"/>
      <c r="E390" s="23"/>
      <c r="F390" s="23"/>
      <c r="G390" s="23"/>
      <c r="H390" s="32"/>
      <c r="I390" s="32"/>
      <c r="J390" s="23"/>
    </row>
    <row r="391" spans="1:10" x14ac:dyDescent="0.25">
      <c r="A391" s="31"/>
      <c r="B391" s="31"/>
      <c r="C391" s="33"/>
      <c r="D391" s="33"/>
      <c r="E391" s="23"/>
      <c r="F391" s="23"/>
      <c r="G391" s="23"/>
      <c r="H391" s="32"/>
      <c r="I391" s="32"/>
      <c r="J391" s="23"/>
    </row>
    <row r="392" spans="1:10" x14ac:dyDescent="0.25">
      <c r="A392" s="31"/>
      <c r="B392" s="31"/>
      <c r="C392" s="33"/>
      <c r="D392" s="33"/>
      <c r="E392" s="23"/>
      <c r="F392" s="23"/>
      <c r="G392" s="23"/>
      <c r="H392" s="32"/>
      <c r="I392" s="32"/>
      <c r="J392" s="23"/>
    </row>
    <row r="393" spans="1:10" x14ac:dyDescent="0.25">
      <c r="A393" s="31"/>
      <c r="B393" s="31"/>
      <c r="C393" s="33"/>
      <c r="D393" s="33"/>
      <c r="E393" s="23"/>
      <c r="F393" s="23"/>
      <c r="G393" s="23"/>
      <c r="H393" s="32"/>
      <c r="I393" s="32"/>
      <c r="J393" s="23"/>
    </row>
    <row r="394" spans="1:10" x14ac:dyDescent="0.25">
      <c r="A394" s="31"/>
      <c r="B394" s="31"/>
      <c r="C394" s="33"/>
      <c r="D394" s="33"/>
      <c r="E394" s="23"/>
      <c r="F394" s="23"/>
      <c r="G394" s="23"/>
      <c r="H394" s="32"/>
      <c r="I394" s="32"/>
      <c r="J394" s="23"/>
    </row>
    <row r="395" spans="1:10" x14ac:dyDescent="0.25">
      <c r="A395" s="31"/>
      <c r="B395" s="31"/>
      <c r="C395" s="33"/>
      <c r="D395" s="33"/>
      <c r="E395" s="23"/>
      <c r="F395" s="23"/>
      <c r="G395" s="23"/>
      <c r="H395" s="32"/>
      <c r="I395" s="32"/>
      <c r="J395" s="23"/>
    </row>
    <row r="396" spans="1:10" x14ac:dyDescent="0.25">
      <c r="A396" s="31"/>
      <c r="B396" s="31"/>
      <c r="C396" s="33"/>
      <c r="D396" s="33"/>
      <c r="E396" s="23"/>
      <c r="F396" s="23"/>
      <c r="G396" s="23"/>
      <c r="H396" s="32"/>
      <c r="I396" s="32"/>
      <c r="J396" s="23"/>
    </row>
    <row r="397" spans="1:10" x14ac:dyDescent="0.25">
      <c r="A397" s="31"/>
      <c r="B397" s="31"/>
      <c r="C397" s="33"/>
      <c r="D397" s="33"/>
      <c r="E397" s="23"/>
      <c r="F397" s="23"/>
      <c r="G397" s="23"/>
      <c r="H397" s="32"/>
      <c r="I397" s="32"/>
      <c r="J397" s="23"/>
    </row>
    <row r="398" spans="1:10" x14ac:dyDescent="0.25">
      <c r="A398" s="31"/>
      <c r="B398" s="31"/>
      <c r="C398" s="33"/>
      <c r="D398" s="33"/>
      <c r="E398" s="23"/>
      <c r="F398" s="23"/>
      <c r="G398" s="23"/>
      <c r="H398" s="32"/>
      <c r="I398" s="32"/>
      <c r="J398" s="23"/>
    </row>
    <row r="399" spans="1:10" x14ac:dyDescent="0.25">
      <c r="A399" s="31"/>
      <c r="B399" s="31"/>
      <c r="C399" s="33"/>
      <c r="D399" s="33"/>
      <c r="E399" s="23"/>
      <c r="F399" s="23"/>
      <c r="G399" s="23"/>
      <c r="H399" s="32"/>
      <c r="I399" s="32"/>
      <c r="J399" s="23"/>
    </row>
    <row r="400" spans="1:10" x14ac:dyDescent="0.25">
      <c r="A400" s="31"/>
      <c r="B400" s="31"/>
      <c r="C400" s="33"/>
      <c r="D400" s="33"/>
      <c r="E400" s="23"/>
      <c r="F400" s="23"/>
      <c r="G400" s="23"/>
      <c r="H400" s="32"/>
      <c r="I400" s="32"/>
      <c r="J400" s="23"/>
    </row>
    <row r="401" spans="1:10" x14ac:dyDescent="0.25">
      <c r="A401" s="31"/>
      <c r="B401" s="31"/>
      <c r="C401" s="33"/>
      <c r="D401" s="33"/>
      <c r="E401" s="23"/>
      <c r="F401" s="23"/>
      <c r="G401" s="23"/>
      <c r="H401" s="32"/>
      <c r="I401" s="32"/>
      <c r="J401" s="23"/>
    </row>
    <row r="402" spans="1:10" x14ac:dyDescent="0.25">
      <c r="A402" s="31"/>
      <c r="B402" s="31"/>
      <c r="C402" s="33"/>
      <c r="D402" s="33"/>
      <c r="E402" s="23"/>
      <c r="F402" s="23"/>
      <c r="G402" s="23"/>
      <c r="H402" s="32"/>
      <c r="I402" s="32"/>
      <c r="J402" s="23"/>
    </row>
    <row r="403" spans="1:10" x14ac:dyDescent="0.25">
      <c r="A403" s="31"/>
      <c r="B403" s="31"/>
      <c r="C403" s="33"/>
      <c r="D403" s="33"/>
      <c r="E403" s="23"/>
      <c r="F403" s="23"/>
      <c r="G403" s="23"/>
      <c r="H403" s="32"/>
      <c r="I403" s="32"/>
      <c r="J403" s="23"/>
    </row>
    <row r="404" spans="1:10" x14ac:dyDescent="0.25">
      <c r="A404" s="31"/>
      <c r="B404" s="31"/>
      <c r="C404" s="33"/>
      <c r="D404" s="33"/>
      <c r="E404" s="23"/>
      <c r="F404" s="23"/>
      <c r="G404" s="23"/>
      <c r="H404" s="32"/>
      <c r="I404" s="32"/>
      <c r="J404" s="23"/>
    </row>
    <row r="405" spans="1:10" x14ac:dyDescent="0.25">
      <c r="A405" s="31"/>
      <c r="B405" s="31"/>
      <c r="C405" s="33"/>
      <c r="D405" s="33"/>
      <c r="E405" s="23"/>
      <c r="F405" s="23"/>
      <c r="G405" s="23"/>
      <c r="H405" s="32"/>
      <c r="I405" s="32"/>
      <c r="J405" s="23"/>
    </row>
    <row r="406" spans="1:10" x14ac:dyDescent="0.25">
      <c r="A406" s="31"/>
      <c r="B406" s="31"/>
      <c r="C406" s="33"/>
      <c r="D406" s="33"/>
      <c r="E406" s="23"/>
      <c r="F406" s="23"/>
      <c r="G406" s="23"/>
      <c r="H406" s="32"/>
      <c r="I406" s="32"/>
      <c r="J406" s="23"/>
    </row>
    <row r="407" spans="1:10" x14ac:dyDescent="0.25">
      <c r="A407" s="31"/>
      <c r="B407" s="31"/>
      <c r="C407" s="33"/>
      <c r="D407" s="33"/>
      <c r="E407" s="23"/>
      <c r="F407" s="23"/>
      <c r="G407" s="23"/>
      <c r="H407" s="32"/>
      <c r="I407" s="32"/>
      <c r="J407" s="23"/>
    </row>
    <row r="408" spans="1:10" x14ac:dyDescent="0.25">
      <c r="A408" s="31"/>
      <c r="B408" s="31"/>
      <c r="C408" s="33"/>
      <c r="D408" s="33"/>
      <c r="E408" s="23"/>
      <c r="F408" s="23"/>
      <c r="G408" s="23"/>
      <c r="H408" s="32"/>
      <c r="I408" s="32"/>
      <c r="J408" s="23"/>
    </row>
    <row r="409" spans="1:10" x14ac:dyDescent="0.25">
      <c r="A409" s="31"/>
      <c r="B409" s="31"/>
      <c r="C409" s="33"/>
      <c r="D409" s="33"/>
      <c r="E409" s="23"/>
      <c r="F409" s="23"/>
      <c r="G409" s="23"/>
      <c r="H409" s="32"/>
      <c r="I409" s="32"/>
      <c r="J409" s="23"/>
    </row>
    <row r="410" spans="1:10" x14ac:dyDescent="0.25">
      <c r="A410" s="31"/>
      <c r="B410" s="31"/>
      <c r="C410" s="33"/>
      <c r="D410" s="33"/>
      <c r="E410" s="23"/>
      <c r="F410" s="23"/>
      <c r="G410" s="23"/>
      <c r="H410" s="32"/>
      <c r="I410" s="32"/>
      <c r="J410" s="23"/>
    </row>
    <row r="411" spans="1:10" x14ac:dyDescent="0.25">
      <c r="A411" s="31"/>
      <c r="B411" s="31"/>
      <c r="C411" s="33"/>
      <c r="D411" s="33"/>
      <c r="E411" s="23"/>
      <c r="F411" s="23"/>
      <c r="G411" s="23"/>
      <c r="H411" s="32"/>
      <c r="I411" s="32"/>
      <c r="J411" s="23"/>
    </row>
    <row r="412" spans="1:10" x14ac:dyDescent="0.25">
      <c r="A412" s="31"/>
      <c r="B412" s="31"/>
      <c r="C412" s="33"/>
      <c r="D412" s="33"/>
      <c r="E412" s="23"/>
      <c r="F412" s="23"/>
      <c r="G412" s="23"/>
      <c r="H412" s="32"/>
      <c r="I412" s="32"/>
      <c r="J412" s="23"/>
    </row>
    <row r="413" spans="1:10" x14ac:dyDescent="0.25">
      <c r="A413" s="31"/>
      <c r="B413" s="31"/>
      <c r="C413" s="33"/>
      <c r="D413" s="33"/>
      <c r="E413" s="23"/>
      <c r="F413" s="23"/>
      <c r="G413" s="23"/>
      <c r="H413" s="32"/>
      <c r="I413" s="32"/>
      <c r="J413" s="23"/>
    </row>
    <row r="414" spans="1:10" x14ac:dyDescent="0.25">
      <c r="A414" s="31"/>
      <c r="B414" s="31"/>
      <c r="C414" s="33"/>
      <c r="D414" s="33"/>
      <c r="E414" s="23"/>
      <c r="F414" s="23"/>
      <c r="G414" s="23"/>
      <c r="H414" s="32"/>
      <c r="I414" s="32"/>
      <c r="J414" s="23"/>
    </row>
    <row r="415" spans="1:10" x14ac:dyDescent="0.25">
      <c r="A415" s="31"/>
      <c r="B415" s="31"/>
      <c r="C415" s="33"/>
      <c r="D415" s="33"/>
      <c r="E415" s="23"/>
      <c r="F415" s="23"/>
      <c r="G415" s="23"/>
      <c r="H415" s="32"/>
      <c r="I415" s="32"/>
      <c r="J415" s="23"/>
    </row>
    <row r="416" spans="1:10" x14ac:dyDescent="0.25">
      <c r="A416" s="31"/>
      <c r="B416" s="31"/>
      <c r="C416" s="33"/>
      <c r="D416" s="33"/>
      <c r="E416" s="23"/>
      <c r="F416" s="23"/>
      <c r="G416" s="23"/>
      <c r="H416" s="32"/>
      <c r="I416" s="32"/>
      <c r="J416" s="23"/>
    </row>
    <row r="417" spans="1:10" x14ac:dyDescent="0.25">
      <c r="A417" s="31"/>
      <c r="B417" s="31"/>
      <c r="C417" s="33"/>
      <c r="D417" s="33"/>
      <c r="E417" s="23"/>
      <c r="F417" s="23"/>
      <c r="G417" s="23"/>
      <c r="H417" s="32"/>
      <c r="I417" s="32"/>
      <c r="J417" s="23"/>
    </row>
    <row r="418" spans="1:10" x14ac:dyDescent="0.25">
      <c r="A418" s="31"/>
      <c r="B418" s="31"/>
      <c r="C418" s="33"/>
      <c r="D418" s="33"/>
      <c r="E418" s="23"/>
      <c r="F418" s="23"/>
      <c r="G418" s="23"/>
      <c r="H418" s="32"/>
      <c r="I418" s="32"/>
      <c r="J418" s="23"/>
    </row>
    <row r="419" spans="1:10" x14ac:dyDescent="0.25">
      <c r="A419" s="31"/>
      <c r="B419" s="31"/>
      <c r="C419" s="33"/>
      <c r="D419" s="33"/>
      <c r="E419" s="23"/>
      <c r="F419" s="23"/>
      <c r="G419" s="23"/>
      <c r="H419" s="32"/>
      <c r="I419" s="32"/>
      <c r="J419" s="23"/>
    </row>
    <row r="420" spans="1:10" x14ac:dyDescent="0.25">
      <c r="A420" s="31"/>
      <c r="B420" s="31"/>
      <c r="C420" s="33"/>
      <c r="D420" s="33"/>
      <c r="E420" s="23"/>
      <c r="F420" s="23"/>
      <c r="G420" s="23"/>
      <c r="H420" s="32"/>
      <c r="I420" s="32"/>
      <c r="J420" s="23"/>
    </row>
    <row r="421" spans="1:10" x14ac:dyDescent="0.25">
      <c r="A421" s="31"/>
      <c r="B421" s="31"/>
      <c r="C421" s="33"/>
      <c r="D421" s="33"/>
      <c r="E421" s="23"/>
      <c r="F421" s="23"/>
      <c r="G421" s="23"/>
      <c r="H421" s="32"/>
      <c r="I421" s="32"/>
      <c r="J421" s="23"/>
    </row>
    <row r="422" spans="1:10" x14ac:dyDescent="0.25">
      <c r="A422" s="31"/>
      <c r="B422" s="31"/>
      <c r="C422" s="33"/>
      <c r="D422" s="33"/>
      <c r="E422" s="23"/>
      <c r="F422" s="23"/>
      <c r="G422" s="23"/>
      <c r="H422" s="32"/>
      <c r="I422" s="32"/>
      <c r="J422" s="23"/>
    </row>
    <row r="423" spans="1:10" x14ac:dyDescent="0.25">
      <c r="A423" s="31"/>
      <c r="B423" s="31"/>
      <c r="C423" s="33"/>
      <c r="D423" s="33"/>
      <c r="E423" s="23"/>
      <c r="F423" s="23"/>
      <c r="G423" s="23"/>
      <c r="H423" s="32"/>
      <c r="I423" s="32"/>
      <c r="J423" s="23"/>
    </row>
    <row r="424" spans="1:10" x14ac:dyDescent="0.25">
      <c r="A424" s="31"/>
      <c r="B424" s="31"/>
      <c r="C424" s="33"/>
      <c r="D424" s="33"/>
      <c r="E424" s="23"/>
      <c r="F424" s="23"/>
      <c r="G424" s="23"/>
      <c r="H424" s="32"/>
      <c r="I424" s="32"/>
      <c r="J424" s="23"/>
    </row>
    <row r="425" spans="1:10" x14ac:dyDescent="0.25">
      <c r="A425" s="31"/>
      <c r="B425" s="31"/>
      <c r="C425" s="33"/>
      <c r="D425" s="33"/>
      <c r="E425" s="23"/>
      <c r="F425" s="23"/>
      <c r="G425" s="23"/>
      <c r="H425" s="32"/>
      <c r="I425" s="32"/>
      <c r="J425" s="23"/>
    </row>
    <row r="426" spans="1:10" x14ac:dyDescent="0.25">
      <c r="A426" s="31"/>
      <c r="B426" s="31"/>
      <c r="C426" s="33"/>
      <c r="D426" s="33"/>
      <c r="E426" s="23"/>
      <c r="F426" s="23"/>
      <c r="G426" s="23"/>
      <c r="H426" s="32"/>
      <c r="I426" s="32"/>
      <c r="J426" s="23"/>
    </row>
    <row r="427" spans="1:10" x14ac:dyDescent="0.25">
      <c r="A427" s="31"/>
      <c r="B427" s="31"/>
      <c r="C427" s="33"/>
      <c r="D427" s="33"/>
      <c r="E427" s="23"/>
      <c r="F427" s="23"/>
      <c r="G427" s="23"/>
      <c r="H427" s="32"/>
      <c r="I427" s="32"/>
      <c r="J427" s="23"/>
    </row>
    <row r="428" spans="1:10" x14ac:dyDescent="0.25">
      <c r="A428" s="31"/>
      <c r="B428" s="31"/>
      <c r="C428" s="33"/>
      <c r="D428" s="33"/>
      <c r="E428" s="23"/>
      <c r="F428" s="23"/>
      <c r="G428" s="23"/>
      <c r="H428" s="32"/>
      <c r="I428" s="32"/>
      <c r="J428" s="23"/>
    </row>
    <row r="429" spans="1:10" x14ac:dyDescent="0.25">
      <c r="A429" s="31"/>
      <c r="B429" s="31"/>
      <c r="C429" s="33"/>
      <c r="D429" s="33"/>
      <c r="E429" s="23"/>
      <c r="F429" s="23"/>
      <c r="G429" s="23"/>
      <c r="H429" s="32"/>
      <c r="I429" s="32"/>
      <c r="J429" s="23"/>
    </row>
    <row r="430" spans="1:10" x14ac:dyDescent="0.25">
      <c r="A430" s="31"/>
      <c r="B430" s="31"/>
      <c r="C430" s="33"/>
      <c r="D430" s="33"/>
      <c r="E430" s="23"/>
      <c r="F430" s="23"/>
      <c r="G430" s="23"/>
      <c r="H430" s="32"/>
      <c r="I430" s="32"/>
      <c r="J430" s="23"/>
    </row>
    <row r="431" spans="1:10" x14ac:dyDescent="0.25">
      <c r="A431" s="31"/>
      <c r="B431" s="31"/>
      <c r="C431" s="33"/>
      <c r="D431" s="33"/>
      <c r="E431" s="23"/>
      <c r="F431" s="23"/>
      <c r="G431" s="23"/>
      <c r="H431" s="32"/>
      <c r="I431" s="32"/>
      <c r="J431" s="23"/>
    </row>
    <row r="432" spans="1:10" x14ac:dyDescent="0.25">
      <c r="A432" s="31"/>
      <c r="B432" s="31"/>
      <c r="C432" s="33"/>
      <c r="D432" s="33"/>
      <c r="E432" s="23"/>
      <c r="F432" s="23"/>
      <c r="G432" s="23"/>
      <c r="H432" s="32"/>
      <c r="I432" s="32"/>
      <c r="J432" s="23"/>
    </row>
    <row r="433" spans="1:10" x14ac:dyDescent="0.25">
      <c r="A433" s="31"/>
      <c r="B433" s="31"/>
      <c r="C433" s="33"/>
      <c r="D433" s="33"/>
      <c r="E433" s="23"/>
      <c r="F433" s="23"/>
      <c r="G433" s="23"/>
      <c r="H433" s="32"/>
      <c r="I433" s="32"/>
      <c r="J433" s="23"/>
    </row>
    <row r="434" spans="1:10" x14ac:dyDescent="0.25">
      <c r="A434" s="31"/>
      <c r="B434" s="31"/>
      <c r="C434" s="33"/>
      <c r="D434" s="33"/>
      <c r="E434" s="23"/>
      <c r="F434" s="23"/>
      <c r="G434" s="23"/>
      <c r="H434" s="32"/>
      <c r="I434" s="32"/>
      <c r="J434" s="23"/>
    </row>
    <row r="435" spans="1:10" x14ac:dyDescent="0.25">
      <c r="A435" s="31"/>
      <c r="B435" s="31"/>
      <c r="C435" s="33"/>
      <c r="D435" s="33"/>
      <c r="E435" s="23"/>
      <c r="F435" s="23"/>
      <c r="G435" s="23"/>
      <c r="H435" s="32"/>
      <c r="I435" s="32"/>
      <c r="J435" s="23"/>
    </row>
    <row r="436" spans="1:10" x14ac:dyDescent="0.25">
      <c r="A436" s="31"/>
      <c r="B436" s="31"/>
      <c r="C436" s="33"/>
      <c r="D436" s="33"/>
      <c r="E436" s="23"/>
      <c r="F436" s="23"/>
      <c r="G436" s="23"/>
      <c r="H436" s="32"/>
      <c r="I436" s="32"/>
      <c r="J436" s="23"/>
    </row>
    <row r="437" spans="1:10" x14ac:dyDescent="0.25">
      <c r="A437" s="31"/>
      <c r="B437" s="31"/>
      <c r="C437" s="33"/>
      <c r="D437" s="33"/>
      <c r="E437" s="23"/>
      <c r="F437" s="23"/>
      <c r="G437" s="23"/>
      <c r="H437" s="32"/>
      <c r="I437" s="32"/>
      <c r="J437" s="23"/>
    </row>
    <row r="438" spans="1:10" x14ac:dyDescent="0.25">
      <c r="A438" s="31"/>
      <c r="B438" s="31"/>
      <c r="C438" s="33"/>
      <c r="D438" s="33"/>
      <c r="E438" s="23"/>
      <c r="F438" s="23"/>
      <c r="G438" s="23"/>
      <c r="H438" s="32"/>
      <c r="I438" s="32"/>
      <c r="J438" s="23"/>
    </row>
    <row r="439" spans="1:10" x14ac:dyDescent="0.25">
      <c r="A439" s="31"/>
      <c r="B439" s="31"/>
      <c r="C439" s="33"/>
      <c r="D439" s="33"/>
      <c r="E439" s="23"/>
      <c r="F439" s="23"/>
      <c r="G439" s="23"/>
      <c r="H439" s="32"/>
      <c r="I439" s="32"/>
      <c r="J439" s="23"/>
    </row>
    <row r="440" spans="1:10" x14ac:dyDescent="0.25">
      <c r="A440" s="31"/>
      <c r="B440" s="31"/>
      <c r="C440" s="33"/>
      <c r="D440" s="33"/>
      <c r="E440" s="23"/>
      <c r="F440" s="23"/>
      <c r="G440" s="23"/>
      <c r="H440" s="32"/>
      <c r="I440" s="32"/>
      <c r="J440" s="23"/>
    </row>
    <row r="441" spans="1:10" x14ac:dyDescent="0.25">
      <c r="A441" s="31"/>
      <c r="B441" s="31"/>
      <c r="C441" s="33"/>
      <c r="D441" s="33"/>
      <c r="E441" s="23"/>
      <c r="F441" s="23"/>
      <c r="G441" s="23"/>
      <c r="H441" s="32"/>
      <c r="I441" s="32"/>
      <c r="J441" s="23"/>
    </row>
    <row r="442" spans="1:10" x14ac:dyDescent="0.25">
      <c r="A442" s="31"/>
      <c r="B442" s="31"/>
      <c r="C442" s="33"/>
      <c r="D442" s="33"/>
      <c r="E442" s="23"/>
      <c r="F442" s="23"/>
      <c r="G442" s="23"/>
      <c r="H442" s="32"/>
      <c r="I442" s="32"/>
      <c r="J442" s="23"/>
    </row>
    <row r="443" spans="1:10" x14ac:dyDescent="0.25">
      <c r="A443" s="31"/>
      <c r="B443" s="31"/>
      <c r="C443" s="33"/>
      <c r="D443" s="33"/>
      <c r="E443" s="23"/>
      <c r="F443" s="23"/>
      <c r="G443" s="23"/>
      <c r="H443" s="32"/>
      <c r="I443" s="32"/>
      <c r="J443" s="23"/>
    </row>
    <row r="444" spans="1:10" x14ac:dyDescent="0.25">
      <c r="A444" s="31"/>
      <c r="B444" s="31"/>
      <c r="C444" s="33"/>
      <c r="D444" s="33"/>
      <c r="E444" s="23"/>
      <c r="F444" s="23"/>
      <c r="G444" s="23"/>
      <c r="H444" s="32"/>
      <c r="I444" s="32"/>
      <c r="J444" s="23"/>
    </row>
    <row r="445" spans="1:10" x14ac:dyDescent="0.25">
      <c r="A445" s="31"/>
      <c r="B445" s="31"/>
      <c r="C445" s="33"/>
      <c r="D445" s="33"/>
      <c r="E445" s="23"/>
      <c r="F445" s="23"/>
      <c r="G445" s="23"/>
      <c r="H445" s="32"/>
      <c r="I445" s="32"/>
      <c r="J445" s="23"/>
    </row>
    <row r="446" spans="1:10" x14ac:dyDescent="0.25">
      <c r="A446" s="31"/>
      <c r="B446" s="31"/>
      <c r="C446" s="33"/>
      <c r="D446" s="33"/>
      <c r="E446" s="23"/>
      <c r="F446" s="23"/>
      <c r="G446" s="23"/>
      <c r="H446" s="32"/>
      <c r="I446" s="32"/>
      <c r="J446" s="23"/>
    </row>
    <row r="447" spans="1:10" x14ac:dyDescent="0.25">
      <c r="A447" s="31"/>
      <c r="B447" s="31"/>
      <c r="C447" s="33"/>
      <c r="D447" s="33"/>
      <c r="E447" s="23"/>
      <c r="F447" s="23"/>
      <c r="G447" s="23"/>
      <c r="H447" s="32"/>
      <c r="I447" s="32"/>
      <c r="J447" s="23"/>
    </row>
    <row r="448" spans="1:10" x14ac:dyDescent="0.25">
      <c r="A448" s="31"/>
      <c r="B448" s="31"/>
      <c r="C448" s="33"/>
      <c r="D448" s="33"/>
      <c r="E448" s="23"/>
      <c r="F448" s="23"/>
      <c r="G448" s="23"/>
      <c r="H448" s="32"/>
      <c r="I448" s="32"/>
      <c r="J448" s="23"/>
    </row>
    <row r="449" spans="1:10" x14ac:dyDescent="0.25">
      <c r="A449" s="31"/>
      <c r="B449" s="31"/>
      <c r="C449" s="33"/>
      <c r="D449" s="33"/>
      <c r="E449" s="23"/>
      <c r="F449" s="23"/>
      <c r="G449" s="23"/>
      <c r="H449" s="32"/>
      <c r="I449" s="32"/>
      <c r="J449" s="23"/>
    </row>
    <row r="450" spans="1:10" x14ac:dyDescent="0.25">
      <c r="A450" s="31"/>
      <c r="B450" s="31"/>
      <c r="C450" s="33"/>
      <c r="D450" s="33"/>
      <c r="E450" s="23"/>
      <c r="F450" s="23"/>
      <c r="G450" s="23"/>
      <c r="H450" s="32"/>
      <c r="I450" s="32"/>
      <c r="J450" s="23"/>
    </row>
    <row r="451" spans="1:10" x14ac:dyDescent="0.25">
      <c r="A451" s="31"/>
      <c r="B451" s="31"/>
      <c r="C451" s="33"/>
      <c r="D451" s="33"/>
      <c r="E451" s="23"/>
      <c r="F451" s="23"/>
      <c r="G451" s="23"/>
      <c r="H451" s="32"/>
      <c r="I451" s="32"/>
      <c r="J451" s="23"/>
    </row>
    <row r="452" spans="1:10" x14ac:dyDescent="0.25">
      <c r="A452" s="31"/>
      <c r="B452" s="31"/>
      <c r="C452" s="33"/>
      <c r="D452" s="33"/>
      <c r="E452" s="23"/>
      <c r="F452" s="23"/>
      <c r="G452" s="23"/>
      <c r="H452" s="32"/>
      <c r="I452" s="32"/>
      <c r="J452" s="23"/>
    </row>
    <row r="453" spans="1:10" x14ac:dyDescent="0.25">
      <c r="A453" s="31"/>
      <c r="B453" s="31"/>
      <c r="C453" s="33"/>
      <c r="D453" s="33"/>
      <c r="E453" s="23"/>
      <c r="F453" s="23"/>
      <c r="G453" s="23"/>
      <c r="H453" s="32"/>
      <c r="I453" s="32"/>
      <c r="J453" s="23"/>
    </row>
    <row r="454" spans="1:10" x14ac:dyDescent="0.25">
      <c r="A454" s="31"/>
      <c r="B454" s="31"/>
      <c r="C454" s="33"/>
      <c r="D454" s="33"/>
      <c r="E454" s="23"/>
      <c r="F454" s="23"/>
      <c r="G454" s="23"/>
      <c r="H454" s="32"/>
      <c r="I454" s="32"/>
      <c r="J454" s="23"/>
    </row>
    <row r="455" spans="1:10" x14ac:dyDescent="0.25">
      <c r="A455" s="31"/>
      <c r="B455" s="31"/>
      <c r="C455" s="33"/>
      <c r="D455" s="33"/>
      <c r="E455" s="23"/>
      <c r="F455" s="23"/>
      <c r="G455" s="23"/>
      <c r="H455" s="32"/>
      <c r="I455" s="32"/>
      <c r="J455" s="23"/>
    </row>
    <row r="456" spans="1:10" x14ac:dyDescent="0.25">
      <c r="A456" s="31"/>
      <c r="B456" s="31"/>
      <c r="C456" s="33"/>
      <c r="D456" s="33"/>
      <c r="E456" s="23"/>
      <c r="F456" s="23"/>
      <c r="G456" s="23"/>
      <c r="H456" s="32"/>
      <c r="I456" s="32"/>
      <c r="J456" s="23"/>
    </row>
    <row r="457" spans="1:10" x14ac:dyDescent="0.25">
      <c r="A457" s="31"/>
      <c r="B457" s="31"/>
      <c r="C457" s="33"/>
      <c r="D457" s="33"/>
      <c r="E457" s="23"/>
      <c r="F457" s="23"/>
      <c r="G457" s="23"/>
      <c r="H457" s="32"/>
      <c r="I457" s="32"/>
      <c r="J457" s="23"/>
    </row>
    <row r="458" spans="1:10" x14ac:dyDescent="0.25">
      <c r="A458" s="31"/>
      <c r="B458" s="31"/>
      <c r="C458" s="33"/>
      <c r="D458" s="33"/>
      <c r="E458" s="23"/>
      <c r="F458" s="23"/>
      <c r="G458" s="23"/>
      <c r="H458" s="32"/>
      <c r="I458" s="32"/>
      <c r="J458" s="23"/>
    </row>
    <row r="459" spans="1:10" x14ac:dyDescent="0.25">
      <c r="A459" s="31"/>
      <c r="B459" s="31"/>
      <c r="C459" s="33"/>
      <c r="D459" s="33"/>
      <c r="E459" s="23"/>
      <c r="F459" s="23"/>
      <c r="G459" s="23"/>
      <c r="H459" s="32"/>
      <c r="I459" s="32"/>
      <c r="J459" s="23"/>
    </row>
    <row r="460" spans="1:10" x14ac:dyDescent="0.25">
      <c r="A460" s="31"/>
      <c r="B460" s="31"/>
      <c r="C460" s="33"/>
      <c r="D460" s="33"/>
      <c r="E460" s="23"/>
      <c r="F460" s="23"/>
      <c r="G460" s="23"/>
      <c r="H460" s="32"/>
      <c r="I460" s="32"/>
      <c r="J460" s="23"/>
    </row>
    <row r="461" spans="1:10" x14ac:dyDescent="0.25">
      <c r="A461" s="31"/>
      <c r="B461" s="31"/>
      <c r="C461" s="33"/>
      <c r="D461" s="33"/>
      <c r="E461" s="23"/>
      <c r="F461" s="23"/>
      <c r="G461" s="23"/>
      <c r="H461" s="32"/>
      <c r="I461" s="32"/>
      <c r="J461" s="23"/>
    </row>
    <row r="462" spans="1:10" x14ac:dyDescent="0.25">
      <c r="A462" s="31"/>
      <c r="B462" s="31"/>
      <c r="C462" s="33"/>
      <c r="D462" s="33"/>
      <c r="E462" s="23"/>
      <c r="F462" s="23"/>
      <c r="G462" s="23"/>
      <c r="H462" s="32"/>
      <c r="I462" s="32"/>
      <c r="J462" s="23"/>
    </row>
    <row r="463" spans="1:10" x14ac:dyDescent="0.25">
      <c r="A463" s="31"/>
      <c r="B463" s="31"/>
      <c r="C463" s="33"/>
      <c r="D463" s="33"/>
      <c r="E463" s="23"/>
      <c r="F463" s="23"/>
      <c r="G463" s="23"/>
      <c r="H463" s="32"/>
      <c r="I463" s="32"/>
      <c r="J463" s="23"/>
    </row>
    <row r="464" spans="1:10" x14ac:dyDescent="0.25">
      <c r="A464" s="31"/>
      <c r="B464" s="31"/>
      <c r="C464" s="33"/>
      <c r="D464" s="33"/>
      <c r="E464" s="23"/>
      <c r="F464" s="23"/>
      <c r="G464" s="23"/>
      <c r="H464" s="32"/>
      <c r="I464" s="32"/>
      <c r="J464" s="23"/>
    </row>
    <row r="465" spans="1:10" x14ac:dyDescent="0.25">
      <c r="A465" s="31"/>
      <c r="B465" s="31"/>
      <c r="C465" s="33"/>
      <c r="D465" s="33"/>
      <c r="E465" s="23"/>
      <c r="F465" s="23"/>
      <c r="G465" s="23"/>
      <c r="H465" s="32"/>
      <c r="I465" s="32"/>
      <c r="J465" s="23"/>
    </row>
    <row r="466" spans="1:10" x14ac:dyDescent="0.25">
      <c r="A466" s="31"/>
      <c r="B466" s="31"/>
      <c r="C466" s="33"/>
      <c r="D466" s="33"/>
      <c r="E466" s="23"/>
      <c r="F466" s="23"/>
      <c r="G466" s="23"/>
      <c r="H466" s="32"/>
      <c r="I466" s="32"/>
      <c r="J466" s="23"/>
    </row>
    <row r="467" spans="1:10" x14ac:dyDescent="0.25">
      <c r="A467" s="31"/>
      <c r="B467" s="31"/>
      <c r="C467" s="33"/>
      <c r="D467" s="33"/>
      <c r="E467" s="23"/>
      <c r="F467" s="23"/>
      <c r="G467" s="23"/>
      <c r="H467" s="32"/>
      <c r="I467" s="32"/>
      <c r="J467" s="23"/>
    </row>
    <row r="468" spans="1:10" x14ac:dyDescent="0.25">
      <c r="A468" s="31"/>
      <c r="B468" s="31"/>
      <c r="C468" s="33"/>
      <c r="D468" s="33"/>
      <c r="E468" s="23"/>
      <c r="F468" s="23"/>
      <c r="G468" s="23"/>
      <c r="H468" s="32"/>
      <c r="I468" s="32"/>
      <c r="J468" s="23"/>
    </row>
    <row r="469" spans="1:10" x14ac:dyDescent="0.25">
      <c r="A469" s="31"/>
      <c r="B469" s="31"/>
      <c r="C469" s="33"/>
      <c r="D469" s="33"/>
      <c r="E469" s="23"/>
      <c r="F469" s="23"/>
      <c r="G469" s="23"/>
      <c r="H469" s="32"/>
      <c r="I469" s="32"/>
      <c r="J469" s="23"/>
    </row>
    <row r="470" spans="1:10" x14ac:dyDescent="0.25">
      <c r="A470" s="31"/>
      <c r="B470" s="31"/>
      <c r="C470" s="33"/>
      <c r="D470" s="33"/>
      <c r="E470" s="23"/>
      <c r="F470" s="23"/>
      <c r="G470" s="23"/>
      <c r="H470" s="32"/>
      <c r="I470" s="32"/>
      <c r="J470" s="23"/>
    </row>
    <row r="471" spans="1:10" x14ac:dyDescent="0.25">
      <c r="A471" s="31" t="s">
        <v>207</v>
      </c>
      <c r="B471" s="31" t="s">
        <v>1451</v>
      </c>
      <c r="C471" s="33"/>
      <c r="D471" s="33"/>
      <c r="E471" s="23">
        <f t="shared" si="0"/>
        <v>116146.88649936666</v>
      </c>
      <c r="F471" s="23">
        <v>3484406.5949809998</v>
      </c>
      <c r="G471" s="23">
        <f t="shared" si="4"/>
        <v>0</v>
      </c>
      <c r="H471" s="32"/>
      <c r="I471" s="32"/>
      <c r="J471" s="23">
        <f t="shared" si="2"/>
        <v>0</v>
      </c>
    </row>
    <row r="472" spans="1:10" x14ac:dyDescent="0.25">
      <c r="A472" s="31" t="s">
        <v>208</v>
      </c>
      <c r="B472" s="31" t="s">
        <v>1451</v>
      </c>
      <c r="C472" s="33"/>
      <c r="D472" s="33"/>
      <c r="E472" s="23">
        <f t="shared" si="0"/>
        <v>116146.88649936666</v>
      </c>
      <c r="F472" s="23">
        <v>3484406.5949809998</v>
      </c>
      <c r="G472" s="23">
        <f t="shared" si="4"/>
        <v>0</v>
      </c>
      <c r="H472" s="32"/>
      <c r="I472" s="32"/>
      <c r="J472" s="23">
        <f t="shared" si="2"/>
        <v>0</v>
      </c>
    </row>
    <row r="473" spans="1:10" x14ac:dyDescent="0.25">
      <c r="A473" s="31" t="s">
        <v>209</v>
      </c>
      <c r="B473" s="31" t="s">
        <v>1451</v>
      </c>
      <c r="C473" s="33"/>
      <c r="D473" s="33"/>
      <c r="E473" s="23">
        <f t="shared" si="0"/>
        <v>116146.88649936666</v>
      </c>
      <c r="F473" s="23">
        <v>3484406.5949809998</v>
      </c>
      <c r="G473" s="23">
        <f t="shared" si="4"/>
        <v>0</v>
      </c>
      <c r="H473" s="32"/>
      <c r="I473" s="32"/>
      <c r="J473" s="23">
        <f t="shared" si="2"/>
        <v>0</v>
      </c>
    </row>
    <row r="474" spans="1:10" x14ac:dyDescent="0.25">
      <c r="A474" s="31" t="s">
        <v>210</v>
      </c>
      <c r="B474" s="31" t="s">
        <v>1451</v>
      </c>
      <c r="C474" s="33"/>
      <c r="D474" s="33"/>
      <c r="E474" s="23">
        <f t="shared" si="0"/>
        <v>116146.88649936666</v>
      </c>
      <c r="F474" s="23">
        <v>3484406.5949809998</v>
      </c>
      <c r="G474" s="23">
        <f t="shared" si="4"/>
        <v>0</v>
      </c>
      <c r="H474" s="32"/>
      <c r="I474" s="32"/>
      <c r="J474" s="23">
        <f t="shared" si="2"/>
        <v>0</v>
      </c>
    </row>
    <row r="475" spans="1:10" x14ac:dyDescent="0.25">
      <c r="A475" s="31" t="s">
        <v>210</v>
      </c>
      <c r="B475" s="31" t="s">
        <v>1451</v>
      </c>
      <c r="C475" s="33"/>
      <c r="D475" s="33"/>
      <c r="E475" s="23">
        <f t="shared" si="0"/>
        <v>116146.88649936666</v>
      </c>
      <c r="F475" s="23">
        <v>3484406.5949809998</v>
      </c>
      <c r="G475" s="23">
        <f t="shared" si="4"/>
        <v>0</v>
      </c>
      <c r="H475" s="32"/>
      <c r="I475" s="32"/>
      <c r="J475" s="23">
        <f t="shared" si="2"/>
        <v>0</v>
      </c>
    </row>
    <row r="476" spans="1:10" x14ac:dyDescent="0.25">
      <c r="A476" s="31" t="s">
        <v>211</v>
      </c>
      <c r="B476" s="31" t="s">
        <v>1451</v>
      </c>
      <c r="C476" s="33"/>
      <c r="D476" s="33"/>
      <c r="E476" s="23">
        <f t="shared" si="0"/>
        <v>116146.88649936666</v>
      </c>
      <c r="F476" s="23">
        <v>3484406.5949809998</v>
      </c>
      <c r="G476" s="23">
        <f t="shared" si="4"/>
        <v>0</v>
      </c>
      <c r="H476" s="32"/>
      <c r="I476" s="32"/>
      <c r="J476" s="23">
        <f t="shared" si="2"/>
        <v>0</v>
      </c>
    </row>
    <row r="477" spans="1:10" x14ac:dyDescent="0.25">
      <c r="A477" s="31" t="s">
        <v>211</v>
      </c>
      <c r="B477" s="31" t="s">
        <v>1451</v>
      </c>
      <c r="C477" s="33"/>
      <c r="D477" s="33"/>
      <c r="E477" s="23">
        <f t="shared" si="0"/>
        <v>116146.88649936666</v>
      </c>
      <c r="F477" s="23">
        <v>3484406.5949809998</v>
      </c>
      <c r="G477" s="23">
        <f t="shared" si="4"/>
        <v>0</v>
      </c>
      <c r="H477" s="32"/>
      <c r="I477" s="32"/>
      <c r="J477" s="23">
        <f t="shared" si="2"/>
        <v>0</v>
      </c>
    </row>
    <row r="478" spans="1:10" x14ac:dyDescent="0.25">
      <c r="A478" s="31" t="s">
        <v>211</v>
      </c>
      <c r="B478" s="31" t="s">
        <v>1451</v>
      </c>
      <c r="C478" s="33"/>
      <c r="D478" s="33"/>
      <c r="E478" s="23">
        <f t="shared" si="0"/>
        <v>116146.88649936666</v>
      </c>
      <c r="F478" s="23">
        <v>3484406.5949809998</v>
      </c>
      <c r="G478" s="23">
        <f t="shared" si="4"/>
        <v>0</v>
      </c>
      <c r="H478" s="32"/>
      <c r="I478" s="32"/>
      <c r="J478" s="23">
        <f t="shared" si="2"/>
        <v>0</v>
      </c>
    </row>
    <row r="479" spans="1:10" x14ac:dyDescent="0.25">
      <c r="A479" s="31" t="s">
        <v>212</v>
      </c>
      <c r="B479" s="31" t="s">
        <v>1451</v>
      </c>
      <c r="C479" s="33"/>
      <c r="D479" s="33"/>
      <c r="E479" s="23">
        <f t="shared" si="0"/>
        <v>116146.88649936666</v>
      </c>
      <c r="F479" s="23">
        <v>3484406.5949809998</v>
      </c>
      <c r="G479" s="23">
        <f t="shared" si="4"/>
        <v>0</v>
      </c>
      <c r="H479" s="32"/>
      <c r="I479" s="32"/>
      <c r="J479" s="23">
        <f t="shared" si="2"/>
        <v>0</v>
      </c>
    </row>
    <row r="480" spans="1:10" x14ac:dyDescent="0.25">
      <c r="A480" s="31" t="s">
        <v>212</v>
      </c>
      <c r="B480" s="31" t="s">
        <v>1451</v>
      </c>
      <c r="C480" s="33"/>
      <c r="D480" s="33"/>
      <c r="E480" s="23">
        <f t="shared" si="0"/>
        <v>116146.88649936666</v>
      </c>
      <c r="F480" s="23">
        <v>3484406.5949809998</v>
      </c>
      <c r="G480" s="23">
        <f t="shared" si="4"/>
        <v>0</v>
      </c>
      <c r="H480" s="32"/>
      <c r="I480" s="32"/>
      <c r="J480" s="23">
        <f t="shared" si="2"/>
        <v>0</v>
      </c>
    </row>
    <row r="481" spans="1:10" x14ac:dyDescent="0.25">
      <c r="A481" s="31" t="s">
        <v>213</v>
      </c>
      <c r="B481" s="31" t="s">
        <v>1451</v>
      </c>
      <c r="C481" s="33"/>
      <c r="D481" s="33"/>
      <c r="E481" s="23">
        <f t="shared" si="0"/>
        <v>116146.88649936666</v>
      </c>
      <c r="F481" s="23">
        <v>3484406.5949809998</v>
      </c>
      <c r="G481" s="23">
        <f t="shared" si="4"/>
        <v>0</v>
      </c>
      <c r="H481" s="32"/>
      <c r="I481" s="32"/>
      <c r="J481" s="23">
        <f t="shared" si="2"/>
        <v>0</v>
      </c>
    </row>
    <row r="482" spans="1:10" x14ac:dyDescent="0.25">
      <c r="A482" s="31" t="s">
        <v>213</v>
      </c>
      <c r="B482" s="31" t="s">
        <v>1451</v>
      </c>
      <c r="C482" s="33"/>
      <c r="D482" s="33"/>
      <c r="E482" s="23">
        <f t="shared" si="0"/>
        <v>116146.88649936666</v>
      </c>
      <c r="F482" s="23">
        <v>3484406.5949809998</v>
      </c>
      <c r="G482" s="23">
        <f t="shared" si="4"/>
        <v>0</v>
      </c>
      <c r="H482" s="32"/>
      <c r="I482" s="32"/>
      <c r="J482" s="23">
        <f t="shared" si="2"/>
        <v>0</v>
      </c>
    </row>
    <row r="483" spans="1:10" x14ac:dyDescent="0.25">
      <c r="A483" s="31" t="s">
        <v>214</v>
      </c>
      <c r="B483" s="31" t="s">
        <v>1451</v>
      </c>
      <c r="C483" s="33"/>
      <c r="D483" s="33"/>
      <c r="E483" s="23">
        <f t="shared" si="0"/>
        <v>116146.88649936666</v>
      </c>
      <c r="F483" s="23">
        <v>3484406.5949809998</v>
      </c>
      <c r="G483" s="23">
        <f t="shared" si="4"/>
        <v>0</v>
      </c>
      <c r="H483" s="32"/>
      <c r="I483" s="32"/>
      <c r="J483" s="23">
        <f t="shared" si="2"/>
        <v>0</v>
      </c>
    </row>
    <row r="484" spans="1:10" x14ac:dyDescent="0.25">
      <c r="A484" s="31" t="s">
        <v>214</v>
      </c>
      <c r="B484" s="31" t="s">
        <v>1451</v>
      </c>
      <c r="C484" s="33"/>
      <c r="D484" s="33"/>
      <c r="E484" s="23">
        <f t="shared" si="0"/>
        <v>116146.88649936666</v>
      </c>
      <c r="F484" s="23">
        <v>3484406.5949809998</v>
      </c>
      <c r="G484" s="23">
        <f t="shared" si="4"/>
        <v>0</v>
      </c>
      <c r="H484" s="32"/>
      <c r="I484" s="32"/>
      <c r="J484" s="23">
        <f t="shared" si="2"/>
        <v>0</v>
      </c>
    </row>
    <row r="485" spans="1:10" x14ac:dyDescent="0.25">
      <c r="A485" s="31" t="s">
        <v>214</v>
      </c>
      <c r="B485" s="31" t="s">
        <v>1451</v>
      </c>
      <c r="C485" s="33"/>
      <c r="D485" s="33"/>
      <c r="E485" s="23">
        <f t="shared" si="0"/>
        <v>116146.88649936666</v>
      </c>
      <c r="F485" s="23">
        <v>3484406.5949809998</v>
      </c>
      <c r="G485" s="23">
        <f t="shared" si="4"/>
        <v>0</v>
      </c>
      <c r="H485" s="32"/>
      <c r="I485" s="32"/>
      <c r="J485" s="23">
        <f t="shared" si="2"/>
        <v>0</v>
      </c>
    </row>
    <row r="486" spans="1:10" x14ac:dyDescent="0.25">
      <c r="A486" s="31" t="s">
        <v>215</v>
      </c>
      <c r="B486" s="31" t="s">
        <v>1451</v>
      </c>
      <c r="C486" s="33"/>
      <c r="D486" s="33"/>
      <c r="E486" s="23">
        <f t="shared" si="0"/>
        <v>116146.88649936666</v>
      </c>
      <c r="F486" s="23">
        <v>3484406.5949809998</v>
      </c>
      <c r="G486" s="23">
        <f t="shared" si="4"/>
        <v>0</v>
      </c>
      <c r="H486" s="32"/>
      <c r="I486" s="32"/>
      <c r="J486" s="23">
        <f t="shared" si="2"/>
        <v>0</v>
      </c>
    </row>
    <row r="487" spans="1:10" x14ac:dyDescent="0.25">
      <c r="A487" s="31" t="s">
        <v>215</v>
      </c>
      <c r="B487" s="31" t="s">
        <v>1451</v>
      </c>
      <c r="C487" s="33"/>
      <c r="D487" s="33"/>
      <c r="E487" s="23">
        <f t="shared" si="0"/>
        <v>116146.88649936666</v>
      </c>
      <c r="F487" s="23">
        <v>3484406.5949809998</v>
      </c>
      <c r="G487" s="23">
        <f t="shared" ref="G487:G500" si="8">F487*D487</f>
        <v>0</v>
      </c>
      <c r="H487" s="32"/>
      <c r="I487" s="32"/>
      <c r="J487" s="23">
        <f t="shared" ref="J487:J500" si="9">E487*D487*C487</f>
        <v>0</v>
      </c>
    </row>
    <row r="488" spans="1:10" x14ac:dyDescent="0.25">
      <c r="A488" s="31" t="s">
        <v>216</v>
      </c>
      <c r="B488" s="31" t="s">
        <v>1451</v>
      </c>
      <c r="C488" s="33"/>
      <c r="D488" s="33"/>
      <c r="E488" s="23">
        <f t="shared" si="0"/>
        <v>116146.88649936666</v>
      </c>
      <c r="F488" s="23">
        <v>3484406.5949809998</v>
      </c>
      <c r="G488" s="23">
        <f t="shared" si="8"/>
        <v>0</v>
      </c>
      <c r="H488" s="32"/>
      <c r="I488" s="32"/>
      <c r="J488" s="23">
        <f t="shared" si="9"/>
        <v>0</v>
      </c>
    </row>
    <row r="489" spans="1:10" x14ac:dyDescent="0.25">
      <c r="A489" s="31" t="s">
        <v>216</v>
      </c>
      <c r="B489" s="31" t="s">
        <v>1451</v>
      </c>
      <c r="C489" s="33"/>
      <c r="D489" s="33"/>
      <c r="E489" s="23">
        <f t="shared" si="0"/>
        <v>116146.88649936666</v>
      </c>
      <c r="F489" s="23">
        <v>3484406.5949809998</v>
      </c>
      <c r="G489" s="23">
        <f t="shared" si="8"/>
        <v>0</v>
      </c>
      <c r="H489" s="32"/>
      <c r="I489" s="32"/>
      <c r="J489" s="23">
        <f t="shared" si="9"/>
        <v>0</v>
      </c>
    </row>
    <row r="490" spans="1:10" x14ac:dyDescent="0.25">
      <c r="A490" s="31" t="s">
        <v>217</v>
      </c>
      <c r="B490" s="31" t="s">
        <v>1451</v>
      </c>
      <c r="C490" s="33"/>
      <c r="D490" s="33"/>
      <c r="E490" s="23">
        <f t="shared" si="0"/>
        <v>116146.88649936666</v>
      </c>
      <c r="F490" s="23">
        <v>3484406.5949809998</v>
      </c>
      <c r="G490" s="23">
        <f t="shared" si="8"/>
        <v>0</v>
      </c>
      <c r="H490" s="32"/>
      <c r="I490" s="32"/>
      <c r="J490" s="23">
        <f t="shared" si="9"/>
        <v>0</v>
      </c>
    </row>
    <row r="491" spans="1:10" x14ac:dyDescent="0.25">
      <c r="A491" s="31" t="s">
        <v>218</v>
      </c>
      <c r="B491" s="31" t="s">
        <v>1451</v>
      </c>
      <c r="C491" s="33"/>
      <c r="D491" s="33"/>
      <c r="E491" s="23">
        <f t="shared" si="0"/>
        <v>116146.88649936666</v>
      </c>
      <c r="F491" s="23">
        <v>3484406.5949809998</v>
      </c>
      <c r="G491" s="23">
        <f t="shared" si="8"/>
        <v>0</v>
      </c>
      <c r="H491" s="32"/>
      <c r="I491" s="32"/>
      <c r="J491" s="23">
        <f t="shared" si="9"/>
        <v>0</v>
      </c>
    </row>
    <row r="492" spans="1:10" x14ac:dyDescent="0.25">
      <c r="A492" s="31" t="s">
        <v>218</v>
      </c>
      <c r="B492" s="31" t="s">
        <v>1451</v>
      </c>
      <c r="C492" s="33"/>
      <c r="D492" s="33"/>
      <c r="E492" s="23">
        <f t="shared" si="0"/>
        <v>116146.88649936666</v>
      </c>
      <c r="F492" s="23">
        <v>3484406.5949809998</v>
      </c>
      <c r="G492" s="23">
        <f t="shared" si="8"/>
        <v>0</v>
      </c>
      <c r="H492" s="32"/>
      <c r="I492" s="32"/>
      <c r="J492" s="23">
        <f t="shared" si="9"/>
        <v>0</v>
      </c>
    </row>
    <row r="493" spans="1:10" x14ac:dyDescent="0.25">
      <c r="A493" s="31" t="s">
        <v>218</v>
      </c>
      <c r="B493" s="31" t="s">
        <v>1451</v>
      </c>
      <c r="C493" s="33"/>
      <c r="D493" s="33"/>
      <c r="E493" s="23">
        <f t="shared" si="0"/>
        <v>116146.88649936666</v>
      </c>
      <c r="F493" s="23">
        <v>3484406.5949809998</v>
      </c>
      <c r="G493" s="23">
        <f t="shared" si="8"/>
        <v>0</v>
      </c>
      <c r="H493" s="32"/>
      <c r="I493" s="32"/>
      <c r="J493" s="23">
        <f t="shared" si="9"/>
        <v>0</v>
      </c>
    </row>
    <row r="494" spans="1:10" x14ac:dyDescent="0.25">
      <c r="A494" s="31" t="s">
        <v>219</v>
      </c>
      <c r="B494" s="31" t="s">
        <v>1451</v>
      </c>
      <c r="C494" s="33"/>
      <c r="D494" s="33"/>
      <c r="E494" s="23">
        <f t="shared" si="0"/>
        <v>116146.88649936666</v>
      </c>
      <c r="F494" s="23">
        <v>3484406.5949809998</v>
      </c>
      <c r="G494" s="23">
        <f t="shared" si="8"/>
        <v>0</v>
      </c>
      <c r="H494" s="32"/>
      <c r="I494" s="32"/>
      <c r="J494" s="23">
        <f t="shared" si="9"/>
        <v>0</v>
      </c>
    </row>
    <row r="495" spans="1:10" x14ac:dyDescent="0.25">
      <c r="A495" s="31" t="s">
        <v>220</v>
      </c>
      <c r="B495" s="31" t="s">
        <v>1451</v>
      </c>
      <c r="C495" s="33"/>
      <c r="D495" s="33"/>
      <c r="E495" s="23">
        <f t="shared" si="0"/>
        <v>116146.88649936666</v>
      </c>
      <c r="F495" s="23">
        <v>3484406.5949809998</v>
      </c>
      <c r="G495" s="23">
        <f t="shared" si="8"/>
        <v>0</v>
      </c>
      <c r="H495" s="32"/>
      <c r="I495" s="32"/>
      <c r="J495" s="23">
        <f>E495*D495*C495</f>
        <v>0</v>
      </c>
    </row>
    <row r="496" spans="1:10" x14ac:dyDescent="0.25">
      <c r="A496" s="31" t="s">
        <v>221</v>
      </c>
      <c r="B496" s="31" t="s">
        <v>1451</v>
      </c>
      <c r="C496" s="33"/>
      <c r="D496" s="33"/>
      <c r="E496" s="23">
        <f t="shared" si="0"/>
        <v>116146.88649936666</v>
      </c>
      <c r="F496" s="23">
        <v>3484406.5949809998</v>
      </c>
      <c r="G496" s="23">
        <f t="shared" si="8"/>
        <v>0</v>
      </c>
      <c r="H496" s="32"/>
      <c r="I496" s="32"/>
      <c r="J496" s="23">
        <f t="shared" si="9"/>
        <v>0</v>
      </c>
    </row>
    <row r="497" spans="1:10" x14ac:dyDescent="0.25">
      <c r="A497" s="31" t="s">
        <v>222</v>
      </c>
      <c r="B497" s="31" t="s">
        <v>1451</v>
      </c>
      <c r="C497" s="33"/>
      <c r="D497" s="33"/>
      <c r="E497" s="23">
        <f t="shared" si="0"/>
        <v>116146.88649936666</v>
      </c>
      <c r="F497" s="23">
        <v>3484406.5949809998</v>
      </c>
      <c r="G497" s="23">
        <f t="shared" si="8"/>
        <v>0</v>
      </c>
      <c r="H497" s="32"/>
      <c r="I497" s="32"/>
      <c r="J497" s="23">
        <f t="shared" si="9"/>
        <v>0</v>
      </c>
    </row>
    <row r="498" spans="1:10" x14ac:dyDescent="0.25">
      <c r="A498" s="31" t="s">
        <v>223</v>
      </c>
      <c r="B498" s="31" t="s">
        <v>1451</v>
      </c>
      <c r="C498" s="33"/>
      <c r="D498" s="33"/>
      <c r="E498" s="23">
        <f t="shared" si="0"/>
        <v>116146.88649936666</v>
      </c>
      <c r="F498" s="23">
        <v>3484406.5949809998</v>
      </c>
      <c r="G498" s="23">
        <f t="shared" si="8"/>
        <v>0</v>
      </c>
      <c r="H498" s="32"/>
      <c r="I498" s="32"/>
      <c r="J498" s="23">
        <f t="shared" si="9"/>
        <v>0</v>
      </c>
    </row>
    <row r="499" spans="1:10" x14ac:dyDescent="0.25">
      <c r="A499" s="31" t="s">
        <v>224</v>
      </c>
      <c r="B499" s="31" t="s">
        <v>1451</v>
      </c>
      <c r="C499" s="33"/>
      <c r="D499" s="33"/>
      <c r="E499" s="23">
        <f t="shared" si="0"/>
        <v>116146.88649936666</v>
      </c>
      <c r="F499" s="23">
        <v>3484406.5949809998</v>
      </c>
      <c r="G499" s="23">
        <f t="shared" si="8"/>
        <v>0</v>
      </c>
      <c r="H499" s="32"/>
      <c r="I499" s="32"/>
      <c r="J499" s="23">
        <f t="shared" si="9"/>
        <v>0</v>
      </c>
    </row>
    <row r="500" spans="1:10" x14ac:dyDescent="0.25">
      <c r="A500" s="34" t="s">
        <v>225</v>
      </c>
      <c r="B500" s="31" t="s">
        <v>1451</v>
      </c>
      <c r="C500" s="35"/>
      <c r="D500" s="35"/>
      <c r="E500" s="23">
        <f>F500/30</f>
        <v>116146.88649936666</v>
      </c>
      <c r="F500" s="23">
        <v>3484406.5949809998</v>
      </c>
      <c r="G500" s="23">
        <f t="shared" si="8"/>
        <v>0</v>
      </c>
      <c r="H500" s="32"/>
      <c r="I500" s="32"/>
      <c r="J500" s="23">
        <f t="shared" si="9"/>
        <v>0</v>
      </c>
    </row>
    <row r="501" spans="1:10" x14ac:dyDescent="0.25">
      <c r="A501" s="272" t="s">
        <v>200</v>
      </c>
      <c r="B501" s="272"/>
      <c r="C501" s="272"/>
      <c r="D501" s="272"/>
      <c r="E501" s="272"/>
      <c r="F501" s="272"/>
      <c r="G501" s="272"/>
      <c r="H501" s="272"/>
      <c r="I501" s="272"/>
      <c r="J501" s="38" t="e">
        <f>SUM(J6:J500)</f>
        <v>#REF!</v>
      </c>
    </row>
    <row r="502" spans="1:10" x14ac:dyDescent="0.25">
      <c r="A502" s="273" t="s">
        <v>384</v>
      </c>
      <c r="B502" s="274"/>
      <c r="C502" s="274"/>
      <c r="D502" s="274"/>
      <c r="E502" s="274"/>
      <c r="F502" s="274"/>
      <c r="G502" s="274"/>
      <c r="H502" s="274"/>
      <c r="I502" s="274"/>
      <c r="J502" s="275"/>
    </row>
    <row r="503" spans="1:10" ht="36" x14ac:dyDescent="0.25">
      <c r="A503" s="29" t="s">
        <v>191</v>
      </c>
      <c r="B503" s="29"/>
      <c r="C503" s="29"/>
      <c r="D503" s="29"/>
      <c r="E503" s="29" t="s">
        <v>194</v>
      </c>
      <c r="F503" s="29" t="s">
        <v>176</v>
      </c>
      <c r="G503" s="29" t="s">
        <v>193</v>
      </c>
      <c r="H503" s="29" t="s">
        <v>195</v>
      </c>
      <c r="I503" s="29" t="s">
        <v>196</v>
      </c>
      <c r="J503" s="29" t="s">
        <v>197</v>
      </c>
    </row>
    <row r="504" spans="1:10" ht="34.5" x14ac:dyDescent="0.25">
      <c r="A504" s="34" t="s">
        <v>201</v>
      </c>
      <c r="B504" s="257" t="s">
        <v>1453</v>
      </c>
      <c r="C504" s="35"/>
      <c r="D504" s="35"/>
      <c r="E504" s="36">
        <f t="shared" ref="E504:E526" si="10">F504/30</f>
        <v>116146.88649936666</v>
      </c>
      <c r="F504" s="23">
        <v>3484406.5949809998</v>
      </c>
      <c r="G504" s="36">
        <f t="shared" ref="G504:G526" si="11">F504*D504</f>
        <v>0</v>
      </c>
      <c r="H504" s="37"/>
      <c r="I504" s="37"/>
      <c r="J504" s="36">
        <f t="shared" ref="J504:J526" si="12">E504*D504*C504</f>
        <v>0</v>
      </c>
    </row>
    <row r="505" spans="1:10" ht="34.5" x14ac:dyDescent="0.25">
      <c r="A505" s="34" t="s">
        <v>201</v>
      </c>
      <c r="B505" s="257" t="s">
        <v>1453</v>
      </c>
      <c r="C505" s="35"/>
      <c r="D505" s="35"/>
      <c r="E505" s="36">
        <f t="shared" si="10"/>
        <v>116146.88649936666</v>
      </c>
      <c r="F505" s="23">
        <v>3484406.5949809998</v>
      </c>
      <c r="G505" s="36">
        <f t="shared" si="11"/>
        <v>0</v>
      </c>
      <c r="H505" s="37"/>
      <c r="I505" s="37"/>
      <c r="J505" s="36">
        <f t="shared" si="12"/>
        <v>0</v>
      </c>
    </row>
    <row r="506" spans="1:10" ht="34.5" x14ac:dyDescent="0.25">
      <c r="A506" s="34" t="s">
        <v>201</v>
      </c>
      <c r="B506" s="257" t="s">
        <v>1453</v>
      </c>
      <c r="C506" s="35"/>
      <c r="D506" s="35"/>
      <c r="E506" s="36">
        <f t="shared" si="10"/>
        <v>116146.88649936666</v>
      </c>
      <c r="F506" s="23">
        <v>3484406.5949809998</v>
      </c>
      <c r="G506" s="36">
        <f t="shared" si="11"/>
        <v>0</v>
      </c>
      <c r="H506" s="37"/>
      <c r="I506" s="37"/>
      <c r="J506" s="36">
        <f t="shared" si="12"/>
        <v>0</v>
      </c>
    </row>
    <row r="507" spans="1:10" ht="34.5" x14ac:dyDescent="0.25">
      <c r="A507" s="34" t="s">
        <v>202</v>
      </c>
      <c r="B507" s="257" t="s">
        <v>1453</v>
      </c>
      <c r="C507" s="35"/>
      <c r="D507" s="35"/>
      <c r="E507" s="36">
        <f t="shared" si="10"/>
        <v>116146.88649936666</v>
      </c>
      <c r="F507" s="23">
        <v>3484406.5949809998</v>
      </c>
      <c r="G507" s="36">
        <f t="shared" si="11"/>
        <v>0</v>
      </c>
      <c r="H507" s="37"/>
      <c r="I507" s="37"/>
      <c r="J507" s="36">
        <f t="shared" si="12"/>
        <v>0</v>
      </c>
    </row>
    <row r="508" spans="1:10" ht="34.5" x14ac:dyDescent="0.25">
      <c r="A508" s="34" t="s">
        <v>202</v>
      </c>
      <c r="B508" s="257" t="s">
        <v>1453</v>
      </c>
      <c r="C508" s="35"/>
      <c r="D508" s="35"/>
      <c r="E508" s="36">
        <f t="shared" si="10"/>
        <v>116146.88649936666</v>
      </c>
      <c r="F508" s="23">
        <v>3484406.5949809998</v>
      </c>
      <c r="G508" s="36">
        <f t="shared" si="11"/>
        <v>0</v>
      </c>
      <c r="H508" s="37"/>
      <c r="I508" s="37"/>
      <c r="J508" s="36">
        <f t="shared" si="12"/>
        <v>0</v>
      </c>
    </row>
    <row r="509" spans="1:10" ht="34.5" x14ac:dyDescent="0.25">
      <c r="A509" s="34" t="s">
        <v>203</v>
      </c>
      <c r="B509" s="257" t="s">
        <v>1453</v>
      </c>
      <c r="C509" s="35"/>
      <c r="D509" s="35"/>
      <c r="E509" s="36">
        <f t="shared" si="10"/>
        <v>116146.88649936666</v>
      </c>
      <c r="F509" s="23">
        <v>3484406.5949809998</v>
      </c>
      <c r="G509" s="36">
        <f t="shared" si="11"/>
        <v>0</v>
      </c>
      <c r="H509" s="37"/>
      <c r="I509" s="37"/>
      <c r="J509" s="36">
        <f t="shared" si="12"/>
        <v>0</v>
      </c>
    </row>
    <row r="510" spans="1:10" ht="34.5" x14ac:dyDescent="0.25">
      <c r="A510" s="34" t="s">
        <v>203</v>
      </c>
      <c r="B510" s="257" t="s">
        <v>1453</v>
      </c>
      <c r="C510" s="35"/>
      <c r="D510" s="35"/>
      <c r="E510" s="36">
        <f t="shared" si="10"/>
        <v>116146.88649936666</v>
      </c>
      <c r="F510" s="23">
        <v>3484406.5949809998</v>
      </c>
      <c r="G510" s="36">
        <f t="shared" si="11"/>
        <v>0</v>
      </c>
      <c r="H510" s="37"/>
      <c r="I510" s="37"/>
      <c r="J510" s="36">
        <f t="shared" si="12"/>
        <v>0</v>
      </c>
    </row>
    <row r="511" spans="1:10" ht="34.5" x14ac:dyDescent="0.25">
      <c r="A511" s="34" t="s">
        <v>205</v>
      </c>
      <c r="B511" s="257" t="s">
        <v>1453</v>
      </c>
      <c r="C511" s="35"/>
      <c r="D511" s="35"/>
      <c r="E511" s="36">
        <f t="shared" si="10"/>
        <v>116146.88649936666</v>
      </c>
      <c r="F511" s="23">
        <v>3484406.5949809998</v>
      </c>
      <c r="G511" s="36">
        <f t="shared" si="11"/>
        <v>0</v>
      </c>
      <c r="H511" s="37"/>
      <c r="I511" s="37"/>
      <c r="J511" s="36">
        <f t="shared" si="12"/>
        <v>0</v>
      </c>
    </row>
    <row r="512" spans="1:10" ht="34.5" x14ac:dyDescent="0.25">
      <c r="A512" s="34" t="s">
        <v>206</v>
      </c>
      <c r="B512" s="257" t="s">
        <v>1453</v>
      </c>
      <c r="C512" s="35"/>
      <c r="D512" s="35"/>
      <c r="E512" s="36">
        <f t="shared" si="10"/>
        <v>116146.88649936666</v>
      </c>
      <c r="F512" s="23">
        <v>3484406.5949809998</v>
      </c>
      <c r="G512" s="36">
        <f t="shared" si="11"/>
        <v>0</v>
      </c>
      <c r="H512" s="37"/>
      <c r="I512" s="37"/>
      <c r="J512" s="36">
        <f t="shared" si="12"/>
        <v>0</v>
      </c>
    </row>
    <row r="513" spans="1:10" ht="34.5" x14ac:dyDescent="0.25">
      <c r="A513" s="34" t="s">
        <v>207</v>
      </c>
      <c r="B513" s="257" t="s">
        <v>1453</v>
      </c>
      <c r="C513" s="35"/>
      <c r="D513" s="35"/>
      <c r="E513" s="36">
        <f t="shared" si="10"/>
        <v>116146.88649936666</v>
      </c>
      <c r="F513" s="23">
        <v>3484406.5949809998</v>
      </c>
      <c r="G513" s="36">
        <f t="shared" si="11"/>
        <v>0</v>
      </c>
      <c r="H513" s="37"/>
      <c r="I513" s="37"/>
      <c r="J513" s="36">
        <f t="shared" si="12"/>
        <v>0</v>
      </c>
    </row>
    <row r="514" spans="1:10" ht="34.5" x14ac:dyDescent="0.25">
      <c r="A514" s="34" t="s">
        <v>208</v>
      </c>
      <c r="B514" s="257" t="s">
        <v>1453</v>
      </c>
      <c r="C514" s="35"/>
      <c r="D514" s="35"/>
      <c r="E514" s="36">
        <f t="shared" si="10"/>
        <v>116146.88649936666</v>
      </c>
      <c r="F514" s="23">
        <v>3484406.5949809998</v>
      </c>
      <c r="G514" s="36">
        <f t="shared" si="11"/>
        <v>0</v>
      </c>
      <c r="H514" s="37"/>
      <c r="I514" s="37"/>
      <c r="J514" s="36">
        <f t="shared" si="12"/>
        <v>0</v>
      </c>
    </row>
    <row r="515" spans="1:10" ht="34.5" x14ac:dyDescent="0.25">
      <c r="A515" s="34" t="s">
        <v>209</v>
      </c>
      <c r="B515" s="257" t="s">
        <v>1453</v>
      </c>
      <c r="C515" s="35"/>
      <c r="D515" s="35"/>
      <c r="E515" s="36">
        <f t="shared" si="10"/>
        <v>116146.88649936666</v>
      </c>
      <c r="F515" s="23">
        <v>3484406.5949809998</v>
      </c>
      <c r="G515" s="36">
        <f t="shared" si="11"/>
        <v>0</v>
      </c>
      <c r="H515" s="37"/>
      <c r="I515" s="37"/>
      <c r="J515" s="36">
        <f t="shared" si="12"/>
        <v>0</v>
      </c>
    </row>
    <row r="516" spans="1:10" ht="34.5" x14ac:dyDescent="0.25">
      <c r="A516" s="34" t="s">
        <v>210</v>
      </c>
      <c r="B516" s="257" t="s">
        <v>1453</v>
      </c>
      <c r="C516" s="35"/>
      <c r="D516" s="35"/>
      <c r="E516" s="36">
        <f t="shared" si="10"/>
        <v>116146.88649936666</v>
      </c>
      <c r="F516" s="23">
        <v>3484406.5949809998</v>
      </c>
      <c r="G516" s="36">
        <f t="shared" si="11"/>
        <v>0</v>
      </c>
      <c r="H516" s="37"/>
      <c r="I516" s="37"/>
      <c r="J516" s="36">
        <f t="shared" si="12"/>
        <v>0</v>
      </c>
    </row>
    <row r="517" spans="1:10" ht="34.5" x14ac:dyDescent="0.25">
      <c r="A517" s="34" t="s">
        <v>210</v>
      </c>
      <c r="B517" s="257" t="s">
        <v>1453</v>
      </c>
      <c r="C517" s="35"/>
      <c r="D517" s="35"/>
      <c r="E517" s="36">
        <f t="shared" si="10"/>
        <v>116146.88649936666</v>
      </c>
      <c r="F517" s="23">
        <v>3484406.5949809998</v>
      </c>
      <c r="G517" s="36">
        <f t="shared" si="11"/>
        <v>0</v>
      </c>
      <c r="H517" s="37"/>
      <c r="I517" s="37"/>
      <c r="J517" s="36">
        <f t="shared" si="12"/>
        <v>0</v>
      </c>
    </row>
    <row r="518" spans="1:10" ht="34.5" x14ac:dyDescent="0.25">
      <c r="A518" s="34" t="s">
        <v>211</v>
      </c>
      <c r="B518" s="257" t="s">
        <v>1453</v>
      </c>
      <c r="C518" s="35"/>
      <c r="D518" s="35"/>
      <c r="E518" s="36">
        <f t="shared" si="10"/>
        <v>116146.88649936666</v>
      </c>
      <c r="F518" s="23">
        <v>3484406.5949809998</v>
      </c>
      <c r="G518" s="36">
        <f t="shared" si="11"/>
        <v>0</v>
      </c>
      <c r="H518" s="37"/>
      <c r="I518" s="37"/>
      <c r="J518" s="36">
        <f t="shared" si="12"/>
        <v>0</v>
      </c>
    </row>
    <row r="519" spans="1:10" ht="34.5" x14ac:dyDescent="0.25">
      <c r="A519" s="34" t="s">
        <v>211</v>
      </c>
      <c r="B519" s="257" t="s">
        <v>1453</v>
      </c>
      <c r="C519" s="35"/>
      <c r="D519" s="35"/>
      <c r="E519" s="36">
        <f t="shared" si="10"/>
        <v>116146.88649936666</v>
      </c>
      <c r="F519" s="23">
        <v>3484406.5949809998</v>
      </c>
      <c r="G519" s="36">
        <f t="shared" si="11"/>
        <v>0</v>
      </c>
      <c r="H519" s="37"/>
      <c r="I519" s="37"/>
      <c r="J519" s="36">
        <f t="shared" si="12"/>
        <v>0</v>
      </c>
    </row>
    <row r="520" spans="1:10" ht="34.5" x14ac:dyDescent="0.25">
      <c r="A520" s="34" t="s">
        <v>214</v>
      </c>
      <c r="B520" s="257" t="s">
        <v>1453</v>
      </c>
      <c r="C520" s="35"/>
      <c r="D520" s="35"/>
      <c r="E520" s="36">
        <f t="shared" si="10"/>
        <v>116146.88649936666</v>
      </c>
      <c r="F520" s="23">
        <v>3484406.5949809998</v>
      </c>
      <c r="G520" s="36">
        <f t="shared" si="11"/>
        <v>0</v>
      </c>
      <c r="H520" s="37"/>
      <c r="I520" s="37"/>
      <c r="J520" s="36">
        <f t="shared" si="12"/>
        <v>0</v>
      </c>
    </row>
    <row r="521" spans="1:10" ht="34.5" x14ac:dyDescent="0.25">
      <c r="A521" s="34" t="s">
        <v>215</v>
      </c>
      <c r="B521" s="257" t="s">
        <v>1453</v>
      </c>
      <c r="C521" s="35"/>
      <c r="D521" s="35"/>
      <c r="E521" s="36">
        <f t="shared" si="10"/>
        <v>116146.88649936666</v>
      </c>
      <c r="F521" s="23">
        <v>3484406.5949809998</v>
      </c>
      <c r="G521" s="36">
        <f t="shared" si="11"/>
        <v>0</v>
      </c>
      <c r="H521" s="37"/>
      <c r="I521" s="37"/>
      <c r="J521" s="36">
        <f t="shared" si="12"/>
        <v>0</v>
      </c>
    </row>
    <row r="522" spans="1:10" ht="34.5" x14ac:dyDescent="0.25">
      <c r="A522" s="34" t="s">
        <v>216</v>
      </c>
      <c r="B522" s="257" t="s">
        <v>1453</v>
      </c>
      <c r="C522" s="35"/>
      <c r="D522" s="35"/>
      <c r="E522" s="36">
        <f t="shared" si="10"/>
        <v>116146.88649936666</v>
      </c>
      <c r="F522" s="23">
        <v>3484406.5949809998</v>
      </c>
      <c r="G522" s="36">
        <f t="shared" si="11"/>
        <v>0</v>
      </c>
      <c r="H522" s="37"/>
      <c r="I522" s="37"/>
      <c r="J522" s="36">
        <f t="shared" si="12"/>
        <v>0</v>
      </c>
    </row>
    <row r="523" spans="1:10" ht="34.5" x14ac:dyDescent="0.25">
      <c r="A523" s="34" t="s">
        <v>218</v>
      </c>
      <c r="B523" s="257" t="s">
        <v>1453</v>
      </c>
      <c r="C523" s="35"/>
      <c r="D523" s="35"/>
      <c r="E523" s="36">
        <f t="shared" si="10"/>
        <v>116146.88649936666</v>
      </c>
      <c r="F523" s="23">
        <v>3484406.5949809998</v>
      </c>
      <c r="G523" s="36">
        <f t="shared" si="11"/>
        <v>0</v>
      </c>
      <c r="H523" s="37"/>
      <c r="I523" s="37"/>
      <c r="J523" s="36">
        <f t="shared" si="12"/>
        <v>0</v>
      </c>
    </row>
    <row r="524" spans="1:10" ht="34.5" x14ac:dyDescent="0.25">
      <c r="A524" s="34" t="s">
        <v>219</v>
      </c>
      <c r="B524" s="257" t="s">
        <v>1453</v>
      </c>
      <c r="C524" s="35"/>
      <c r="D524" s="35"/>
      <c r="E524" s="36">
        <f t="shared" si="10"/>
        <v>116146.88649936666</v>
      </c>
      <c r="F524" s="23">
        <v>3484406.5949809998</v>
      </c>
      <c r="G524" s="36">
        <f t="shared" si="11"/>
        <v>0</v>
      </c>
      <c r="H524" s="37"/>
      <c r="I524" s="37"/>
      <c r="J524" s="36">
        <f t="shared" si="12"/>
        <v>0</v>
      </c>
    </row>
    <row r="525" spans="1:10" ht="34.5" x14ac:dyDescent="0.25">
      <c r="A525" s="34" t="s">
        <v>220</v>
      </c>
      <c r="B525" s="257" t="s">
        <v>1453</v>
      </c>
      <c r="C525" s="35"/>
      <c r="D525" s="35"/>
      <c r="E525" s="36">
        <f t="shared" si="10"/>
        <v>116146.88649936666</v>
      </c>
      <c r="F525" s="23">
        <v>3484406.5949809998</v>
      </c>
      <c r="G525" s="36">
        <f t="shared" si="11"/>
        <v>0</v>
      </c>
      <c r="H525" s="37"/>
      <c r="I525" s="37"/>
      <c r="J525" s="36">
        <f t="shared" si="12"/>
        <v>0</v>
      </c>
    </row>
    <row r="526" spans="1:10" ht="15" customHeight="1" x14ac:dyDescent="0.25">
      <c r="A526" s="34" t="s">
        <v>223</v>
      </c>
      <c r="B526" s="257" t="s">
        <v>1453</v>
      </c>
      <c r="C526" s="35"/>
      <c r="D526" s="35"/>
      <c r="E526" s="36">
        <f t="shared" si="10"/>
        <v>116146.88649936666</v>
      </c>
      <c r="F526" s="23">
        <v>3484406.5949809998</v>
      </c>
      <c r="G526" s="36">
        <f t="shared" si="11"/>
        <v>0</v>
      </c>
      <c r="H526" s="37"/>
      <c r="I526" s="37"/>
      <c r="J526" s="36">
        <f t="shared" si="12"/>
        <v>0</v>
      </c>
    </row>
    <row r="527" spans="1:10" x14ac:dyDescent="0.25">
      <c r="A527" s="272" t="s">
        <v>200</v>
      </c>
      <c r="B527" s="272"/>
      <c r="C527" s="272"/>
      <c r="D527" s="272"/>
      <c r="E527" s="272"/>
      <c r="F527" s="272"/>
      <c r="G527" s="272"/>
      <c r="H527" s="272"/>
      <c r="I527" s="272"/>
      <c r="J527" s="38">
        <f>SUM(J504:J526)</f>
        <v>0</v>
      </c>
    </row>
    <row r="528" spans="1:10" x14ac:dyDescent="0.25">
      <c r="A528" s="273" t="s">
        <v>227</v>
      </c>
      <c r="B528" s="274"/>
      <c r="C528" s="274"/>
      <c r="D528" s="274"/>
      <c r="E528" s="274"/>
      <c r="F528" s="274"/>
      <c r="G528" s="274"/>
      <c r="H528" s="274"/>
      <c r="I528" s="274"/>
      <c r="J528" s="275"/>
    </row>
    <row r="529" spans="1:10" ht="36" x14ac:dyDescent="0.25">
      <c r="A529" s="29" t="s">
        <v>191</v>
      </c>
      <c r="B529" s="29"/>
      <c r="C529" s="29" t="s">
        <v>192</v>
      </c>
      <c r="D529" s="29" t="s">
        <v>199</v>
      </c>
      <c r="E529" s="29" t="s">
        <v>194</v>
      </c>
      <c r="F529" s="29" t="s">
        <v>176</v>
      </c>
      <c r="G529" s="29" t="s">
        <v>193</v>
      </c>
      <c r="H529" s="29" t="s">
        <v>195</v>
      </c>
      <c r="I529" s="29" t="s">
        <v>196</v>
      </c>
      <c r="J529" s="29" t="s">
        <v>197</v>
      </c>
    </row>
    <row r="530" spans="1:10" x14ac:dyDescent="0.25">
      <c r="A530" s="31" t="s">
        <v>201</v>
      </c>
      <c r="B530" s="34" t="s">
        <v>1452</v>
      </c>
      <c r="C530" s="35">
        <v>30</v>
      </c>
      <c r="D530" s="35">
        <v>1</v>
      </c>
      <c r="E530" s="36">
        <f t="shared" ref="E530:E535" si="13">F530/30</f>
        <v>116146.88649936666</v>
      </c>
      <c r="F530" s="23">
        <v>3484406.5949809998</v>
      </c>
      <c r="G530" s="36">
        <f>F530*D530</f>
        <v>3484406.5949809998</v>
      </c>
      <c r="H530" s="37"/>
      <c r="I530" s="37"/>
      <c r="J530" s="36">
        <f t="shared" ref="J530:J535" si="14">E530*D530*C530</f>
        <v>3484406.5949809998</v>
      </c>
    </row>
    <row r="531" spans="1:10" x14ac:dyDescent="0.25">
      <c r="A531" s="31" t="s">
        <v>202</v>
      </c>
      <c r="B531" s="34" t="s">
        <v>1452</v>
      </c>
      <c r="C531" s="35">
        <v>17</v>
      </c>
      <c r="D531" s="35">
        <v>1</v>
      </c>
      <c r="E531" s="36">
        <f t="shared" si="13"/>
        <v>116146.88649936666</v>
      </c>
      <c r="F531" s="23">
        <v>3484406.5949809998</v>
      </c>
      <c r="G531" s="36">
        <f>F531*D531</f>
        <v>3484406.5949809998</v>
      </c>
      <c r="H531" s="37"/>
      <c r="I531" s="37"/>
      <c r="J531" s="36">
        <f t="shared" si="14"/>
        <v>1974497.0704892334</v>
      </c>
    </row>
    <row r="532" spans="1:10" x14ac:dyDescent="0.25">
      <c r="A532" s="34" t="s">
        <v>203</v>
      </c>
      <c r="B532" s="34" t="s">
        <v>1452</v>
      </c>
      <c r="C532" s="35">
        <v>28</v>
      </c>
      <c r="D532" s="35">
        <v>1</v>
      </c>
      <c r="E532" s="36">
        <f t="shared" si="13"/>
        <v>116146.88649936666</v>
      </c>
      <c r="F532" s="23">
        <v>3484406.5949809998</v>
      </c>
      <c r="G532" s="36">
        <f>F532*D532</f>
        <v>3484406.5949809998</v>
      </c>
      <c r="H532" s="37"/>
      <c r="I532" s="37"/>
      <c r="J532" s="36">
        <f t="shared" si="14"/>
        <v>3252112.8219822664</v>
      </c>
    </row>
    <row r="533" spans="1:10" x14ac:dyDescent="0.25">
      <c r="A533" s="34" t="s">
        <v>218</v>
      </c>
      <c r="B533" s="34" t="s">
        <v>1452</v>
      </c>
      <c r="C533" s="35">
        <v>30</v>
      </c>
      <c r="D533" s="35">
        <v>1</v>
      </c>
      <c r="E533" s="36">
        <f t="shared" si="13"/>
        <v>116146.88649936666</v>
      </c>
      <c r="F533" s="23">
        <v>3484406.5949809998</v>
      </c>
      <c r="G533" s="36">
        <f>F533*D533</f>
        <v>3484406.5949809998</v>
      </c>
      <c r="H533" s="37"/>
      <c r="I533" s="37"/>
      <c r="J533" s="36">
        <f t="shared" si="14"/>
        <v>3484406.5949809998</v>
      </c>
    </row>
    <row r="534" spans="1:10" x14ac:dyDescent="0.25">
      <c r="A534" s="34" t="s">
        <v>219</v>
      </c>
      <c r="B534" s="34" t="s">
        <v>1452</v>
      </c>
      <c r="C534" s="35">
        <v>30</v>
      </c>
      <c r="D534" s="35">
        <v>1</v>
      </c>
      <c r="E534" s="36">
        <f t="shared" si="13"/>
        <v>116146.88649936666</v>
      </c>
      <c r="F534" s="23">
        <v>3484406.5949809998</v>
      </c>
      <c r="G534" s="36">
        <f>F534*D534</f>
        <v>3484406.5949809998</v>
      </c>
      <c r="H534" s="37"/>
      <c r="I534" s="37"/>
      <c r="J534" s="36">
        <f t="shared" si="14"/>
        <v>3484406.5949809998</v>
      </c>
    </row>
    <row r="535" spans="1:10" x14ac:dyDescent="0.25">
      <c r="A535" s="34" t="s">
        <v>225</v>
      </c>
      <c r="B535" s="34" t="s">
        <v>1452</v>
      </c>
      <c r="C535" s="35">
        <v>30</v>
      </c>
      <c r="D535" s="35">
        <v>1</v>
      </c>
      <c r="E535" s="36">
        <f t="shared" si="13"/>
        <v>116146.88649936666</v>
      </c>
      <c r="F535" s="23">
        <v>3484406.5949809998</v>
      </c>
      <c r="G535" s="36">
        <f t="shared" ref="G535" si="15">F535*D535</f>
        <v>3484406.5949809998</v>
      </c>
      <c r="H535" s="37"/>
      <c r="I535" s="37"/>
      <c r="J535" s="36">
        <f t="shared" si="14"/>
        <v>3484406.5949809998</v>
      </c>
    </row>
    <row r="536" spans="1:10" x14ac:dyDescent="0.25">
      <c r="A536" s="272" t="s">
        <v>200</v>
      </c>
      <c r="B536" s="272"/>
      <c r="C536" s="272"/>
      <c r="D536" s="272"/>
      <c r="E536" s="272"/>
      <c r="F536" s="272"/>
      <c r="G536" s="272"/>
      <c r="H536" s="272"/>
      <c r="I536" s="272"/>
      <c r="J536" s="38">
        <f>SUM(J530:J535)</f>
        <v>19164236.272395499</v>
      </c>
    </row>
    <row r="537" spans="1:10" x14ac:dyDescent="0.25">
      <c r="A537" s="273" t="s">
        <v>385</v>
      </c>
      <c r="B537" s="274"/>
      <c r="C537" s="274"/>
      <c r="D537" s="274"/>
      <c r="E537" s="274"/>
      <c r="F537" s="274"/>
      <c r="G537" s="274"/>
      <c r="H537" s="274"/>
      <c r="I537" s="274"/>
      <c r="J537" s="275"/>
    </row>
    <row r="538" spans="1:10" ht="36" x14ac:dyDescent="0.25">
      <c r="A538" s="29" t="s">
        <v>191</v>
      </c>
      <c r="B538" s="29"/>
      <c r="C538" s="29" t="s">
        <v>192</v>
      </c>
      <c r="D538" s="29" t="s">
        <v>199</v>
      </c>
      <c r="E538" s="29" t="s">
        <v>194</v>
      </c>
      <c r="F538" s="29" t="s">
        <v>176</v>
      </c>
      <c r="G538" s="29" t="s">
        <v>193</v>
      </c>
      <c r="H538" s="29" t="s">
        <v>195</v>
      </c>
      <c r="I538" s="29" t="s">
        <v>196</v>
      </c>
      <c r="J538" s="29" t="s">
        <v>197</v>
      </c>
    </row>
    <row r="539" spans="1:10" ht="17.25" x14ac:dyDescent="0.25">
      <c r="A539" s="34" t="s">
        <v>201</v>
      </c>
      <c r="B539" s="257" t="s">
        <v>1455</v>
      </c>
      <c r="C539" s="35">
        <v>30</v>
      </c>
      <c r="D539" s="35">
        <v>2</v>
      </c>
      <c r="E539" s="36">
        <f t="shared" ref="E539:E543" si="16">F539/30</f>
        <v>116146.88649936666</v>
      </c>
      <c r="F539" s="23">
        <v>3484406.5949809998</v>
      </c>
      <c r="G539" s="36">
        <v>2830319.71</v>
      </c>
      <c r="H539" s="37"/>
      <c r="I539" s="37"/>
      <c r="J539" s="36">
        <f t="shared" ref="J539:J543" si="17">E539*D539*C539</f>
        <v>6968813.1899619997</v>
      </c>
    </row>
    <row r="540" spans="1:10" ht="17.25" x14ac:dyDescent="0.25">
      <c r="A540" s="34" t="s">
        <v>210</v>
      </c>
      <c r="B540" s="257" t="s">
        <v>1455</v>
      </c>
      <c r="C540" s="35">
        <v>30</v>
      </c>
      <c r="D540" s="35">
        <v>1</v>
      </c>
      <c r="E540" s="36">
        <f t="shared" si="16"/>
        <v>116146.88649936666</v>
      </c>
      <c r="F540" s="23">
        <v>3484406.5949809998</v>
      </c>
      <c r="G540" s="36">
        <v>2830319.71</v>
      </c>
      <c r="H540" s="37"/>
      <c r="I540" s="37"/>
      <c r="J540" s="36">
        <f t="shared" si="17"/>
        <v>3484406.5949809998</v>
      </c>
    </row>
    <row r="541" spans="1:10" ht="17.25" x14ac:dyDescent="0.25">
      <c r="A541" s="34" t="s">
        <v>211</v>
      </c>
      <c r="B541" s="257" t="s">
        <v>1455</v>
      </c>
      <c r="C541" s="35">
        <v>30</v>
      </c>
      <c r="D541" s="35">
        <v>1</v>
      </c>
      <c r="E541" s="36">
        <f t="shared" si="16"/>
        <v>116146.88649936666</v>
      </c>
      <c r="F541" s="23">
        <v>3484406.5949809998</v>
      </c>
      <c r="G541" s="36">
        <v>2830319.71</v>
      </c>
      <c r="H541" s="37"/>
      <c r="I541" s="37"/>
      <c r="J541" s="36">
        <f t="shared" si="17"/>
        <v>3484406.5949809998</v>
      </c>
    </row>
    <row r="542" spans="1:10" ht="17.25" x14ac:dyDescent="0.25">
      <c r="A542" s="34" t="s">
        <v>218</v>
      </c>
      <c r="B542" s="257" t="s">
        <v>1455</v>
      </c>
      <c r="C542" s="35">
        <v>17</v>
      </c>
      <c r="D542" s="35">
        <v>1</v>
      </c>
      <c r="E542" s="36">
        <f t="shared" si="16"/>
        <v>116146.88649936666</v>
      </c>
      <c r="F542" s="23">
        <v>3484406.5949809998</v>
      </c>
      <c r="G542" s="36">
        <v>2830319.71</v>
      </c>
      <c r="H542" s="37"/>
      <c r="I542" s="37"/>
      <c r="J542" s="36">
        <f t="shared" si="17"/>
        <v>1974497.0704892334</v>
      </c>
    </row>
    <row r="543" spans="1:10" ht="17.25" x14ac:dyDescent="0.25">
      <c r="A543" s="34" t="s">
        <v>218</v>
      </c>
      <c r="B543" s="257" t="s">
        <v>1455</v>
      </c>
      <c r="C543" s="35">
        <v>9</v>
      </c>
      <c r="D543" s="35">
        <v>1</v>
      </c>
      <c r="E543" s="36">
        <f t="shared" si="16"/>
        <v>116146.88649936666</v>
      </c>
      <c r="F543" s="23">
        <v>3484406.5949809998</v>
      </c>
      <c r="G543" s="36">
        <v>2830319.71</v>
      </c>
      <c r="H543" s="37"/>
      <c r="I543" s="37"/>
      <c r="J543" s="36">
        <f t="shared" si="17"/>
        <v>1045321.9784943</v>
      </c>
    </row>
    <row r="544" spans="1:10" x14ac:dyDescent="0.25">
      <c r="A544" s="272" t="s">
        <v>200</v>
      </c>
      <c r="B544" s="272"/>
      <c r="C544" s="272"/>
      <c r="D544" s="272"/>
      <c r="E544" s="272"/>
      <c r="F544" s="272"/>
      <c r="G544" s="272"/>
      <c r="H544" s="272"/>
      <c r="I544" s="272"/>
      <c r="J544" s="38">
        <f>SUM(J539:J543)</f>
        <v>16957445.428907532</v>
      </c>
    </row>
    <row r="546" spans="3:10" ht="18.75" x14ac:dyDescent="0.3">
      <c r="C546" s="30">
        <f>SUM(C6:C543)</f>
        <v>1877</v>
      </c>
      <c r="D546" s="30">
        <f>SUM(D6:D543)</f>
        <v>12</v>
      </c>
      <c r="I546" s="42" t="s">
        <v>228</v>
      </c>
      <c r="J546" s="43" t="e">
        <f>J544+J536+J527+J501</f>
        <v>#REF!</v>
      </c>
    </row>
  </sheetData>
  <mergeCells count="2">
    <mergeCell ref="C2:J2"/>
    <mergeCell ref="A4:J4"/>
  </mergeCells>
  <dataValidations count="1">
    <dataValidation type="list" allowBlank="1" showInputMessage="1" showErrorMessage="1" sqref="C2" xr:uid="{00000000-0002-0000-0F00-000000000000}"/>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E145"/>
  <sheetViews>
    <sheetView topLeftCell="B125" workbookViewId="0">
      <selection activeCell="D7" sqref="D7"/>
    </sheetView>
  </sheetViews>
  <sheetFormatPr baseColWidth="10" defaultRowHeight="15" x14ac:dyDescent="0.25"/>
  <cols>
    <col min="1" max="1" width="61.140625" customWidth="1"/>
    <col min="2" max="2" width="16.7109375" customWidth="1"/>
    <col min="3" max="3" width="32" bestFit="1" customWidth="1"/>
    <col min="4" max="4" width="67.28515625" bestFit="1" customWidth="1"/>
    <col min="5" max="5" width="4.7109375" bestFit="1" customWidth="1"/>
    <col min="6" max="6" width="41.28515625" bestFit="1" customWidth="1"/>
    <col min="7" max="7" width="12.85546875" bestFit="1" customWidth="1"/>
    <col min="8" max="8" width="11.85546875" bestFit="1" customWidth="1"/>
  </cols>
  <sheetData>
    <row r="3" spans="1:5" x14ac:dyDescent="0.25">
      <c r="A3" s="278" t="s">
        <v>1457</v>
      </c>
      <c r="B3" t="s">
        <v>1461</v>
      </c>
      <c r="D3" s="278" t="s">
        <v>1457</v>
      </c>
    </row>
    <row r="4" spans="1:5" x14ac:dyDescent="0.25">
      <c r="A4" s="279" t="s">
        <v>1452</v>
      </c>
      <c r="B4">
        <v>5</v>
      </c>
      <c r="D4" s="279" t="s">
        <v>1452</v>
      </c>
    </row>
    <row r="5" spans="1:5" x14ac:dyDescent="0.25">
      <c r="A5" s="280" t="s">
        <v>201</v>
      </c>
      <c r="B5">
        <v>1</v>
      </c>
      <c r="D5" s="280" t="s">
        <v>1459</v>
      </c>
    </row>
    <row r="6" spans="1:5" x14ac:dyDescent="0.25">
      <c r="A6" s="280" t="s">
        <v>219</v>
      </c>
      <c r="B6">
        <v>1</v>
      </c>
      <c r="D6" s="281" t="s">
        <v>201</v>
      </c>
      <c r="E6">
        <v>28</v>
      </c>
    </row>
    <row r="7" spans="1:5" x14ac:dyDescent="0.25">
      <c r="A7" s="280" t="s">
        <v>202</v>
      </c>
      <c r="B7">
        <v>1</v>
      </c>
      <c r="D7" s="281" t="s">
        <v>219</v>
      </c>
      <c r="E7">
        <v>28</v>
      </c>
    </row>
    <row r="8" spans="1:5" x14ac:dyDescent="0.25">
      <c r="A8" s="280" t="s">
        <v>225</v>
      </c>
      <c r="B8">
        <v>1</v>
      </c>
      <c r="D8" s="281" t="s">
        <v>202</v>
      </c>
      <c r="E8">
        <v>28</v>
      </c>
    </row>
    <row r="9" spans="1:5" x14ac:dyDescent="0.25">
      <c r="A9" s="280" t="s">
        <v>203</v>
      </c>
      <c r="B9">
        <v>1</v>
      </c>
      <c r="D9" s="281" t="s">
        <v>225</v>
      </c>
      <c r="E9">
        <v>28</v>
      </c>
    </row>
    <row r="10" spans="1:5" x14ac:dyDescent="0.25">
      <c r="A10" s="279" t="s">
        <v>1451</v>
      </c>
      <c r="B10">
        <v>144</v>
      </c>
      <c r="D10" s="281" t="s">
        <v>203</v>
      </c>
      <c r="E10">
        <v>28</v>
      </c>
    </row>
    <row r="11" spans="1:5" x14ac:dyDescent="0.25">
      <c r="A11" s="280" t="s">
        <v>201</v>
      </c>
      <c r="B11">
        <v>37</v>
      </c>
      <c r="D11" s="280" t="s">
        <v>1461</v>
      </c>
    </row>
    <row r="12" spans="1:5" x14ac:dyDescent="0.25">
      <c r="A12" s="280" t="s">
        <v>210</v>
      </c>
      <c r="B12">
        <v>8</v>
      </c>
      <c r="D12" s="281" t="s">
        <v>201</v>
      </c>
      <c r="E12">
        <v>1</v>
      </c>
    </row>
    <row r="13" spans="1:5" x14ac:dyDescent="0.25">
      <c r="A13" s="280" t="s">
        <v>211</v>
      </c>
      <c r="B13">
        <v>10</v>
      </c>
      <c r="D13" s="281" t="s">
        <v>219</v>
      </c>
      <c r="E13">
        <v>1</v>
      </c>
    </row>
    <row r="14" spans="1:5" x14ac:dyDescent="0.25">
      <c r="A14" s="280" t="s">
        <v>212</v>
      </c>
      <c r="B14">
        <v>1</v>
      </c>
      <c r="D14" s="281" t="s">
        <v>202</v>
      </c>
      <c r="E14">
        <v>1</v>
      </c>
    </row>
    <row r="15" spans="1:5" x14ac:dyDescent="0.25">
      <c r="A15" s="280" t="s">
        <v>213</v>
      </c>
      <c r="B15">
        <v>2</v>
      </c>
      <c r="D15" s="281" t="s">
        <v>225</v>
      </c>
      <c r="E15">
        <v>1</v>
      </c>
    </row>
    <row r="16" spans="1:5" x14ac:dyDescent="0.25">
      <c r="A16" s="280" t="s">
        <v>214</v>
      </c>
      <c r="B16">
        <v>2</v>
      </c>
      <c r="D16" s="281" t="s">
        <v>203</v>
      </c>
      <c r="E16">
        <v>1</v>
      </c>
    </row>
    <row r="17" spans="1:5" x14ac:dyDescent="0.25">
      <c r="A17" s="280" t="s">
        <v>215</v>
      </c>
      <c r="B17">
        <v>3</v>
      </c>
      <c r="D17" s="279" t="s">
        <v>1462</v>
      </c>
      <c r="E17">
        <v>140</v>
      </c>
    </row>
    <row r="18" spans="1:5" x14ac:dyDescent="0.25">
      <c r="A18" s="280" t="s">
        <v>216</v>
      </c>
      <c r="B18">
        <v>4</v>
      </c>
      <c r="D18" s="279" t="s">
        <v>1463</v>
      </c>
      <c r="E18">
        <v>5</v>
      </c>
    </row>
    <row r="19" spans="1:5" x14ac:dyDescent="0.25">
      <c r="A19" s="280" t="s">
        <v>217</v>
      </c>
      <c r="B19">
        <v>3</v>
      </c>
      <c r="D19" s="279" t="s">
        <v>1451</v>
      </c>
    </row>
    <row r="20" spans="1:5" x14ac:dyDescent="0.25">
      <c r="A20" s="280" t="s">
        <v>218</v>
      </c>
      <c r="B20">
        <v>3</v>
      </c>
      <c r="D20" s="280" t="s">
        <v>1459</v>
      </c>
    </row>
    <row r="21" spans="1:5" x14ac:dyDescent="0.25">
      <c r="A21" s="280" t="s">
        <v>219</v>
      </c>
      <c r="B21">
        <v>4</v>
      </c>
      <c r="D21" s="281" t="s">
        <v>201</v>
      </c>
      <c r="E21">
        <v>974</v>
      </c>
    </row>
    <row r="22" spans="1:5" x14ac:dyDescent="0.25">
      <c r="A22" s="280" t="s">
        <v>202</v>
      </c>
      <c r="B22">
        <v>15</v>
      </c>
      <c r="D22" s="281" t="s">
        <v>210</v>
      </c>
      <c r="E22">
        <v>222</v>
      </c>
    </row>
    <row r="23" spans="1:5" x14ac:dyDescent="0.25">
      <c r="A23" s="280" t="s">
        <v>220</v>
      </c>
      <c r="B23">
        <v>3</v>
      </c>
      <c r="D23" s="281" t="s">
        <v>211</v>
      </c>
      <c r="E23">
        <v>244</v>
      </c>
    </row>
    <row r="24" spans="1:5" x14ac:dyDescent="0.25">
      <c r="A24" s="280" t="s">
        <v>222</v>
      </c>
      <c r="B24">
        <v>3</v>
      </c>
      <c r="D24" s="281" t="s">
        <v>212</v>
      </c>
      <c r="E24">
        <v>28</v>
      </c>
    </row>
    <row r="25" spans="1:5" x14ac:dyDescent="0.25">
      <c r="A25" s="280" t="s">
        <v>223</v>
      </c>
      <c r="B25">
        <v>3</v>
      </c>
      <c r="D25" s="281" t="s">
        <v>213</v>
      </c>
      <c r="E25">
        <v>56</v>
      </c>
    </row>
    <row r="26" spans="1:5" x14ac:dyDescent="0.25">
      <c r="A26" s="280" t="s">
        <v>224</v>
      </c>
      <c r="B26">
        <v>2</v>
      </c>
      <c r="D26" s="281" t="s">
        <v>214</v>
      </c>
      <c r="E26">
        <v>56</v>
      </c>
    </row>
    <row r="27" spans="1:5" x14ac:dyDescent="0.25">
      <c r="A27" s="280" t="s">
        <v>225</v>
      </c>
      <c r="B27">
        <v>3</v>
      </c>
      <c r="D27" s="281" t="s">
        <v>215</v>
      </c>
      <c r="E27">
        <v>66</v>
      </c>
    </row>
    <row r="28" spans="1:5" x14ac:dyDescent="0.25">
      <c r="A28" s="280" t="s">
        <v>203</v>
      </c>
      <c r="B28">
        <v>2</v>
      </c>
      <c r="D28" s="281" t="s">
        <v>216</v>
      </c>
      <c r="E28">
        <v>111</v>
      </c>
    </row>
    <row r="29" spans="1:5" x14ac:dyDescent="0.25">
      <c r="A29" s="280" t="s">
        <v>204</v>
      </c>
      <c r="B29">
        <v>2</v>
      </c>
      <c r="D29" s="281" t="s">
        <v>217</v>
      </c>
      <c r="E29">
        <v>84</v>
      </c>
    </row>
    <row r="30" spans="1:5" x14ac:dyDescent="0.25">
      <c r="A30" s="280" t="s">
        <v>205</v>
      </c>
      <c r="B30">
        <v>10</v>
      </c>
      <c r="D30" s="281" t="s">
        <v>218</v>
      </c>
      <c r="E30">
        <v>84</v>
      </c>
    </row>
    <row r="31" spans="1:5" x14ac:dyDescent="0.25">
      <c r="A31" s="280" t="s">
        <v>206</v>
      </c>
      <c r="B31">
        <v>7</v>
      </c>
      <c r="D31" s="281" t="s">
        <v>219</v>
      </c>
      <c r="E31">
        <v>112</v>
      </c>
    </row>
    <row r="32" spans="1:5" x14ac:dyDescent="0.25">
      <c r="A32" s="280" t="s">
        <v>207</v>
      </c>
      <c r="B32">
        <v>7</v>
      </c>
      <c r="D32" s="281" t="s">
        <v>202</v>
      </c>
      <c r="E32">
        <v>312</v>
      </c>
    </row>
    <row r="33" spans="1:5" x14ac:dyDescent="0.25">
      <c r="A33" s="280" t="s">
        <v>208</v>
      </c>
      <c r="B33">
        <v>3</v>
      </c>
      <c r="D33" s="281" t="s">
        <v>220</v>
      </c>
      <c r="E33">
        <v>82</v>
      </c>
    </row>
    <row r="34" spans="1:5" x14ac:dyDescent="0.25">
      <c r="A34" s="280" t="s">
        <v>209</v>
      </c>
      <c r="B34">
        <v>7</v>
      </c>
      <c r="D34" s="281" t="s">
        <v>222</v>
      </c>
      <c r="E34">
        <v>84</v>
      </c>
    </row>
    <row r="35" spans="1:5" x14ac:dyDescent="0.25">
      <c r="A35" s="279" t="s">
        <v>1453</v>
      </c>
      <c r="B35">
        <v>39</v>
      </c>
      <c r="D35" s="281" t="s">
        <v>223</v>
      </c>
      <c r="E35">
        <v>84</v>
      </c>
    </row>
    <row r="36" spans="1:5" x14ac:dyDescent="0.25">
      <c r="A36" s="280" t="s">
        <v>201</v>
      </c>
      <c r="B36">
        <v>7</v>
      </c>
      <c r="D36" s="281" t="s">
        <v>224</v>
      </c>
      <c r="E36">
        <v>49</v>
      </c>
    </row>
    <row r="37" spans="1:5" x14ac:dyDescent="0.25">
      <c r="A37" s="280" t="s">
        <v>210</v>
      </c>
      <c r="B37">
        <v>2</v>
      </c>
      <c r="D37" s="281" t="s">
        <v>225</v>
      </c>
      <c r="E37">
        <v>79</v>
      </c>
    </row>
    <row r="38" spans="1:5" x14ac:dyDescent="0.25">
      <c r="A38" s="280" t="s">
        <v>211</v>
      </c>
      <c r="B38">
        <v>2</v>
      </c>
      <c r="D38" s="281" t="s">
        <v>203</v>
      </c>
      <c r="E38">
        <v>56</v>
      </c>
    </row>
    <row r="39" spans="1:5" x14ac:dyDescent="0.25">
      <c r="A39" s="280" t="s">
        <v>214</v>
      </c>
      <c r="B39">
        <v>1</v>
      </c>
      <c r="D39" s="281" t="s">
        <v>204</v>
      </c>
      <c r="E39">
        <v>56</v>
      </c>
    </row>
    <row r="40" spans="1:5" x14ac:dyDescent="0.25">
      <c r="A40" s="280" t="s">
        <v>216</v>
      </c>
      <c r="B40">
        <v>2</v>
      </c>
      <c r="D40" s="281" t="s">
        <v>205</v>
      </c>
      <c r="E40">
        <v>252</v>
      </c>
    </row>
    <row r="41" spans="1:5" x14ac:dyDescent="0.25">
      <c r="A41" s="280" t="s">
        <v>217</v>
      </c>
      <c r="B41">
        <v>1</v>
      </c>
      <c r="D41" s="281" t="s">
        <v>206</v>
      </c>
      <c r="E41">
        <v>196</v>
      </c>
    </row>
    <row r="42" spans="1:5" x14ac:dyDescent="0.25">
      <c r="A42" s="280" t="s">
        <v>218</v>
      </c>
      <c r="B42">
        <v>3</v>
      </c>
      <c r="D42" s="281" t="s">
        <v>207</v>
      </c>
      <c r="E42">
        <v>194</v>
      </c>
    </row>
    <row r="43" spans="1:5" x14ac:dyDescent="0.25">
      <c r="A43" s="280" t="s">
        <v>219</v>
      </c>
      <c r="B43">
        <v>2</v>
      </c>
      <c r="D43" s="281" t="s">
        <v>208</v>
      </c>
      <c r="E43">
        <v>84</v>
      </c>
    </row>
    <row r="44" spans="1:5" x14ac:dyDescent="0.25">
      <c r="A44" s="280" t="s">
        <v>202</v>
      </c>
      <c r="B44">
        <v>3</v>
      </c>
      <c r="D44" s="281" t="s">
        <v>209</v>
      </c>
      <c r="E44">
        <v>196</v>
      </c>
    </row>
    <row r="45" spans="1:5" x14ac:dyDescent="0.25">
      <c r="A45" s="280" t="s">
        <v>220</v>
      </c>
      <c r="B45">
        <v>1</v>
      </c>
      <c r="D45" s="280" t="s">
        <v>1461</v>
      </c>
    </row>
    <row r="46" spans="1:5" x14ac:dyDescent="0.25">
      <c r="A46" s="280" t="s">
        <v>223</v>
      </c>
      <c r="B46">
        <v>1</v>
      </c>
      <c r="D46" s="281" t="s">
        <v>201</v>
      </c>
      <c r="E46">
        <v>37</v>
      </c>
    </row>
    <row r="47" spans="1:5" x14ac:dyDescent="0.25">
      <c r="A47" s="280" t="s">
        <v>225</v>
      </c>
      <c r="B47">
        <v>1</v>
      </c>
      <c r="D47" s="281" t="s">
        <v>210</v>
      </c>
      <c r="E47">
        <v>8</v>
      </c>
    </row>
    <row r="48" spans="1:5" x14ac:dyDescent="0.25">
      <c r="A48" s="280" t="s">
        <v>203</v>
      </c>
      <c r="B48">
        <v>2</v>
      </c>
      <c r="D48" s="281" t="s">
        <v>211</v>
      </c>
      <c r="E48">
        <v>10</v>
      </c>
    </row>
    <row r="49" spans="1:5" x14ac:dyDescent="0.25">
      <c r="A49" s="280" t="s">
        <v>205</v>
      </c>
      <c r="B49">
        <v>4</v>
      </c>
      <c r="D49" s="281" t="s">
        <v>212</v>
      </c>
      <c r="E49">
        <v>1</v>
      </c>
    </row>
    <row r="50" spans="1:5" x14ac:dyDescent="0.25">
      <c r="A50" s="280" t="s">
        <v>206</v>
      </c>
      <c r="B50">
        <v>2</v>
      </c>
      <c r="D50" s="281" t="s">
        <v>213</v>
      </c>
      <c r="E50">
        <v>2</v>
      </c>
    </row>
    <row r="51" spans="1:5" x14ac:dyDescent="0.25">
      <c r="A51" s="280" t="s">
        <v>207</v>
      </c>
      <c r="B51">
        <v>2</v>
      </c>
      <c r="D51" s="281" t="s">
        <v>214</v>
      </c>
      <c r="E51">
        <v>2</v>
      </c>
    </row>
    <row r="52" spans="1:5" x14ac:dyDescent="0.25">
      <c r="A52" s="280" t="s">
        <v>208</v>
      </c>
      <c r="B52">
        <v>1</v>
      </c>
      <c r="D52" s="281" t="s">
        <v>215</v>
      </c>
      <c r="E52">
        <v>3</v>
      </c>
    </row>
    <row r="53" spans="1:5" x14ac:dyDescent="0.25">
      <c r="A53" s="280" t="s">
        <v>209</v>
      </c>
      <c r="B53">
        <v>2</v>
      </c>
      <c r="D53" s="281" t="s">
        <v>216</v>
      </c>
      <c r="E53">
        <v>4</v>
      </c>
    </row>
    <row r="54" spans="1:5" x14ac:dyDescent="0.25">
      <c r="A54" s="279" t="s">
        <v>1454</v>
      </c>
      <c r="B54">
        <v>4</v>
      </c>
      <c r="D54" s="281" t="s">
        <v>217</v>
      </c>
      <c r="E54">
        <v>3</v>
      </c>
    </row>
    <row r="55" spans="1:5" x14ac:dyDescent="0.25">
      <c r="A55" s="280" t="s">
        <v>201</v>
      </c>
      <c r="B55">
        <v>2</v>
      </c>
      <c r="D55" s="281" t="s">
        <v>218</v>
      </c>
      <c r="E55">
        <v>3</v>
      </c>
    </row>
    <row r="56" spans="1:5" x14ac:dyDescent="0.25">
      <c r="A56" s="280" t="s">
        <v>215</v>
      </c>
      <c r="B56">
        <v>1</v>
      </c>
      <c r="D56" s="281" t="s">
        <v>219</v>
      </c>
      <c r="E56">
        <v>4</v>
      </c>
    </row>
    <row r="57" spans="1:5" x14ac:dyDescent="0.25">
      <c r="A57" s="280" t="s">
        <v>206</v>
      </c>
      <c r="B57">
        <v>1</v>
      </c>
      <c r="D57" s="281" t="s">
        <v>202</v>
      </c>
      <c r="E57">
        <v>15</v>
      </c>
    </row>
    <row r="58" spans="1:5" x14ac:dyDescent="0.25">
      <c r="A58" s="279" t="s">
        <v>1456</v>
      </c>
      <c r="B58">
        <v>1</v>
      </c>
      <c r="D58" s="281" t="s">
        <v>220</v>
      </c>
      <c r="E58">
        <v>3</v>
      </c>
    </row>
    <row r="59" spans="1:5" x14ac:dyDescent="0.25">
      <c r="A59" s="280" t="s">
        <v>201</v>
      </c>
      <c r="B59">
        <v>1</v>
      </c>
      <c r="D59" s="281" t="s">
        <v>222</v>
      </c>
      <c r="E59">
        <v>3</v>
      </c>
    </row>
    <row r="60" spans="1:5" x14ac:dyDescent="0.25">
      <c r="A60" s="279" t="s">
        <v>1455</v>
      </c>
      <c r="B60">
        <v>6</v>
      </c>
      <c r="D60" s="281" t="s">
        <v>223</v>
      </c>
      <c r="E60">
        <v>3</v>
      </c>
    </row>
    <row r="61" spans="1:5" x14ac:dyDescent="0.25">
      <c r="A61" s="280" t="s">
        <v>201</v>
      </c>
      <c r="B61">
        <v>3</v>
      </c>
      <c r="D61" s="281" t="s">
        <v>224</v>
      </c>
      <c r="E61">
        <v>2</v>
      </c>
    </row>
    <row r="62" spans="1:5" x14ac:dyDescent="0.25">
      <c r="A62" s="280" t="s">
        <v>215</v>
      </c>
      <c r="B62">
        <v>1</v>
      </c>
      <c r="D62" s="281" t="s">
        <v>225</v>
      </c>
      <c r="E62">
        <v>3</v>
      </c>
    </row>
    <row r="63" spans="1:5" x14ac:dyDescent="0.25">
      <c r="A63" s="280" t="s">
        <v>205</v>
      </c>
      <c r="B63">
        <v>1</v>
      </c>
      <c r="D63" s="281" t="s">
        <v>203</v>
      </c>
      <c r="E63">
        <v>2</v>
      </c>
    </row>
    <row r="64" spans="1:5" x14ac:dyDescent="0.25">
      <c r="A64" s="280" t="s">
        <v>207</v>
      </c>
      <c r="B64">
        <v>1</v>
      </c>
      <c r="D64" s="281" t="s">
        <v>204</v>
      </c>
      <c r="E64">
        <v>2</v>
      </c>
    </row>
    <row r="65" spans="1:5" x14ac:dyDescent="0.25">
      <c r="A65" s="279" t="s">
        <v>1458</v>
      </c>
      <c r="B65">
        <v>199</v>
      </c>
      <c r="D65" s="281" t="s">
        <v>205</v>
      </c>
      <c r="E65">
        <v>10</v>
      </c>
    </row>
    <row r="66" spans="1:5" x14ac:dyDescent="0.25">
      <c r="D66" s="281" t="s">
        <v>206</v>
      </c>
      <c r="E66">
        <v>7</v>
      </c>
    </row>
    <row r="67" spans="1:5" x14ac:dyDescent="0.25">
      <c r="D67" s="281" t="s">
        <v>207</v>
      </c>
      <c r="E67">
        <v>7</v>
      </c>
    </row>
    <row r="68" spans="1:5" x14ac:dyDescent="0.25">
      <c r="D68" s="281" t="s">
        <v>208</v>
      </c>
      <c r="E68">
        <v>3</v>
      </c>
    </row>
    <row r="69" spans="1:5" x14ac:dyDescent="0.25">
      <c r="D69" s="281" t="s">
        <v>209</v>
      </c>
      <c r="E69">
        <v>7</v>
      </c>
    </row>
    <row r="70" spans="1:5" x14ac:dyDescent="0.25">
      <c r="D70" s="279" t="s">
        <v>1464</v>
      </c>
      <c r="E70">
        <v>3761</v>
      </c>
    </row>
    <row r="71" spans="1:5" x14ac:dyDescent="0.25">
      <c r="D71" s="279" t="s">
        <v>1465</v>
      </c>
      <c r="E71">
        <v>144</v>
      </c>
    </row>
    <row r="72" spans="1:5" x14ac:dyDescent="0.25">
      <c r="D72" s="279" t="s">
        <v>1453</v>
      </c>
    </row>
    <row r="73" spans="1:5" x14ac:dyDescent="0.25">
      <c r="D73" s="280" t="s">
        <v>1459</v>
      </c>
    </row>
    <row r="74" spans="1:5" x14ac:dyDescent="0.25">
      <c r="D74" s="281" t="s">
        <v>201</v>
      </c>
      <c r="E74">
        <v>196</v>
      </c>
    </row>
    <row r="75" spans="1:5" x14ac:dyDescent="0.25">
      <c r="D75" s="281" t="s">
        <v>210</v>
      </c>
      <c r="E75">
        <v>53</v>
      </c>
    </row>
    <row r="76" spans="1:5" x14ac:dyDescent="0.25">
      <c r="D76" s="281" t="s">
        <v>211</v>
      </c>
      <c r="E76">
        <v>56</v>
      </c>
    </row>
    <row r="77" spans="1:5" x14ac:dyDescent="0.25">
      <c r="D77" s="281" t="s">
        <v>214</v>
      </c>
      <c r="E77">
        <v>28</v>
      </c>
    </row>
    <row r="78" spans="1:5" x14ac:dyDescent="0.25">
      <c r="D78" s="281" t="s">
        <v>216</v>
      </c>
      <c r="E78">
        <v>56</v>
      </c>
    </row>
    <row r="79" spans="1:5" x14ac:dyDescent="0.25">
      <c r="D79" s="281" t="s">
        <v>217</v>
      </c>
      <c r="E79">
        <v>28</v>
      </c>
    </row>
    <row r="80" spans="1:5" x14ac:dyDescent="0.25">
      <c r="D80" s="281" t="s">
        <v>218</v>
      </c>
      <c r="E80">
        <v>83</v>
      </c>
    </row>
    <row r="81" spans="4:5" x14ac:dyDescent="0.25">
      <c r="D81" s="281" t="s">
        <v>219</v>
      </c>
      <c r="E81">
        <v>56</v>
      </c>
    </row>
    <row r="82" spans="4:5" x14ac:dyDescent="0.25">
      <c r="D82" s="281" t="s">
        <v>202</v>
      </c>
      <c r="E82">
        <v>82</v>
      </c>
    </row>
    <row r="83" spans="4:5" x14ac:dyDescent="0.25">
      <c r="D83" s="281" t="s">
        <v>220</v>
      </c>
      <c r="E83">
        <v>28</v>
      </c>
    </row>
    <row r="84" spans="4:5" x14ac:dyDescent="0.25">
      <c r="D84" s="281" t="s">
        <v>223</v>
      </c>
      <c r="E84">
        <v>26</v>
      </c>
    </row>
    <row r="85" spans="4:5" x14ac:dyDescent="0.25">
      <c r="D85" s="281" t="s">
        <v>225</v>
      </c>
      <c r="E85">
        <v>28</v>
      </c>
    </row>
    <row r="86" spans="4:5" x14ac:dyDescent="0.25">
      <c r="D86" s="281" t="s">
        <v>203</v>
      </c>
      <c r="E86">
        <v>56</v>
      </c>
    </row>
    <row r="87" spans="4:5" x14ac:dyDescent="0.25">
      <c r="D87" s="281" t="s">
        <v>205</v>
      </c>
      <c r="E87">
        <v>110</v>
      </c>
    </row>
    <row r="88" spans="4:5" x14ac:dyDescent="0.25">
      <c r="D88" s="281" t="s">
        <v>206</v>
      </c>
      <c r="E88">
        <v>56</v>
      </c>
    </row>
    <row r="89" spans="4:5" x14ac:dyDescent="0.25">
      <c r="D89" s="281" t="s">
        <v>207</v>
      </c>
      <c r="E89">
        <v>56</v>
      </c>
    </row>
    <row r="90" spans="4:5" x14ac:dyDescent="0.25">
      <c r="D90" s="281" t="s">
        <v>208</v>
      </c>
      <c r="E90">
        <v>28</v>
      </c>
    </row>
    <row r="91" spans="4:5" x14ac:dyDescent="0.25">
      <c r="D91" s="281" t="s">
        <v>209</v>
      </c>
      <c r="E91">
        <v>56</v>
      </c>
    </row>
    <row r="92" spans="4:5" x14ac:dyDescent="0.25">
      <c r="D92" s="280" t="s">
        <v>1461</v>
      </c>
    </row>
    <row r="93" spans="4:5" x14ac:dyDescent="0.25">
      <c r="D93" s="281" t="s">
        <v>201</v>
      </c>
      <c r="E93">
        <v>7</v>
      </c>
    </row>
    <row r="94" spans="4:5" x14ac:dyDescent="0.25">
      <c r="D94" s="281" t="s">
        <v>210</v>
      </c>
      <c r="E94">
        <v>2</v>
      </c>
    </row>
    <row r="95" spans="4:5" x14ac:dyDescent="0.25">
      <c r="D95" s="281" t="s">
        <v>211</v>
      </c>
      <c r="E95">
        <v>2</v>
      </c>
    </row>
    <row r="96" spans="4:5" x14ac:dyDescent="0.25">
      <c r="D96" s="281" t="s">
        <v>214</v>
      </c>
      <c r="E96">
        <v>1</v>
      </c>
    </row>
    <row r="97" spans="4:5" x14ac:dyDescent="0.25">
      <c r="D97" s="281" t="s">
        <v>216</v>
      </c>
      <c r="E97">
        <v>2</v>
      </c>
    </row>
    <row r="98" spans="4:5" x14ac:dyDescent="0.25">
      <c r="D98" s="281" t="s">
        <v>217</v>
      </c>
      <c r="E98">
        <v>1</v>
      </c>
    </row>
    <row r="99" spans="4:5" x14ac:dyDescent="0.25">
      <c r="D99" s="281" t="s">
        <v>218</v>
      </c>
      <c r="E99">
        <v>3</v>
      </c>
    </row>
    <row r="100" spans="4:5" x14ac:dyDescent="0.25">
      <c r="D100" s="281" t="s">
        <v>219</v>
      </c>
      <c r="E100">
        <v>2</v>
      </c>
    </row>
    <row r="101" spans="4:5" x14ac:dyDescent="0.25">
      <c r="D101" s="281" t="s">
        <v>202</v>
      </c>
      <c r="E101">
        <v>3</v>
      </c>
    </row>
    <row r="102" spans="4:5" x14ac:dyDescent="0.25">
      <c r="D102" s="281" t="s">
        <v>220</v>
      </c>
      <c r="E102">
        <v>1</v>
      </c>
    </row>
    <row r="103" spans="4:5" x14ac:dyDescent="0.25">
      <c r="D103" s="281" t="s">
        <v>223</v>
      </c>
      <c r="E103">
        <v>1</v>
      </c>
    </row>
    <row r="104" spans="4:5" x14ac:dyDescent="0.25">
      <c r="D104" s="281" t="s">
        <v>225</v>
      </c>
      <c r="E104">
        <v>1</v>
      </c>
    </row>
    <row r="105" spans="4:5" x14ac:dyDescent="0.25">
      <c r="D105" s="281" t="s">
        <v>203</v>
      </c>
      <c r="E105">
        <v>2</v>
      </c>
    </row>
    <row r="106" spans="4:5" x14ac:dyDescent="0.25">
      <c r="D106" s="281" t="s">
        <v>205</v>
      </c>
      <c r="E106">
        <v>4</v>
      </c>
    </row>
    <row r="107" spans="4:5" x14ac:dyDescent="0.25">
      <c r="D107" s="281" t="s">
        <v>206</v>
      </c>
      <c r="E107">
        <v>2</v>
      </c>
    </row>
    <row r="108" spans="4:5" x14ac:dyDescent="0.25">
      <c r="D108" s="281" t="s">
        <v>207</v>
      </c>
      <c r="E108">
        <v>2</v>
      </c>
    </row>
    <row r="109" spans="4:5" x14ac:dyDescent="0.25">
      <c r="D109" s="281" t="s">
        <v>208</v>
      </c>
      <c r="E109">
        <v>1</v>
      </c>
    </row>
    <row r="110" spans="4:5" x14ac:dyDescent="0.25">
      <c r="D110" s="281" t="s">
        <v>209</v>
      </c>
      <c r="E110">
        <v>2</v>
      </c>
    </row>
    <row r="111" spans="4:5" x14ac:dyDescent="0.25">
      <c r="D111" s="279" t="s">
        <v>1466</v>
      </c>
      <c r="E111">
        <v>1082</v>
      </c>
    </row>
    <row r="112" spans="4:5" x14ac:dyDescent="0.25">
      <c r="D112" s="279" t="s">
        <v>1467</v>
      </c>
      <c r="E112">
        <v>39</v>
      </c>
    </row>
    <row r="113" spans="4:5" x14ac:dyDescent="0.25">
      <c r="D113" s="279" t="s">
        <v>1454</v>
      </c>
    </row>
    <row r="114" spans="4:5" x14ac:dyDescent="0.25">
      <c r="D114" s="280" t="s">
        <v>1459</v>
      </c>
    </row>
    <row r="115" spans="4:5" x14ac:dyDescent="0.25">
      <c r="D115" s="281" t="s">
        <v>201</v>
      </c>
      <c r="E115">
        <v>56</v>
      </c>
    </row>
    <row r="116" spans="4:5" x14ac:dyDescent="0.25">
      <c r="D116" s="281" t="s">
        <v>215</v>
      </c>
      <c r="E116">
        <v>28</v>
      </c>
    </row>
    <row r="117" spans="4:5" x14ac:dyDescent="0.25">
      <c r="D117" s="281" t="s">
        <v>206</v>
      </c>
      <c r="E117">
        <v>28</v>
      </c>
    </row>
    <row r="118" spans="4:5" x14ac:dyDescent="0.25">
      <c r="D118" s="280" t="s">
        <v>1461</v>
      </c>
    </row>
    <row r="119" spans="4:5" x14ac:dyDescent="0.25">
      <c r="D119" s="281" t="s">
        <v>201</v>
      </c>
      <c r="E119">
        <v>2</v>
      </c>
    </row>
    <row r="120" spans="4:5" x14ac:dyDescent="0.25">
      <c r="D120" s="281" t="s">
        <v>215</v>
      </c>
      <c r="E120">
        <v>1</v>
      </c>
    </row>
    <row r="121" spans="4:5" x14ac:dyDescent="0.25">
      <c r="D121" s="281" t="s">
        <v>206</v>
      </c>
      <c r="E121">
        <v>1</v>
      </c>
    </row>
    <row r="122" spans="4:5" x14ac:dyDescent="0.25">
      <c r="D122" s="279" t="s">
        <v>1468</v>
      </c>
      <c r="E122">
        <v>112</v>
      </c>
    </row>
    <row r="123" spans="4:5" x14ac:dyDescent="0.25">
      <c r="D123" s="279" t="s">
        <v>1469</v>
      </c>
      <c r="E123">
        <v>4</v>
      </c>
    </row>
    <row r="124" spans="4:5" x14ac:dyDescent="0.25">
      <c r="D124" s="279" t="s">
        <v>1456</v>
      </c>
    </row>
    <row r="125" spans="4:5" x14ac:dyDescent="0.25">
      <c r="D125" s="280" t="s">
        <v>1459</v>
      </c>
    </row>
    <row r="126" spans="4:5" x14ac:dyDescent="0.25">
      <c r="D126" s="281" t="s">
        <v>201</v>
      </c>
      <c r="E126">
        <v>28</v>
      </c>
    </row>
    <row r="127" spans="4:5" x14ac:dyDescent="0.25">
      <c r="D127" s="280" t="s">
        <v>1461</v>
      </c>
    </row>
    <row r="128" spans="4:5" x14ac:dyDescent="0.25">
      <c r="D128" s="281" t="s">
        <v>201</v>
      </c>
      <c r="E128">
        <v>1</v>
      </c>
    </row>
    <row r="129" spans="4:5" x14ac:dyDescent="0.25">
      <c r="D129" s="279" t="s">
        <v>1470</v>
      </c>
      <c r="E129">
        <v>28</v>
      </c>
    </row>
    <row r="130" spans="4:5" x14ac:dyDescent="0.25">
      <c r="D130" s="279" t="s">
        <v>1471</v>
      </c>
      <c r="E130">
        <v>1</v>
      </c>
    </row>
    <row r="131" spans="4:5" x14ac:dyDescent="0.25">
      <c r="D131" s="279" t="s">
        <v>1455</v>
      </c>
    </row>
    <row r="132" spans="4:5" x14ac:dyDescent="0.25">
      <c r="D132" s="280" t="s">
        <v>1459</v>
      </c>
    </row>
    <row r="133" spans="4:5" x14ac:dyDescent="0.25">
      <c r="D133" s="281" t="s">
        <v>201</v>
      </c>
      <c r="E133">
        <v>84</v>
      </c>
    </row>
    <row r="134" spans="4:5" x14ac:dyDescent="0.25">
      <c r="D134" s="281" t="s">
        <v>215</v>
      </c>
      <c r="E134">
        <v>28</v>
      </c>
    </row>
    <row r="135" spans="4:5" x14ac:dyDescent="0.25">
      <c r="D135" s="281" t="s">
        <v>205</v>
      </c>
      <c r="E135">
        <v>28</v>
      </c>
    </row>
    <row r="136" spans="4:5" x14ac:dyDescent="0.25">
      <c r="D136" s="281" t="s">
        <v>207</v>
      </c>
      <c r="E136">
        <v>28</v>
      </c>
    </row>
    <row r="137" spans="4:5" x14ac:dyDescent="0.25">
      <c r="D137" s="280" t="s">
        <v>1461</v>
      </c>
    </row>
    <row r="138" spans="4:5" x14ac:dyDescent="0.25">
      <c r="D138" s="281" t="s">
        <v>201</v>
      </c>
      <c r="E138">
        <v>3</v>
      </c>
    </row>
    <row r="139" spans="4:5" x14ac:dyDescent="0.25">
      <c r="D139" s="281" t="s">
        <v>215</v>
      </c>
      <c r="E139">
        <v>1</v>
      </c>
    </row>
    <row r="140" spans="4:5" x14ac:dyDescent="0.25">
      <c r="D140" s="281" t="s">
        <v>205</v>
      </c>
      <c r="E140">
        <v>1</v>
      </c>
    </row>
    <row r="141" spans="4:5" x14ac:dyDescent="0.25">
      <c r="D141" s="281" t="s">
        <v>207</v>
      </c>
      <c r="E141">
        <v>1</v>
      </c>
    </row>
    <row r="142" spans="4:5" x14ac:dyDescent="0.25">
      <c r="D142" s="279" t="s">
        <v>1472</v>
      </c>
      <c r="E142">
        <v>168</v>
      </c>
    </row>
    <row r="143" spans="4:5" x14ac:dyDescent="0.25">
      <c r="D143" s="279" t="s">
        <v>1473</v>
      </c>
      <c r="E143">
        <v>6</v>
      </c>
    </row>
    <row r="144" spans="4:5" x14ac:dyDescent="0.25">
      <c r="D144" s="279" t="s">
        <v>1460</v>
      </c>
      <c r="E144">
        <v>5291</v>
      </c>
    </row>
    <row r="145" spans="4:5" x14ac:dyDescent="0.25">
      <c r="D145" s="279" t="s">
        <v>1474</v>
      </c>
      <c r="E145">
        <v>199</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111"/>
  <sheetViews>
    <sheetView workbookViewId="0">
      <pane ySplit="1" topLeftCell="A2" activePane="bottomLeft" state="frozen"/>
      <selection activeCell="D1" sqref="D1"/>
      <selection pane="bottomLeft" activeCell="H6" sqref="H6"/>
    </sheetView>
  </sheetViews>
  <sheetFormatPr baseColWidth="10" defaultRowHeight="15" x14ac:dyDescent="0.25"/>
  <cols>
    <col min="1" max="1" width="8.28515625" customWidth="1"/>
    <col min="2" max="2" width="24.42578125" customWidth="1"/>
    <col min="3" max="3" width="61.28515625" hidden="1" customWidth="1"/>
    <col min="4" max="4" width="23.85546875" hidden="1" customWidth="1"/>
    <col min="5" max="5" width="20.28515625" customWidth="1"/>
    <col min="6" max="6" width="17" customWidth="1"/>
    <col min="7" max="7" width="10.7109375" style="92" customWidth="1"/>
    <col min="8" max="8" width="12.140625" customWidth="1"/>
    <col min="9" max="9" width="23.42578125" customWidth="1"/>
    <col min="10" max="10" width="17" style="92" customWidth="1"/>
    <col min="11" max="11" width="13.140625" style="92" customWidth="1"/>
    <col min="12" max="12" width="17.7109375" style="92" customWidth="1"/>
    <col min="13" max="13" width="12" style="85" bestFit="1" customWidth="1"/>
    <col min="14" max="14" width="14.28515625" style="92" customWidth="1"/>
    <col min="15" max="15" width="18.140625" style="92" customWidth="1"/>
    <col min="16" max="16" width="18.140625" customWidth="1"/>
    <col min="17" max="18" width="18.85546875" style="85" customWidth="1"/>
    <col min="19" max="19" width="18.85546875" style="92" customWidth="1"/>
  </cols>
  <sheetData>
    <row r="1" spans="1:19" ht="64.5" customHeight="1" x14ac:dyDescent="0.25">
      <c r="A1" s="77" t="s">
        <v>235</v>
      </c>
      <c r="B1" s="77" t="s">
        <v>236</v>
      </c>
      <c r="C1" s="78" t="s">
        <v>237</v>
      </c>
      <c r="D1" s="77" t="s">
        <v>238</v>
      </c>
      <c r="E1" s="286" t="s">
        <v>239</v>
      </c>
      <c r="F1" s="80" t="s">
        <v>1476</v>
      </c>
      <c r="G1" s="81" t="s">
        <v>240</v>
      </c>
      <c r="H1" s="82">
        <v>0.25</v>
      </c>
      <c r="I1" s="83" t="s">
        <v>241</v>
      </c>
      <c r="J1" s="80" t="s">
        <v>242</v>
      </c>
      <c r="K1" s="86" t="s">
        <v>979</v>
      </c>
      <c r="L1" s="84" t="s">
        <v>243</v>
      </c>
      <c r="M1" s="85">
        <v>0.1</v>
      </c>
      <c r="N1" s="86" t="s">
        <v>244</v>
      </c>
      <c r="O1" s="84" t="s">
        <v>973</v>
      </c>
      <c r="P1" s="80" t="s">
        <v>246</v>
      </c>
      <c r="Q1" s="87" t="s">
        <v>245</v>
      </c>
      <c r="R1" s="84" t="s">
        <v>974</v>
      </c>
      <c r="S1" s="84" t="s">
        <v>972</v>
      </c>
    </row>
    <row r="2" spans="1:19" ht="45.75" customHeight="1" x14ac:dyDescent="0.25">
      <c r="A2" s="88">
        <v>3</v>
      </c>
      <c r="B2" s="89" t="s">
        <v>47</v>
      </c>
      <c r="C2" s="90" t="s">
        <v>247</v>
      </c>
      <c r="D2" s="89" t="s">
        <v>248</v>
      </c>
      <c r="E2" s="287">
        <v>30</v>
      </c>
      <c r="F2" s="136">
        <v>3</v>
      </c>
      <c r="G2" s="93">
        <f>F2-E2</f>
        <v>-27</v>
      </c>
      <c r="H2" s="94">
        <f t="shared" ref="H2:H66" si="0">E2*25%</f>
        <v>7.5</v>
      </c>
      <c r="I2" s="93">
        <f>E2+H2</f>
        <v>37.5</v>
      </c>
      <c r="J2" s="202">
        <f>F2-I2</f>
        <v>-34.5</v>
      </c>
      <c r="K2" s="203">
        <f>VLOOKUP(B2,'Z21'!$B$2:$M$418,12,0)</f>
        <v>16364.07</v>
      </c>
      <c r="L2" s="95">
        <f>J2*K2</f>
        <v>-564560.41500000004</v>
      </c>
      <c r="M2" s="203">
        <f>K2*10%</f>
        <v>1636.4070000000002</v>
      </c>
      <c r="N2" s="95">
        <f>K2-M2</f>
        <v>14727.663</v>
      </c>
      <c r="O2" s="201">
        <f>N2*J2</f>
        <v>-508104.37349999999</v>
      </c>
      <c r="P2" s="93">
        <f>F2-J2</f>
        <v>37.5</v>
      </c>
      <c r="Q2" s="85">
        <f>VLOOKUP(B2,'Z21'!$B$2:$O$418,14,0)</f>
        <v>7268.7160000000003</v>
      </c>
      <c r="R2" s="203">
        <f>Q2*P2</f>
        <v>272576.85000000003</v>
      </c>
      <c r="S2" s="95">
        <f>R2+O2</f>
        <v>-235527.52349999995</v>
      </c>
    </row>
    <row r="3" spans="1:19" ht="45.75" customHeight="1" x14ac:dyDescent="0.25">
      <c r="A3" s="88">
        <v>5</v>
      </c>
      <c r="B3" s="89" t="s">
        <v>121</v>
      </c>
      <c r="C3" s="90" t="s">
        <v>249</v>
      </c>
      <c r="D3" s="89" t="s">
        <v>250</v>
      </c>
      <c r="E3" s="287">
        <v>6</v>
      </c>
      <c r="F3" s="136">
        <v>0</v>
      </c>
      <c r="G3" s="93">
        <v>0</v>
      </c>
      <c r="H3" s="94">
        <f t="shared" si="0"/>
        <v>1.5</v>
      </c>
      <c r="I3" s="93">
        <f t="shared" ref="I3:I66" si="1">E3+H3</f>
        <v>7.5</v>
      </c>
      <c r="J3" s="202"/>
      <c r="K3" s="85">
        <f>VLOOKUP(B3,'Z21'!$B$2:$M$418,12,0)</f>
        <v>11112.223</v>
      </c>
      <c r="L3" s="95">
        <f t="shared" ref="L3:L66" si="2">J3*K3</f>
        <v>0</v>
      </c>
      <c r="M3" s="85">
        <f t="shared" ref="M3:M66" si="3">K3*10%</f>
        <v>1111.2223000000001</v>
      </c>
      <c r="N3" s="95">
        <f t="shared" ref="N3:N66" si="4">K3-M3</f>
        <v>10001.000700000001</v>
      </c>
      <c r="O3" s="201">
        <f>N3*J3</f>
        <v>0</v>
      </c>
      <c r="P3" s="93">
        <f t="shared" ref="P3:P33" si="5">F3-J3</f>
        <v>0</v>
      </c>
      <c r="Q3" s="85">
        <f>VLOOKUP(B3,'Z21'!$B$2:$O$418,14,0)</f>
        <v>6494.1289999999999</v>
      </c>
      <c r="R3" s="203">
        <f t="shared" ref="R3:R66" si="6">Q3*P3</f>
        <v>0</v>
      </c>
      <c r="S3" s="95">
        <f t="shared" ref="S3:S66" si="7">R3+O3</f>
        <v>0</v>
      </c>
    </row>
    <row r="4" spans="1:19" ht="45.75" customHeight="1" x14ac:dyDescent="0.25">
      <c r="A4" s="88">
        <v>8</v>
      </c>
      <c r="B4" s="89" t="s">
        <v>122</v>
      </c>
      <c r="C4" s="90" t="s">
        <v>251</v>
      </c>
      <c r="D4" s="89" t="s">
        <v>252</v>
      </c>
      <c r="E4" s="287">
        <v>116</v>
      </c>
      <c r="F4" s="136">
        <v>0</v>
      </c>
      <c r="G4" s="93">
        <f t="shared" ref="G4:G66" si="8">F4-E4</f>
        <v>-116</v>
      </c>
      <c r="H4" s="94">
        <f t="shared" si="0"/>
        <v>29</v>
      </c>
      <c r="I4" s="93">
        <f t="shared" si="1"/>
        <v>145</v>
      </c>
      <c r="J4" s="202"/>
      <c r="K4" s="85">
        <f>VLOOKUP(B4,'Z21'!$B$2:$M$418,12,0)</f>
        <v>3814.0790000000002</v>
      </c>
      <c r="L4" s="95">
        <f t="shared" si="2"/>
        <v>0</v>
      </c>
      <c r="M4" s="85">
        <f t="shared" si="3"/>
        <v>381.40790000000004</v>
      </c>
      <c r="N4" s="95">
        <f t="shared" si="4"/>
        <v>3432.6711</v>
      </c>
      <c r="O4" s="201">
        <f t="shared" ref="O4:O66" si="9">N4*J4</f>
        <v>0</v>
      </c>
      <c r="P4" s="93">
        <f t="shared" si="5"/>
        <v>0</v>
      </c>
      <c r="Q4" s="85">
        <f>VLOOKUP(B4,'Z21'!$B$2:$O$418,14,0)</f>
        <v>2211.3040000000001</v>
      </c>
      <c r="R4" s="203">
        <f t="shared" si="6"/>
        <v>0</v>
      </c>
      <c r="S4" s="95">
        <f t="shared" si="7"/>
        <v>0</v>
      </c>
    </row>
    <row r="5" spans="1:19" ht="45.75" customHeight="1" x14ac:dyDescent="0.25">
      <c r="A5" s="88">
        <v>9</v>
      </c>
      <c r="B5" s="89" t="s">
        <v>48</v>
      </c>
      <c r="C5" s="90" t="s">
        <v>253</v>
      </c>
      <c r="D5" s="89" t="s">
        <v>254</v>
      </c>
      <c r="E5" s="287">
        <v>91</v>
      </c>
      <c r="F5" s="136">
        <v>0</v>
      </c>
      <c r="G5" s="93">
        <f t="shared" si="8"/>
        <v>-91</v>
      </c>
      <c r="H5" s="94">
        <f t="shared" si="0"/>
        <v>22.75</v>
      </c>
      <c r="I5" s="93">
        <f t="shared" si="1"/>
        <v>113.75</v>
      </c>
      <c r="J5" s="202"/>
      <c r="K5" s="85">
        <f>VLOOKUP(B5,'Z21'!$B$2:$M$418,12,0)</f>
        <v>4500.3819999999996</v>
      </c>
      <c r="L5" s="95">
        <f t="shared" si="2"/>
        <v>0</v>
      </c>
      <c r="M5" s="85">
        <f t="shared" si="3"/>
        <v>450.03819999999996</v>
      </c>
      <c r="N5" s="95">
        <f t="shared" si="4"/>
        <v>4050.3437999999996</v>
      </c>
      <c r="O5" s="201">
        <f t="shared" si="9"/>
        <v>0</v>
      </c>
      <c r="P5" s="93">
        <f t="shared" si="5"/>
        <v>0</v>
      </c>
      <c r="Q5" s="85">
        <f>VLOOKUP(B5,'Z21'!$B$2:$O$418,14,0)</f>
        <v>3298.0379999999996</v>
      </c>
      <c r="R5" s="203">
        <f t="shared" si="6"/>
        <v>0</v>
      </c>
      <c r="S5" s="95">
        <f t="shared" si="7"/>
        <v>0</v>
      </c>
    </row>
    <row r="6" spans="1:19" ht="45.75" customHeight="1" x14ac:dyDescent="0.25">
      <c r="A6" s="88">
        <v>11</v>
      </c>
      <c r="B6" s="89" t="s">
        <v>49</v>
      </c>
      <c r="C6" s="90" t="s">
        <v>255</v>
      </c>
      <c r="D6" s="89" t="s">
        <v>256</v>
      </c>
      <c r="E6" s="287">
        <v>10</v>
      </c>
      <c r="F6" s="136">
        <v>0</v>
      </c>
      <c r="G6" s="93">
        <f t="shared" si="8"/>
        <v>-10</v>
      </c>
      <c r="H6" s="94">
        <f t="shared" si="0"/>
        <v>2.5</v>
      </c>
      <c r="I6" s="93">
        <f t="shared" si="1"/>
        <v>12.5</v>
      </c>
      <c r="J6" s="202"/>
      <c r="K6" s="85">
        <f>VLOOKUP(B6,'Z21'!$B$2:$M$418,12,0)</f>
        <v>107027.534</v>
      </c>
      <c r="L6" s="95">
        <f t="shared" si="2"/>
        <v>0</v>
      </c>
      <c r="M6" s="85">
        <f t="shared" si="3"/>
        <v>10702.753400000001</v>
      </c>
      <c r="N6" s="95">
        <f t="shared" si="4"/>
        <v>96324.780599999998</v>
      </c>
      <c r="O6" s="201">
        <f t="shared" si="9"/>
        <v>0</v>
      </c>
      <c r="P6" s="93">
        <f t="shared" si="5"/>
        <v>0</v>
      </c>
      <c r="Q6" s="85">
        <f>VLOOKUP(B6,'Z21'!$B$2:$O$418,14,0)</f>
        <v>7739.5639999999985</v>
      </c>
      <c r="R6" s="203">
        <f t="shared" si="6"/>
        <v>0</v>
      </c>
      <c r="S6" s="95">
        <f t="shared" si="7"/>
        <v>0</v>
      </c>
    </row>
    <row r="7" spans="1:19" ht="45.75" customHeight="1" x14ac:dyDescent="0.25">
      <c r="A7" s="88">
        <v>13</v>
      </c>
      <c r="B7" s="89" t="s">
        <v>50</v>
      </c>
      <c r="C7" s="90" t="s">
        <v>257</v>
      </c>
      <c r="D7" s="89" t="s">
        <v>248</v>
      </c>
      <c r="E7" s="287">
        <v>81</v>
      </c>
      <c r="F7" s="136">
        <v>0</v>
      </c>
      <c r="G7" s="93">
        <f t="shared" si="8"/>
        <v>-81</v>
      </c>
      <c r="H7" s="94">
        <f t="shared" si="0"/>
        <v>20.25</v>
      </c>
      <c r="I7" s="93">
        <f t="shared" si="1"/>
        <v>101.25</v>
      </c>
      <c r="J7" s="202"/>
      <c r="K7" s="85">
        <f>VLOOKUP(B7,'Z21'!$B$2:$M$418,12,0)</f>
        <v>12825.352999999999</v>
      </c>
      <c r="L7" s="95">
        <f t="shared" si="2"/>
        <v>0</v>
      </c>
      <c r="M7" s="85">
        <f t="shared" si="3"/>
        <v>1282.5353</v>
      </c>
      <c r="N7" s="95">
        <f t="shared" si="4"/>
        <v>11542.8177</v>
      </c>
      <c r="O7" s="201">
        <f t="shared" si="9"/>
        <v>0</v>
      </c>
      <c r="P7" s="93">
        <f t="shared" si="5"/>
        <v>0</v>
      </c>
      <c r="Q7" s="85">
        <f>VLOOKUP(B7,'Z21'!$B$2:$O$418,14,0)</f>
        <v>6507.7919999999995</v>
      </c>
      <c r="R7" s="203">
        <f t="shared" si="6"/>
        <v>0</v>
      </c>
      <c r="S7" s="95">
        <f t="shared" si="7"/>
        <v>0</v>
      </c>
    </row>
    <row r="8" spans="1:19" ht="45.75" customHeight="1" x14ac:dyDescent="0.25">
      <c r="A8" s="88">
        <v>17</v>
      </c>
      <c r="B8" s="89" t="s">
        <v>51</v>
      </c>
      <c r="C8" s="90" t="s">
        <v>258</v>
      </c>
      <c r="D8" s="89" t="s">
        <v>259</v>
      </c>
      <c r="E8" s="287">
        <v>116</v>
      </c>
      <c r="F8" s="136">
        <v>0</v>
      </c>
      <c r="G8" s="93">
        <f t="shared" si="8"/>
        <v>-116</v>
      </c>
      <c r="H8" s="94">
        <f t="shared" si="0"/>
        <v>29</v>
      </c>
      <c r="I8" s="93">
        <f t="shared" si="1"/>
        <v>145</v>
      </c>
      <c r="J8" s="202"/>
      <c r="K8" s="85">
        <f>VLOOKUP(B8,'Z21'!$B$2:$M$418,12,0)</f>
        <v>10614.048999999999</v>
      </c>
      <c r="L8" s="95">
        <f t="shared" si="2"/>
        <v>0</v>
      </c>
      <c r="M8" s="85">
        <f t="shared" si="3"/>
        <v>1061.4049</v>
      </c>
      <c r="N8" s="95">
        <f t="shared" si="4"/>
        <v>9552.6440999999995</v>
      </c>
      <c r="O8" s="201">
        <f t="shared" si="9"/>
        <v>0</v>
      </c>
      <c r="P8" s="93">
        <f t="shared" si="5"/>
        <v>0</v>
      </c>
      <c r="Q8" s="85">
        <f>VLOOKUP(B8,'Z21'!$B$2:$O$418,14,0)</f>
        <v>5647.0229999999992</v>
      </c>
      <c r="R8" s="203">
        <f t="shared" si="6"/>
        <v>0</v>
      </c>
      <c r="S8" s="95">
        <f t="shared" si="7"/>
        <v>0</v>
      </c>
    </row>
    <row r="9" spans="1:19" ht="45.75" customHeight="1" x14ac:dyDescent="0.25">
      <c r="A9" s="96">
        <v>20</v>
      </c>
      <c r="B9" s="97" t="s">
        <v>123</v>
      </c>
      <c r="C9" s="98" t="s">
        <v>260</v>
      </c>
      <c r="D9" s="97" t="s">
        <v>261</v>
      </c>
      <c r="E9" s="287">
        <v>96</v>
      </c>
      <c r="F9" s="136">
        <v>0</v>
      </c>
      <c r="G9" s="93">
        <f t="shared" si="8"/>
        <v>-96</v>
      </c>
      <c r="H9" s="94">
        <f t="shared" si="0"/>
        <v>24</v>
      </c>
      <c r="I9" s="93">
        <f t="shared" si="1"/>
        <v>120</v>
      </c>
      <c r="J9" s="202"/>
      <c r="K9" s="85">
        <f>VLOOKUP(B9,'Z21'!$B$2:$M$418,12,0)</f>
        <v>10946.165000000001</v>
      </c>
      <c r="L9" s="95">
        <f t="shared" si="2"/>
        <v>0</v>
      </c>
      <c r="M9" s="85">
        <f t="shared" si="3"/>
        <v>1094.6165000000001</v>
      </c>
      <c r="N9" s="95">
        <f t="shared" si="4"/>
        <v>9851.5485000000008</v>
      </c>
      <c r="O9" s="201">
        <f t="shared" si="9"/>
        <v>0</v>
      </c>
      <c r="P9" s="93">
        <f t="shared" si="5"/>
        <v>0</v>
      </c>
      <c r="Q9" s="85">
        <f>VLOOKUP(B9,'Z21'!$B$2:$O$418,14,0)</f>
        <v>0</v>
      </c>
      <c r="R9" s="203">
        <f t="shared" si="6"/>
        <v>0</v>
      </c>
      <c r="S9" s="95">
        <f t="shared" si="7"/>
        <v>0</v>
      </c>
    </row>
    <row r="10" spans="1:19" ht="45.75" customHeight="1" x14ac:dyDescent="0.25">
      <c r="A10" s="88">
        <v>21</v>
      </c>
      <c r="B10" s="89" t="s">
        <v>52</v>
      </c>
      <c r="C10" s="90" t="s">
        <v>262</v>
      </c>
      <c r="D10" s="89" t="s">
        <v>248</v>
      </c>
      <c r="E10" s="287">
        <v>96</v>
      </c>
      <c r="F10" s="136">
        <v>0</v>
      </c>
      <c r="G10" s="93">
        <f t="shared" si="8"/>
        <v>-96</v>
      </c>
      <c r="H10" s="94">
        <f t="shared" si="0"/>
        <v>24</v>
      </c>
      <c r="I10" s="93">
        <f t="shared" si="1"/>
        <v>120</v>
      </c>
      <c r="J10" s="202"/>
      <c r="K10" s="85">
        <f>VLOOKUP(B10,'Z21'!$B$2:$M$418,12,0)</f>
        <v>12162.172</v>
      </c>
      <c r="L10" s="95">
        <f t="shared" si="2"/>
        <v>0</v>
      </c>
      <c r="M10" s="85">
        <f t="shared" si="3"/>
        <v>1216.2172</v>
      </c>
      <c r="N10" s="95">
        <f t="shared" si="4"/>
        <v>10945.9548</v>
      </c>
      <c r="O10" s="201">
        <f t="shared" si="9"/>
        <v>0</v>
      </c>
      <c r="P10" s="93">
        <f t="shared" si="5"/>
        <v>0</v>
      </c>
      <c r="Q10" s="85">
        <f>VLOOKUP(B10,'Z21'!$B$2:$O$418,14,0)</f>
        <v>5932.8950000000013</v>
      </c>
      <c r="R10" s="203">
        <f t="shared" si="6"/>
        <v>0</v>
      </c>
      <c r="S10" s="95">
        <f t="shared" si="7"/>
        <v>0</v>
      </c>
    </row>
    <row r="11" spans="1:19" ht="45.75" customHeight="1" x14ac:dyDescent="0.25">
      <c r="A11" s="88">
        <v>28</v>
      </c>
      <c r="B11" s="89" t="s">
        <v>53</v>
      </c>
      <c r="C11" s="100" t="s">
        <v>263</v>
      </c>
      <c r="D11" s="89" t="s">
        <v>264</v>
      </c>
      <c r="E11" s="287">
        <v>155</v>
      </c>
      <c r="F11" s="136">
        <v>153</v>
      </c>
      <c r="G11" s="93">
        <f t="shared" si="8"/>
        <v>-2</v>
      </c>
      <c r="H11" s="94">
        <f t="shared" si="0"/>
        <v>38.75</v>
      </c>
      <c r="I11" s="93">
        <f t="shared" si="1"/>
        <v>193.75</v>
      </c>
      <c r="J11" s="202"/>
      <c r="K11" s="85">
        <f>VLOOKUP(B11,'Z21'!$B$2:$M$418,12,0)</f>
        <v>4699.0209999999997</v>
      </c>
      <c r="L11" s="95">
        <f t="shared" si="2"/>
        <v>0</v>
      </c>
      <c r="M11" s="85">
        <f t="shared" si="3"/>
        <v>469.90210000000002</v>
      </c>
      <c r="N11" s="95">
        <f t="shared" si="4"/>
        <v>4229.1188999999995</v>
      </c>
      <c r="O11" s="201">
        <f t="shared" si="9"/>
        <v>0</v>
      </c>
      <c r="P11" s="93">
        <f t="shared" si="5"/>
        <v>153</v>
      </c>
      <c r="Q11" s="85">
        <f>VLOOKUP(B11,'Z21'!$B$2:$O$418,14,0)</f>
        <v>2764.13</v>
      </c>
      <c r="R11" s="203">
        <f t="shared" si="6"/>
        <v>422911.89</v>
      </c>
      <c r="S11" s="95">
        <f t="shared" si="7"/>
        <v>422911.89</v>
      </c>
    </row>
    <row r="12" spans="1:19" ht="45.75" customHeight="1" x14ac:dyDescent="0.25">
      <c r="A12" s="88">
        <v>29</v>
      </c>
      <c r="B12" s="89" t="s">
        <v>54</v>
      </c>
      <c r="C12" s="90" t="s">
        <v>265</v>
      </c>
      <c r="D12" s="89" t="s">
        <v>248</v>
      </c>
      <c r="E12" s="287">
        <v>96</v>
      </c>
      <c r="F12" s="136">
        <v>0</v>
      </c>
      <c r="G12" s="93">
        <f t="shared" si="8"/>
        <v>-96</v>
      </c>
      <c r="H12" s="94">
        <f t="shared" si="0"/>
        <v>24</v>
      </c>
      <c r="I12" s="93">
        <f t="shared" si="1"/>
        <v>120</v>
      </c>
      <c r="J12" s="202"/>
      <c r="K12" s="85">
        <f>VLOOKUP(B12,'Z21'!$B$2:$M$418,12,0)</f>
        <v>8402.7450000000008</v>
      </c>
      <c r="L12" s="95">
        <f t="shared" si="2"/>
        <v>0</v>
      </c>
      <c r="M12" s="85">
        <f t="shared" si="3"/>
        <v>840.2745000000001</v>
      </c>
      <c r="N12" s="95">
        <f t="shared" si="4"/>
        <v>7562.4705000000004</v>
      </c>
      <c r="O12" s="201">
        <f t="shared" si="9"/>
        <v>0</v>
      </c>
      <c r="P12" s="93">
        <f t="shared" si="5"/>
        <v>0</v>
      </c>
      <c r="Q12" s="85">
        <f>VLOOKUP(B12,'Z21'!$B$2:$O$418,14,0)</f>
        <v>4829.3450000000012</v>
      </c>
      <c r="R12" s="203">
        <f t="shared" si="6"/>
        <v>0</v>
      </c>
      <c r="S12" s="95">
        <f t="shared" si="7"/>
        <v>0</v>
      </c>
    </row>
    <row r="13" spans="1:19" ht="45.75" customHeight="1" x14ac:dyDescent="0.25">
      <c r="A13" s="88">
        <v>32</v>
      </c>
      <c r="B13" s="89" t="s">
        <v>55</v>
      </c>
      <c r="C13" s="90" t="s">
        <v>266</v>
      </c>
      <c r="D13" s="89" t="s">
        <v>267</v>
      </c>
      <c r="E13" s="287">
        <v>96</v>
      </c>
      <c r="F13" s="136">
        <v>0</v>
      </c>
      <c r="G13" s="93">
        <f t="shared" si="8"/>
        <v>-96</v>
      </c>
      <c r="H13" s="94">
        <f t="shared" si="0"/>
        <v>24</v>
      </c>
      <c r="I13" s="93">
        <f t="shared" si="1"/>
        <v>120</v>
      </c>
      <c r="J13" s="202"/>
      <c r="K13" s="85">
        <f>VLOOKUP(B13,'Z21'!$B$2:$M$418,12,0)</f>
        <v>7463.1509999999998</v>
      </c>
      <c r="L13" s="95">
        <f t="shared" si="2"/>
        <v>0</v>
      </c>
      <c r="M13" s="85">
        <f t="shared" si="3"/>
        <v>746.31510000000003</v>
      </c>
      <c r="N13" s="95">
        <f t="shared" si="4"/>
        <v>6716.8359</v>
      </c>
      <c r="O13" s="201">
        <f t="shared" si="9"/>
        <v>0</v>
      </c>
      <c r="P13" s="93">
        <f t="shared" si="5"/>
        <v>0</v>
      </c>
      <c r="Q13" s="85">
        <f>VLOOKUP(B13,'Z21'!$B$2:$O$418,14,0)</f>
        <v>4115.7160000000003</v>
      </c>
      <c r="R13" s="203">
        <f t="shared" si="6"/>
        <v>0</v>
      </c>
      <c r="S13" s="95">
        <f t="shared" si="7"/>
        <v>0</v>
      </c>
    </row>
    <row r="14" spans="1:19" ht="45.75" customHeight="1" x14ac:dyDescent="0.25">
      <c r="A14" s="88">
        <v>38</v>
      </c>
      <c r="B14" s="89" t="s">
        <v>56</v>
      </c>
      <c r="C14" s="90" t="s">
        <v>268</v>
      </c>
      <c r="D14" s="89" t="s">
        <v>267</v>
      </c>
      <c r="E14" s="287">
        <v>25</v>
      </c>
      <c r="F14" s="136">
        <v>0</v>
      </c>
      <c r="G14" s="93">
        <f t="shared" si="8"/>
        <v>-25</v>
      </c>
      <c r="H14" s="94">
        <f t="shared" si="0"/>
        <v>6.25</v>
      </c>
      <c r="I14" s="93">
        <f t="shared" si="1"/>
        <v>31.25</v>
      </c>
      <c r="J14" s="202"/>
      <c r="K14" s="85">
        <f>VLOOKUP(B14,'Z21'!$B$2:$M$418,12,0)</f>
        <v>17358.315999999999</v>
      </c>
      <c r="L14" s="95">
        <f t="shared" si="2"/>
        <v>0</v>
      </c>
      <c r="M14" s="85">
        <f t="shared" si="3"/>
        <v>1735.8316</v>
      </c>
      <c r="N14" s="95">
        <f t="shared" si="4"/>
        <v>15622.484399999999</v>
      </c>
      <c r="O14" s="201">
        <f t="shared" si="9"/>
        <v>0</v>
      </c>
      <c r="P14" s="93">
        <f t="shared" si="5"/>
        <v>0</v>
      </c>
      <c r="Q14" s="85">
        <f>VLOOKUP(B14,'Z21'!$B$2:$O$418,14,0)</f>
        <v>11100.662</v>
      </c>
      <c r="R14" s="203">
        <f t="shared" si="6"/>
        <v>0</v>
      </c>
      <c r="S14" s="95">
        <f t="shared" si="7"/>
        <v>0</v>
      </c>
    </row>
    <row r="15" spans="1:19" ht="45.75" customHeight="1" x14ac:dyDescent="0.25">
      <c r="A15" s="88">
        <v>41</v>
      </c>
      <c r="B15" s="89" t="s">
        <v>124</v>
      </c>
      <c r="C15" s="90" t="s">
        <v>269</v>
      </c>
      <c r="D15" s="89" t="s">
        <v>267</v>
      </c>
      <c r="E15" s="287">
        <v>25</v>
      </c>
      <c r="F15" s="136">
        <v>0</v>
      </c>
      <c r="G15" s="93">
        <f t="shared" si="8"/>
        <v>-25</v>
      </c>
      <c r="H15" s="94">
        <f t="shared" si="0"/>
        <v>6.25</v>
      </c>
      <c r="I15" s="93">
        <f t="shared" si="1"/>
        <v>31.25</v>
      </c>
      <c r="J15" s="202"/>
      <c r="K15" s="85">
        <f>VLOOKUP(B15,'Z21'!$B$2:$M$418,12,0)</f>
        <v>13931.004999999999</v>
      </c>
      <c r="L15" s="95">
        <f t="shared" si="2"/>
        <v>0</v>
      </c>
      <c r="M15" s="85">
        <f t="shared" si="3"/>
        <v>1393.1005</v>
      </c>
      <c r="N15" s="95">
        <f t="shared" si="4"/>
        <v>12537.904499999999</v>
      </c>
      <c r="O15" s="201">
        <f t="shared" si="9"/>
        <v>0</v>
      </c>
      <c r="P15" s="93">
        <f t="shared" si="5"/>
        <v>0</v>
      </c>
      <c r="Q15" s="85">
        <f>VLOOKUP(B15,'Z21'!$B$2:$O$418,14,0)</f>
        <v>7034.3429999999989</v>
      </c>
      <c r="R15" s="203">
        <f t="shared" si="6"/>
        <v>0</v>
      </c>
      <c r="S15" s="95">
        <f t="shared" si="7"/>
        <v>0</v>
      </c>
    </row>
    <row r="16" spans="1:19" ht="45.75" customHeight="1" x14ac:dyDescent="0.25">
      <c r="A16" s="88">
        <v>44</v>
      </c>
      <c r="B16" s="89" t="s">
        <v>125</v>
      </c>
      <c r="C16" s="90" t="s">
        <v>270</v>
      </c>
      <c r="D16" s="89" t="s">
        <v>271</v>
      </c>
      <c r="E16" s="287">
        <v>6</v>
      </c>
      <c r="F16" s="136">
        <v>0</v>
      </c>
      <c r="G16" s="93">
        <f t="shared" si="8"/>
        <v>-6</v>
      </c>
      <c r="H16" s="94">
        <f t="shared" si="0"/>
        <v>1.5</v>
      </c>
      <c r="I16" s="93">
        <f t="shared" si="1"/>
        <v>7.5</v>
      </c>
      <c r="J16" s="202"/>
      <c r="K16" s="85">
        <f>VLOOKUP(B16,'Z21'!$B$2:$M$418,12,0)</f>
        <v>5970.7309999999998</v>
      </c>
      <c r="L16" s="95">
        <f t="shared" si="2"/>
        <v>0</v>
      </c>
      <c r="M16" s="85">
        <f t="shared" si="3"/>
        <v>597.07309999999995</v>
      </c>
      <c r="N16" s="95">
        <f t="shared" si="4"/>
        <v>5373.6579000000002</v>
      </c>
      <c r="O16" s="201">
        <f t="shared" si="9"/>
        <v>0</v>
      </c>
      <c r="P16" s="93">
        <f t="shared" si="5"/>
        <v>0</v>
      </c>
      <c r="Q16" s="85">
        <f>VLOOKUP(B16,'Z21'!$B$2:$O$418,14,0)</f>
        <v>2787.2520000000004</v>
      </c>
      <c r="R16" s="203">
        <f t="shared" si="6"/>
        <v>0</v>
      </c>
      <c r="S16" s="95">
        <f t="shared" si="7"/>
        <v>0</v>
      </c>
    </row>
    <row r="17" spans="1:19" ht="45.75" customHeight="1" x14ac:dyDescent="0.25">
      <c r="A17" s="88">
        <v>46</v>
      </c>
      <c r="B17" s="89" t="s">
        <v>57</v>
      </c>
      <c r="C17" s="90" t="s">
        <v>272</v>
      </c>
      <c r="D17" s="89" t="s">
        <v>248</v>
      </c>
      <c r="E17" s="287">
        <v>25</v>
      </c>
      <c r="F17" s="136">
        <v>0</v>
      </c>
      <c r="G17" s="93">
        <f t="shared" si="8"/>
        <v>-25</v>
      </c>
      <c r="H17" s="94">
        <f t="shared" si="0"/>
        <v>6.25</v>
      </c>
      <c r="I17" s="93">
        <f t="shared" si="1"/>
        <v>31.25</v>
      </c>
      <c r="J17" s="202"/>
      <c r="K17" s="85">
        <f>VLOOKUP(B17,'Z21'!$B$2:$M$418,12,0)</f>
        <v>29520.488000000001</v>
      </c>
      <c r="L17" s="95">
        <f t="shared" si="2"/>
        <v>0</v>
      </c>
      <c r="M17" s="85">
        <f t="shared" si="3"/>
        <v>2952.0488000000005</v>
      </c>
      <c r="N17" s="95">
        <f t="shared" si="4"/>
        <v>26568.439200000001</v>
      </c>
      <c r="O17" s="201">
        <f t="shared" si="9"/>
        <v>0</v>
      </c>
      <c r="P17" s="93">
        <f t="shared" si="5"/>
        <v>0</v>
      </c>
      <c r="Q17" s="85">
        <f>VLOOKUP(B17,'Z21'!$B$2:$O$418,14,0)</f>
        <v>7739.5640000000021</v>
      </c>
      <c r="R17" s="203">
        <f t="shared" si="6"/>
        <v>0</v>
      </c>
      <c r="S17" s="95">
        <f t="shared" si="7"/>
        <v>0</v>
      </c>
    </row>
    <row r="18" spans="1:19" ht="45.75" customHeight="1" x14ac:dyDescent="0.25">
      <c r="A18" s="88">
        <v>50</v>
      </c>
      <c r="B18" s="89" t="s">
        <v>58</v>
      </c>
      <c r="C18" s="90" t="s">
        <v>273</v>
      </c>
      <c r="D18" s="89" t="s">
        <v>248</v>
      </c>
      <c r="E18" s="287">
        <v>25</v>
      </c>
      <c r="F18" s="136">
        <v>0</v>
      </c>
      <c r="G18" s="93">
        <f t="shared" si="8"/>
        <v>-25</v>
      </c>
      <c r="H18" s="94">
        <f t="shared" si="0"/>
        <v>6.25</v>
      </c>
      <c r="I18" s="93">
        <f t="shared" si="1"/>
        <v>31.25</v>
      </c>
      <c r="J18" s="202"/>
      <c r="K18" s="85">
        <f>VLOOKUP(B18,'Z21'!$B$2:$M$418,12,0)</f>
        <v>53513.767</v>
      </c>
      <c r="L18" s="95">
        <f t="shared" si="2"/>
        <v>0</v>
      </c>
      <c r="M18" s="85">
        <f t="shared" si="3"/>
        <v>5351.3767000000007</v>
      </c>
      <c r="N18" s="95">
        <f t="shared" si="4"/>
        <v>48162.390299999999</v>
      </c>
      <c r="O18" s="201">
        <f t="shared" si="9"/>
        <v>0</v>
      </c>
      <c r="P18" s="93">
        <f t="shared" si="5"/>
        <v>0</v>
      </c>
      <c r="Q18" s="85">
        <f>VLOOKUP(B18,'Z21'!$B$2:$O$418,14,0)</f>
        <v>38567.495999999999</v>
      </c>
      <c r="R18" s="203">
        <f t="shared" si="6"/>
        <v>0</v>
      </c>
      <c r="S18" s="95">
        <f t="shared" si="7"/>
        <v>0</v>
      </c>
    </row>
    <row r="19" spans="1:19" ht="45.75" customHeight="1" x14ac:dyDescent="0.25">
      <c r="A19" s="88">
        <v>51</v>
      </c>
      <c r="B19" s="89" t="s">
        <v>59</v>
      </c>
      <c r="C19" s="90" t="s">
        <v>274</v>
      </c>
      <c r="D19" s="89" t="s">
        <v>275</v>
      </c>
      <c r="E19" s="287">
        <v>25</v>
      </c>
      <c r="F19" s="136">
        <v>0</v>
      </c>
      <c r="G19" s="93">
        <f t="shared" si="8"/>
        <v>-25</v>
      </c>
      <c r="H19" s="94">
        <f t="shared" si="0"/>
        <v>6.25</v>
      </c>
      <c r="I19" s="93">
        <f t="shared" si="1"/>
        <v>31.25</v>
      </c>
      <c r="J19" s="202"/>
      <c r="K19" s="85">
        <f>VLOOKUP(B19,'Z21'!$B$2:$M$418,12,0)</f>
        <v>24987.525000000001</v>
      </c>
      <c r="L19" s="95">
        <f t="shared" si="2"/>
        <v>0</v>
      </c>
      <c r="M19" s="85">
        <f t="shared" si="3"/>
        <v>2498.7525000000005</v>
      </c>
      <c r="N19" s="95">
        <f t="shared" si="4"/>
        <v>22488.772499999999</v>
      </c>
      <c r="O19" s="201">
        <f t="shared" si="9"/>
        <v>0</v>
      </c>
      <c r="P19" s="93">
        <f t="shared" si="5"/>
        <v>0</v>
      </c>
      <c r="Q19" s="85">
        <f>VLOOKUP(B19,'Z21'!$B$2:$O$418,14,0)</f>
        <v>7739.5640000000021</v>
      </c>
      <c r="R19" s="203">
        <f t="shared" si="6"/>
        <v>0</v>
      </c>
      <c r="S19" s="95">
        <f t="shared" si="7"/>
        <v>0</v>
      </c>
    </row>
    <row r="20" spans="1:19" ht="45.75" customHeight="1" x14ac:dyDescent="0.25">
      <c r="A20" s="88">
        <v>52</v>
      </c>
      <c r="B20" s="89" t="s">
        <v>60</v>
      </c>
      <c r="C20" s="90" t="s">
        <v>276</v>
      </c>
      <c r="D20" s="89" t="s">
        <v>248</v>
      </c>
      <c r="E20" s="287">
        <v>96</v>
      </c>
      <c r="F20" s="136">
        <v>0</v>
      </c>
      <c r="G20" s="93">
        <f t="shared" si="8"/>
        <v>-96</v>
      </c>
      <c r="H20" s="94">
        <f t="shared" si="0"/>
        <v>24</v>
      </c>
      <c r="I20" s="93">
        <f t="shared" si="1"/>
        <v>120</v>
      </c>
      <c r="J20" s="202"/>
      <c r="K20" s="85">
        <f>VLOOKUP(B20,'Z21'!$B$2:$M$418,12,0)</f>
        <v>12438.584999999999</v>
      </c>
      <c r="L20" s="95">
        <f t="shared" si="2"/>
        <v>0</v>
      </c>
      <c r="M20" s="85">
        <f t="shared" si="3"/>
        <v>1243.8585</v>
      </c>
      <c r="N20" s="95">
        <f t="shared" si="4"/>
        <v>11194.726499999999</v>
      </c>
      <c r="O20" s="201">
        <f t="shared" si="9"/>
        <v>0</v>
      </c>
      <c r="P20" s="93">
        <f t="shared" si="5"/>
        <v>0</v>
      </c>
      <c r="Q20" s="85">
        <f>VLOOKUP(B20,'Z21'!$B$2:$O$418,14,0)</f>
        <v>6412.1509999999998</v>
      </c>
      <c r="R20" s="203">
        <f t="shared" si="6"/>
        <v>0</v>
      </c>
      <c r="S20" s="95">
        <f t="shared" si="7"/>
        <v>0</v>
      </c>
    </row>
    <row r="21" spans="1:19" ht="45.75" customHeight="1" x14ac:dyDescent="0.25">
      <c r="A21" s="88">
        <v>54</v>
      </c>
      <c r="B21" s="89" t="s">
        <v>61</v>
      </c>
      <c r="C21" s="90" t="s">
        <v>277</v>
      </c>
      <c r="D21" s="89" t="s">
        <v>275</v>
      </c>
      <c r="E21" s="287">
        <v>96</v>
      </c>
      <c r="F21" s="136">
        <v>0</v>
      </c>
      <c r="G21" s="93">
        <f t="shared" si="8"/>
        <v>-96</v>
      </c>
      <c r="H21" s="94">
        <f t="shared" si="0"/>
        <v>24</v>
      </c>
      <c r="I21" s="93">
        <f t="shared" si="1"/>
        <v>120</v>
      </c>
      <c r="J21" s="202"/>
      <c r="K21" s="85">
        <f>VLOOKUP(B21,'Z21'!$B$2:$M$418,12,0)</f>
        <v>11277.23</v>
      </c>
      <c r="L21" s="95">
        <f t="shared" si="2"/>
        <v>0</v>
      </c>
      <c r="M21" s="85">
        <f t="shared" si="3"/>
        <v>1127.723</v>
      </c>
      <c r="N21" s="95">
        <f t="shared" si="4"/>
        <v>10149.507</v>
      </c>
      <c r="O21" s="201">
        <f t="shared" si="9"/>
        <v>0</v>
      </c>
      <c r="P21" s="93">
        <f t="shared" si="5"/>
        <v>0</v>
      </c>
      <c r="Q21" s="85">
        <f>VLOOKUP(B21,'Z21'!$B$2:$O$418,14,0)</f>
        <v>5359.049</v>
      </c>
      <c r="R21" s="203">
        <f t="shared" si="6"/>
        <v>0</v>
      </c>
      <c r="S21" s="95">
        <f t="shared" si="7"/>
        <v>0</v>
      </c>
    </row>
    <row r="22" spans="1:19" ht="45.75" customHeight="1" x14ac:dyDescent="0.25">
      <c r="A22" s="88">
        <v>57</v>
      </c>
      <c r="B22" s="89" t="s">
        <v>62</v>
      </c>
      <c r="C22" s="90" t="s">
        <v>278</v>
      </c>
      <c r="D22" s="89" t="s">
        <v>248</v>
      </c>
      <c r="E22" s="287">
        <v>25</v>
      </c>
      <c r="F22" s="136">
        <v>51</v>
      </c>
      <c r="G22" s="93">
        <f t="shared" si="8"/>
        <v>26</v>
      </c>
      <c r="H22" s="94">
        <f t="shared" si="0"/>
        <v>6.25</v>
      </c>
      <c r="I22" s="93">
        <f t="shared" si="1"/>
        <v>31.25</v>
      </c>
      <c r="J22" s="202">
        <f>F22-I22</f>
        <v>19.75</v>
      </c>
      <c r="K22" s="85">
        <f>VLOOKUP(B22,'Z21'!$B$2:$M$418,12,0)</f>
        <v>30515.785</v>
      </c>
      <c r="L22" s="95">
        <f t="shared" si="2"/>
        <v>602686.75375000003</v>
      </c>
      <c r="M22" s="85">
        <f t="shared" si="3"/>
        <v>3051.5785000000001</v>
      </c>
      <c r="N22" s="95">
        <f t="shared" si="4"/>
        <v>27464.2065</v>
      </c>
      <c r="O22" s="201">
        <f t="shared" si="9"/>
        <v>542418.07837500004</v>
      </c>
      <c r="P22" s="93">
        <f t="shared" si="5"/>
        <v>31.25</v>
      </c>
      <c r="Q22" s="85">
        <f>VLOOKUP(B22,'Z21'!$B$2:$O$418,14,0)</f>
        <v>12823.251000000004</v>
      </c>
      <c r="R22" s="203">
        <f t="shared" si="6"/>
        <v>400726.59375000012</v>
      </c>
      <c r="S22" s="95">
        <f t="shared" si="7"/>
        <v>943144.67212500016</v>
      </c>
    </row>
    <row r="23" spans="1:19" ht="45.75" customHeight="1" x14ac:dyDescent="0.25">
      <c r="A23" s="88">
        <v>59</v>
      </c>
      <c r="B23" s="89" t="s">
        <v>126</v>
      </c>
      <c r="C23" s="90" t="s">
        <v>279</v>
      </c>
      <c r="D23" s="89" t="s">
        <v>280</v>
      </c>
      <c r="E23" s="287">
        <v>4</v>
      </c>
      <c r="F23" s="136">
        <v>0</v>
      </c>
      <c r="G23" s="93">
        <f t="shared" si="8"/>
        <v>-4</v>
      </c>
      <c r="H23" s="94">
        <f t="shared" si="0"/>
        <v>1</v>
      </c>
      <c r="I23" s="93">
        <f t="shared" si="1"/>
        <v>5</v>
      </c>
      <c r="J23" s="202"/>
      <c r="K23" s="85">
        <f>VLOOKUP(B23,'Z21'!$B$2:$M$418,12,0)</f>
        <v>15479.128000000001</v>
      </c>
      <c r="L23" s="95">
        <f t="shared" si="2"/>
        <v>0</v>
      </c>
      <c r="M23" s="85">
        <f t="shared" si="3"/>
        <v>1547.9128000000001</v>
      </c>
      <c r="N23" s="95">
        <f t="shared" si="4"/>
        <v>13931.215200000001</v>
      </c>
      <c r="O23" s="201">
        <f t="shared" si="9"/>
        <v>0</v>
      </c>
      <c r="P23" s="93">
        <f t="shared" si="5"/>
        <v>0</v>
      </c>
      <c r="Q23" s="85">
        <f>VLOOKUP(B23,'Z21'!$B$2:$O$418,14,0)</f>
        <v>5528.260000000002</v>
      </c>
      <c r="R23" s="203">
        <f t="shared" si="6"/>
        <v>0</v>
      </c>
      <c r="S23" s="95">
        <f t="shared" si="7"/>
        <v>0</v>
      </c>
    </row>
    <row r="24" spans="1:19" ht="45.75" customHeight="1" x14ac:dyDescent="0.25">
      <c r="A24" s="88">
        <v>62</v>
      </c>
      <c r="B24" s="89" t="s">
        <v>63</v>
      </c>
      <c r="C24" s="90" t="s">
        <v>281</v>
      </c>
      <c r="D24" s="89" t="s">
        <v>267</v>
      </c>
      <c r="E24" s="287">
        <v>25</v>
      </c>
      <c r="F24" s="136">
        <v>150</v>
      </c>
      <c r="G24" s="93">
        <f t="shared" si="8"/>
        <v>125</v>
      </c>
      <c r="H24" s="94">
        <f t="shared" si="0"/>
        <v>6.25</v>
      </c>
      <c r="I24" s="93">
        <f t="shared" si="1"/>
        <v>31.25</v>
      </c>
      <c r="J24" s="202">
        <f>F24-I24</f>
        <v>118.75</v>
      </c>
      <c r="K24" s="85">
        <f>VLOOKUP(B24,'Z21'!$B$2:$M$418,12,0)</f>
        <v>11222.578</v>
      </c>
      <c r="L24" s="95">
        <f t="shared" si="2"/>
        <v>1332681.1375</v>
      </c>
      <c r="M24" s="85">
        <f t="shared" si="3"/>
        <v>1122.2578000000001</v>
      </c>
      <c r="N24" s="95">
        <f t="shared" si="4"/>
        <v>10100.3202</v>
      </c>
      <c r="O24" s="201">
        <f t="shared" si="9"/>
        <v>1199413.0237499999</v>
      </c>
      <c r="P24" s="93">
        <f t="shared" si="5"/>
        <v>31.25</v>
      </c>
      <c r="Q24" s="85">
        <f>VLOOKUP(B24,'Z21'!$B$2:$O$418,14,0)</f>
        <v>5167.7669999999998</v>
      </c>
      <c r="R24" s="203">
        <f t="shared" si="6"/>
        <v>161492.71875</v>
      </c>
      <c r="S24" s="95">
        <f t="shared" si="7"/>
        <v>1360905.7424999999</v>
      </c>
    </row>
    <row r="25" spans="1:19" ht="45.75" customHeight="1" x14ac:dyDescent="0.25">
      <c r="A25" s="88">
        <v>63</v>
      </c>
      <c r="B25" s="89" t="s">
        <v>64</v>
      </c>
      <c r="C25" s="100" t="s">
        <v>282</v>
      </c>
      <c r="D25" s="89" t="s">
        <v>283</v>
      </c>
      <c r="E25" s="287">
        <v>25</v>
      </c>
      <c r="F25" s="136">
        <v>156</v>
      </c>
      <c r="G25" s="93">
        <f t="shared" si="8"/>
        <v>131</v>
      </c>
      <c r="H25" s="94">
        <f t="shared" si="0"/>
        <v>6.25</v>
      </c>
      <c r="I25" s="93">
        <f t="shared" si="1"/>
        <v>31.25</v>
      </c>
      <c r="J25" s="202">
        <f>F25-I25</f>
        <v>124.75</v>
      </c>
      <c r="K25" s="85">
        <f>VLOOKUP(B25,'Z21'!$B$2:$M$418,12,0)</f>
        <v>12714.998</v>
      </c>
      <c r="L25" s="95">
        <f t="shared" si="2"/>
        <v>1586196.0004999998</v>
      </c>
      <c r="M25" s="85">
        <f t="shared" si="3"/>
        <v>1271.4998000000001</v>
      </c>
      <c r="N25" s="95">
        <f t="shared" si="4"/>
        <v>11443.4982</v>
      </c>
      <c r="O25" s="201">
        <f t="shared" si="9"/>
        <v>1427576.4004500001</v>
      </c>
      <c r="P25" s="93">
        <f t="shared" si="5"/>
        <v>31.25</v>
      </c>
      <c r="Q25" s="85">
        <f>VLOOKUP(B25,'Z21'!$B$2:$O$418,14,0)</f>
        <v>8292.39</v>
      </c>
      <c r="R25" s="203">
        <f t="shared" si="6"/>
        <v>259137.18749999997</v>
      </c>
      <c r="S25" s="95">
        <f t="shared" si="7"/>
        <v>1686713.5879500001</v>
      </c>
    </row>
    <row r="26" spans="1:19" ht="45.75" customHeight="1" x14ac:dyDescent="0.25">
      <c r="A26" s="88">
        <v>64</v>
      </c>
      <c r="B26" s="89" t="s">
        <v>65</v>
      </c>
      <c r="C26" s="100" t="s">
        <v>284</v>
      </c>
      <c r="D26" s="89" t="s">
        <v>285</v>
      </c>
      <c r="E26" s="287">
        <v>25</v>
      </c>
      <c r="F26" s="136">
        <v>0</v>
      </c>
      <c r="G26" s="93">
        <f t="shared" si="8"/>
        <v>-25</v>
      </c>
      <c r="H26" s="94">
        <f t="shared" si="0"/>
        <v>6.25</v>
      </c>
      <c r="I26" s="93">
        <f t="shared" si="1"/>
        <v>31.25</v>
      </c>
      <c r="J26" s="202"/>
      <c r="K26" s="85">
        <f>VLOOKUP(B26,'Z21'!$B$2:$M$418,12,0)</f>
        <v>22665.866000000002</v>
      </c>
      <c r="L26" s="95">
        <f t="shared" si="2"/>
        <v>0</v>
      </c>
      <c r="M26" s="85">
        <f t="shared" si="3"/>
        <v>2266.5866000000001</v>
      </c>
      <c r="N26" s="95">
        <f t="shared" si="4"/>
        <v>20399.279400000003</v>
      </c>
      <c r="O26" s="201">
        <f t="shared" si="9"/>
        <v>0</v>
      </c>
      <c r="P26" s="93">
        <f t="shared" si="5"/>
        <v>0</v>
      </c>
      <c r="Q26" s="85">
        <f>VLOOKUP(B26,'Z21'!$B$2:$O$418,14,0)</f>
        <v>13820.650000000001</v>
      </c>
      <c r="R26" s="203">
        <f t="shared" si="6"/>
        <v>0</v>
      </c>
      <c r="S26" s="95">
        <f t="shared" si="7"/>
        <v>0</v>
      </c>
    </row>
    <row r="27" spans="1:19" ht="45.75" customHeight="1" x14ac:dyDescent="0.25">
      <c r="A27" s="88">
        <v>65</v>
      </c>
      <c r="B27" s="89" t="s">
        <v>66</v>
      </c>
      <c r="C27" s="100" t="s">
        <v>286</v>
      </c>
      <c r="D27" s="89" t="s">
        <v>285</v>
      </c>
      <c r="E27" s="287">
        <v>25</v>
      </c>
      <c r="F27" s="136">
        <v>45</v>
      </c>
      <c r="G27" s="93">
        <f t="shared" si="8"/>
        <v>20</v>
      </c>
      <c r="H27" s="94">
        <f t="shared" si="0"/>
        <v>6.25</v>
      </c>
      <c r="I27" s="93">
        <f t="shared" si="1"/>
        <v>31.25</v>
      </c>
      <c r="J27" s="202">
        <f t="shared" ref="J27:J36" si="10">F27-I27</f>
        <v>13.75</v>
      </c>
      <c r="K27" s="85">
        <f>VLOOKUP(B27,'Z21'!$B$2:$M$418,12,0)</f>
        <v>23661.163</v>
      </c>
      <c r="L27" s="95">
        <f t="shared" si="2"/>
        <v>325340.99125000002</v>
      </c>
      <c r="M27" s="85">
        <f t="shared" si="3"/>
        <v>2366.1163000000001</v>
      </c>
      <c r="N27" s="95">
        <f t="shared" si="4"/>
        <v>21295.046699999999</v>
      </c>
      <c r="O27" s="201">
        <f t="shared" si="9"/>
        <v>292806.89212500001</v>
      </c>
      <c r="P27" s="93">
        <f t="shared" si="5"/>
        <v>31.25</v>
      </c>
      <c r="Q27" s="85">
        <f>VLOOKUP(B27,'Z21'!$B$2:$O$418,14,0)</f>
        <v>13820.650000000001</v>
      </c>
      <c r="R27" s="203">
        <f t="shared" si="6"/>
        <v>431895.31250000006</v>
      </c>
      <c r="S27" s="95">
        <f t="shared" si="7"/>
        <v>724702.20462500001</v>
      </c>
    </row>
    <row r="28" spans="1:19" ht="45.75" customHeight="1" x14ac:dyDescent="0.25">
      <c r="A28" s="88">
        <v>66</v>
      </c>
      <c r="B28" s="89" t="s">
        <v>67</v>
      </c>
      <c r="C28" s="90" t="s">
        <v>287</v>
      </c>
      <c r="D28" s="89" t="s">
        <v>288</v>
      </c>
      <c r="E28" s="287">
        <v>25</v>
      </c>
      <c r="F28" s="136">
        <v>161</v>
      </c>
      <c r="G28" s="93">
        <f t="shared" si="8"/>
        <v>136</v>
      </c>
      <c r="H28" s="94">
        <f t="shared" si="0"/>
        <v>6.25</v>
      </c>
      <c r="I28" s="93">
        <f t="shared" si="1"/>
        <v>31.25</v>
      </c>
      <c r="J28" s="202">
        <f t="shared" si="10"/>
        <v>129.75</v>
      </c>
      <c r="K28" s="85">
        <f>VLOOKUP(B28,'Z21'!$B$2:$M$418,12,0)</f>
        <v>4643.3180000000002</v>
      </c>
      <c r="L28" s="95">
        <f t="shared" si="2"/>
        <v>602470.51049999997</v>
      </c>
      <c r="M28" s="85">
        <f t="shared" si="3"/>
        <v>464.33180000000004</v>
      </c>
      <c r="N28" s="95">
        <f t="shared" si="4"/>
        <v>4178.9862000000003</v>
      </c>
      <c r="O28" s="201">
        <f t="shared" si="9"/>
        <v>542223.45945000008</v>
      </c>
      <c r="P28" s="93">
        <f t="shared" si="5"/>
        <v>31.25</v>
      </c>
      <c r="Q28" s="85">
        <f>VLOOKUP(B28,'Z21'!$B$2:$O$418,14,0)</f>
        <v>2887.0970000000002</v>
      </c>
      <c r="R28" s="203">
        <f t="shared" si="6"/>
        <v>90221.78125</v>
      </c>
      <c r="S28" s="95">
        <f t="shared" si="7"/>
        <v>632445.24070000008</v>
      </c>
    </row>
    <row r="29" spans="1:19" ht="45.75" customHeight="1" x14ac:dyDescent="0.25">
      <c r="A29" s="88">
        <v>71</v>
      </c>
      <c r="B29" s="89" t="s">
        <v>68</v>
      </c>
      <c r="C29" s="90" t="s">
        <v>289</v>
      </c>
      <c r="D29" s="89" t="s">
        <v>288</v>
      </c>
      <c r="E29" s="287">
        <v>25</v>
      </c>
      <c r="F29" s="136">
        <v>167</v>
      </c>
      <c r="G29" s="93">
        <f t="shared" si="8"/>
        <v>142</v>
      </c>
      <c r="H29" s="94">
        <f t="shared" si="0"/>
        <v>6.25</v>
      </c>
      <c r="I29" s="93">
        <f t="shared" si="1"/>
        <v>31.25</v>
      </c>
      <c r="J29" s="202">
        <f t="shared" si="10"/>
        <v>135.75</v>
      </c>
      <c r="K29" s="85">
        <f>VLOOKUP(B29,'Z21'!$B$2:$M$418,12,0)</f>
        <v>8845.2160000000003</v>
      </c>
      <c r="L29" s="95">
        <f t="shared" si="2"/>
        <v>1200738.0720000002</v>
      </c>
      <c r="M29" s="85">
        <f t="shared" si="3"/>
        <v>884.52160000000003</v>
      </c>
      <c r="N29" s="95">
        <f t="shared" si="4"/>
        <v>7960.6944000000003</v>
      </c>
      <c r="O29" s="201">
        <f t="shared" si="9"/>
        <v>1080664.2648</v>
      </c>
      <c r="P29" s="93">
        <f t="shared" si="5"/>
        <v>31.25</v>
      </c>
      <c r="Q29" s="85">
        <f>VLOOKUP(B29,'Z21'!$B$2:$O$418,14,0)</f>
        <v>5196.1440000000002</v>
      </c>
      <c r="R29" s="203">
        <f t="shared" si="6"/>
        <v>162379.5</v>
      </c>
      <c r="S29" s="95">
        <f t="shared" si="7"/>
        <v>1243043.7648</v>
      </c>
    </row>
    <row r="30" spans="1:19" ht="45.75" customHeight="1" x14ac:dyDescent="0.25">
      <c r="A30" s="88">
        <v>72</v>
      </c>
      <c r="B30" s="89" t="s">
        <v>69</v>
      </c>
      <c r="C30" s="90" t="s">
        <v>290</v>
      </c>
      <c r="D30" s="89" t="s">
        <v>288</v>
      </c>
      <c r="E30" s="287">
        <v>25</v>
      </c>
      <c r="F30" s="136">
        <v>172</v>
      </c>
      <c r="G30" s="93">
        <f t="shared" si="8"/>
        <v>147</v>
      </c>
      <c r="H30" s="94">
        <f t="shared" si="0"/>
        <v>6.25</v>
      </c>
      <c r="I30" s="93">
        <f t="shared" si="1"/>
        <v>31.25</v>
      </c>
      <c r="J30" s="202">
        <f t="shared" si="10"/>
        <v>140.75</v>
      </c>
      <c r="K30" s="85">
        <f>VLOOKUP(B30,'Z21'!$B$2:$M$418,12,0)</f>
        <v>8734.8610000000008</v>
      </c>
      <c r="L30" s="95">
        <f t="shared" si="2"/>
        <v>1229431.6857500002</v>
      </c>
      <c r="M30" s="85">
        <f t="shared" si="3"/>
        <v>873.48610000000008</v>
      </c>
      <c r="N30" s="95">
        <f t="shared" si="4"/>
        <v>7861.3749000000007</v>
      </c>
      <c r="O30" s="201">
        <f t="shared" si="9"/>
        <v>1106488.5171750002</v>
      </c>
      <c r="P30" s="93">
        <f t="shared" si="5"/>
        <v>31.25</v>
      </c>
      <c r="Q30" s="85">
        <f>VLOOKUP(B30,'Z21'!$B$2:$O$418,14,0)</f>
        <v>5196.1440000000002</v>
      </c>
      <c r="R30" s="203">
        <f t="shared" si="6"/>
        <v>162379.5</v>
      </c>
      <c r="S30" s="95">
        <f t="shared" si="7"/>
        <v>1268868.0171750002</v>
      </c>
    </row>
    <row r="31" spans="1:19" ht="45.75" customHeight="1" x14ac:dyDescent="0.25">
      <c r="A31" s="88">
        <v>73</v>
      </c>
      <c r="B31" s="89" t="s">
        <v>127</v>
      </c>
      <c r="C31" s="90" t="s">
        <v>291</v>
      </c>
      <c r="D31" s="89" t="s">
        <v>288</v>
      </c>
      <c r="E31" s="287">
        <v>25</v>
      </c>
      <c r="F31" s="136">
        <v>86</v>
      </c>
      <c r="G31" s="93">
        <f t="shared" si="8"/>
        <v>61</v>
      </c>
      <c r="H31" s="94">
        <f t="shared" si="0"/>
        <v>6.25</v>
      </c>
      <c r="I31" s="93">
        <f t="shared" si="1"/>
        <v>31.25</v>
      </c>
      <c r="J31" s="202">
        <f t="shared" si="10"/>
        <v>54.75</v>
      </c>
      <c r="K31" s="85">
        <f>VLOOKUP(B31,'Z21'!$B$2:$M$418,12,0)</f>
        <v>23881.873</v>
      </c>
      <c r="L31" s="95">
        <f t="shared" si="2"/>
        <v>1307532.54675</v>
      </c>
      <c r="M31" s="85">
        <f t="shared" si="3"/>
        <v>2388.1873000000001</v>
      </c>
      <c r="N31" s="95">
        <f t="shared" si="4"/>
        <v>21493.685699999998</v>
      </c>
      <c r="O31" s="201">
        <f t="shared" si="9"/>
        <v>1176779.292075</v>
      </c>
      <c r="P31" s="93">
        <f t="shared" si="5"/>
        <v>31.25</v>
      </c>
      <c r="Q31" s="85">
        <f>VLOOKUP(B31,'Z21'!$B$2:$O$418,14,0)</f>
        <v>4975.4340000000011</v>
      </c>
      <c r="R31" s="203">
        <f t="shared" si="6"/>
        <v>155482.31250000003</v>
      </c>
      <c r="S31" s="95">
        <f t="shared" si="7"/>
        <v>1332261.604575</v>
      </c>
    </row>
    <row r="32" spans="1:19" ht="45.75" customHeight="1" x14ac:dyDescent="0.25">
      <c r="A32" s="88">
        <v>74</v>
      </c>
      <c r="B32" s="89" t="s">
        <v>70</v>
      </c>
      <c r="C32" s="90" t="s">
        <v>292</v>
      </c>
      <c r="D32" s="89" t="s">
        <v>293</v>
      </c>
      <c r="E32" s="287">
        <v>25</v>
      </c>
      <c r="F32" s="136">
        <v>128</v>
      </c>
      <c r="G32" s="93">
        <f t="shared" si="8"/>
        <v>103</v>
      </c>
      <c r="H32" s="94">
        <f t="shared" si="0"/>
        <v>6.25</v>
      </c>
      <c r="I32" s="93">
        <f t="shared" si="1"/>
        <v>31.25</v>
      </c>
      <c r="J32" s="202">
        <f t="shared" si="10"/>
        <v>96.75</v>
      </c>
      <c r="K32" s="85">
        <f>VLOOKUP(B32,'Z21'!$B$2:$M$418,12,0)</f>
        <v>7683.8609999999999</v>
      </c>
      <c r="L32" s="95">
        <f t="shared" si="2"/>
        <v>743413.55174999998</v>
      </c>
      <c r="M32" s="85">
        <f t="shared" si="3"/>
        <v>768.38610000000006</v>
      </c>
      <c r="N32" s="95">
        <f t="shared" si="4"/>
        <v>6915.4749000000002</v>
      </c>
      <c r="O32" s="201">
        <f t="shared" si="9"/>
        <v>669072.19657500007</v>
      </c>
      <c r="P32" s="93">
        <f t="shared" si="5"/>
        <v>31.25</v>
      </c>
      <c r="Q32" s="85">
        <f>VLOOKUP(B32,'Z21'!$B$2:$O$418,14,0)</f>
        <v>3261.2529999999997</v>
      </c>
      <c r="R32" s="203">
        <f t="shared" si="6"/>
        <v>101914.15624999999</v>
      </c>
      <c r="S32" s="95">
        <f t="shared" si="7"/>
        <v>770986.35282500007</v>
      </c>
    </row>
    <row r="33" spans="1:19" ht="45.75" customHeight="1" x14ac:dyDescent="0.25">
      <c r="A33" s="88">
        <v>79</v>
      </c>
      <c r="B33" s="101" t="s">
        <v>71</v>
      </c>
      <c r="C33" s="90" t="s">
        <v>294</v>
      </c>
      <c r="D33" s="89" t="s">
        <v>288</v>
      </c>
      <c r="E33" s="287">
        <v>37</v>
      </c>
      <c r="F33" s="136">
        <v>175</v>
      </c>
      <c r="G33" s="93">
        <f t="shared" si="8"/>
        <v>138</v>
      </c>
      <c r="H33" s="94">
        <f t="shared" si="0"/>
        <v>9.25</v>
      </c>
      <c r="I33" s="93">
        <f t="shared" si="1"/>
        <v>46.25</v>
      </c>
      <c r="J33" s="202">
        <f t="shared" si="10"/>
        <v>128.75</v>
      </c>
      <c r="K33" s="85">
        <f>VLOOKUP(B33,'Z21'!$B$2:$M$418,12,0)</f>
        <v>1039.4390000000001</v>
      </c>
      <c r="L33" s="95">
        <f t="shared" si="2"/>
        <v>133827.77125000002</v>
      </c>
      <c r="M33" s="85">
        <f t="shared" si="3"/>
        <v>103.94390000000001</v>
      </c>
      <c r="N33" s="95">
        <f t="shared" si="4"/>
        <v>935.49510000000009</v>
      </c>
      <c r="O33" s="201">
        <f t="shared" si="9"/>
        <v>120444.99412500001</v>
      </c>
      <c r="P33" s="93">
        <f t="shared" si="5"/>
        <v>46.25</v>
      </c>
      <c r="Q33" s="85">
        <f>VLOOKUP(B33,'Z21'!$B$2:$O$418,14,0)</f>
        <v>541.2650000000001</v>
      </c>
      <c r="R33" s="203">
        <f t="shared" si="6"/>
        <v>25033.506250000006</v>
      </c>
      <c r="S33" s="95">
        <f t="shared" si="7"/>
        <v>145478.500375</v>
      </c>
    </row>
    <row r="34" spans="1:19" ht="45.75" customHeight="1" x14ac:dyDescent="0.25">
      <c r="A34" s="88">
        <v>80</v>
      </c>
      <c r="B34" s="89" t="s">
        <v>72</v>
      </c>
      <c r="C34" s="90" t="s">
        <v>295</v>
      </c>
      <c r="D34" s="89" t="s">
        <v>288</v>
      </c>
      <c r="E34" s="287">
        <v>37</v>
      </c>
      <c r="F34" s="136">
        <v>98</v>
      </c>
      <c r="G34" s="93">
        <f t="shared" si="8"/>
        <v>61</v>
      </c>
      <c r="H34" s="94">
        <f t="shared" si="0"/>
        <v>9.25</v>
      </c>
      <c r="I34" s="93">
        <f t="shared" si="1"/>
        <v>46.25</v>
      </c>
      <c r="J34" s="202">
        <f t="shared" si="10"/>
        <v>51.75</v>
      </c>
      <c r="K34" s="85">
        <f>VLOOKUP(B34,'Z21'!$B$2:$M$418,12,0)</f>
        <v>674.74199999999996</v>
      </c>
      <c r="L34" s="95">
        <f t="shared" si="2"/>
        <v>34917.898499999996</v>
      </c>
      <c r="M34" s="85">
        <f t="shared" si="3"/>
        <v>67.474199999999996</v>
      </c>
      <c r="N34" s="95">
        <f t="shared" si="4"/>
        <v>607.26779999999997</v>
      </c>
      <c r="O34" s="201">
        <f t="shared" si="9"/>
        <v>31426.108649999998</v>
      </c>
      <c r="P34" s="93">
        <f t="shared" ref="P34:P65" si="11">F34-J34</f>
        <v>46.25</v>
      </c>
      <c r="Q34" s="85">
        <f>VLOOKUP(B34,'Z21'!$B$2:$O$418,14,0)</f>
        <v>433.01199999999994</v>
      </c>
      <c r="R34" s="203">
        <f t="shared" si="6"/>
        <v>20026.804999999997</v>
      </c>
      <c r="S34" s="95">
        <f t="shared" si="7"/>
        <v>51452.913649999995</v>
      </c>
    </row>
    <row r="35" spans="1:19" ht="45.75" customHeight="1" x14ac:dyDescent="0.25">
      <c r="A35" s="88">
        <v>81</v>
      </c>
      <c r="B35" s="89" t="s">
        <v>73</v>
      </c>
      <c r="C35" s="90" t="s">
        <v>296</v>
      </c>
      <c r="D35" s="89" t="s">
        <v>288</v>
      </c>
      <c r="E35" s="287">
        <v>37</v>
      </c>
      <c r="F35" s="136">
        <v>77</v>
      </c>
      <c r="G35" s="93">
        <f t="shared" si="8"/>
        <v>40</v>
      </c>
      <c r="H35" s="94">
        <f t="shared" si="0"/>
        <v>9.25</v>
      </c>
      <c r="I35" s="93">
        <f t="shared" si="1"/>
        <v>46.25</v>
      </c>
      <c r="J35" s="202">
        <f t="shared" si="10"/>
        <v>30.75</v>
      </c>
      <c r="K35" s="85">
        <f>VLOOKUP(B35,'Z21'!$B$2:$M$418,12,0)</f>
        <v>430.91</v>
      </c>
      <c r="L35" s="95">
        <f t="shared" si="2"/>
        <v>13250.4825</v>
      </c>
      <c r="M35" s="85">
        <f t="shared" si="3"/>
        <v>43.091000000000008</v>
      </c>
      <c r="N35" s="95">
        <f t="shared" si="4"/>
        <v>387.81900000000002</v>
      </c>
      <c r="O35" s="201">
        <f t="shared" si="9"/>
        <v>11925.43425</v>
      </c>
      <c r="P35" s="93">
        <f t="shared" si="11"/>
        <v>46.25</v>
      </c>
      <c r="Q35" s="85">
        <f>VLOOKUP(B35,'Z21'!$B$2:$O$418,14,0)</f>
        <v>211.251</v>
      </c>
      <c r="R35" s="203">
        <f t="shared" si="6"/>
        <v>9770.3587499999994</v>
      </c>
      <c r="S35" s="95">
        <f t="shared" si="7"/>
        <v>21695.792999999998</v>
      </c>
    </row>
    <row r="36" spans="1:19" ht="45.75" customHeight="1" x14ac:dyDescent="0.25">
      <c r="A36" s="88">
        <v>82</v>
      </c>
      <c r="B36" s="89" t="s">
        <v>74</v>
      </c>
      <c r="C36" s="90" t="s">
        <v>297</v>
      </c>
      <c r="D36" s="89" t="s">
        <v>293</v>
      </c>
      <c r="E36" s="287">
        <v>37</v>
      </c>
      <c r="F36" s="136">
        <v>56</v>
      </c>
      <c r="G36" s="93">
        <f t="shared" si="8"/>
        <v>19</v>
      </c>
      <c r="H36" s="94">
        <f t="shared" si="0"/>
        <v>9.25</v>
      </c>
      <c r="I36" s="93">
        <f t="shared" si="1"/>
        <v>46.25</v>
      </c>
      <c r="J36" s="202">
        <f t="shared" si="10"/>
        <v>9.75</v>
      </c>
      <c r="K36" s="85">
        <f>VLOOKUP(B36,'Z21'!$B$2:$M$418,12,0)</f>
        <v>2177.672</v>
      </c>
      <c r="L36" s="95">
        <f t="shared" si="2"/>
        <v>21232.302</v>
      </c>
      <c r="M36" s="85">
        <f t="shared" si="3"/>
        <v>217.7672</v>
      </c>
      <c r="N36" s="95">
        <f t="shared" si="4"/>
        <v>1959.9048</v>
      </c>
      <c r="O36" s="201">
        <f t="shared" si="9"/>
        <v>19109.071800000002</v>
      </c>
      <c r="P36" s="93">
        <f t="shared" si="11"/>
        <v>46.25</v>
      </c>
      <c r="Q36" s="85">
        <f>VLOOKUP(B36,'Z21'!$B$2:$O$418,14,0)</f>
        <v>1003.7049999999999</v>
      </c>
      <c r="R36" s="203">
        <f t="shared" si="6"/>
        <v>46421.356249999997</v>
      </c>
      <c r="S36" s="95">
        <f t="shared" si="7"/>
        <v>65530.428050000002</v>
      </c>
    </row>
    <row r="37" spans="1:19" ht="45.75" customHeight="1" x14ac:dyDescent="0.25">
      <c r="A37" s="88">
        <v>83</v>
      </c>
      <c r="B37" s="89" t="s">
        <v>75</v>
      </c>
      <c r="C37" s="90" t="s">
        <v>298</v>
      </c>
      <c r="D37" s="89" t="s">
        <v>288</v>
      </c>
      <c r="E37" s="287">
        <v>37</v>
      </c>
      <c r="F37" s="136">
        <v>0</v>
      </c>
      <c r="G37" s="93">
        <f t="shared" si="8"/>
        <v>-37</v>
      </c>
      <c r="H37" s="94">
        <f t="shared" si="0"/>
        <v>9.25</v>
      </c>
      <c r="I37" s="93">
        <f t="shared" si="1"/>
        <v>46.25</v>
      </c>
      <c r="J37" s="202"/>
      <c r="K37" s="85">
        <f>VLOOKUP(B37,'Z21'!$B$2:$M$418,12,0)</f>
        <v>408.839</v>
      </c>
      <c r="L37" s="95">
        <f t="shared" si="2"/>
        <v>0</v>
      </c>
      <c r="M37" s="85">
        <f t="shared" si="3"/>
        <v>40.883900000000004</v>
      </c>
      <c r="N37" s="95">
        <f t="shared" si="4"/>
        <v>367.95510000000002</v>
      </c>
      <c r="O37" s="201">
        <f t="shared" si="9"/>
        <v>0</v>
      </c>
      <c r="P37" s="93">
        <f t="shared" si="11"/>
        <v>0</v>
      </c>
      <c r="Q37" s="85">
        <f>VLOOKUP(B37,'Z21'!$B$2:$O$418,14,0)</f>
        <v>336.32</v>
      </c>
      <c r="R37" s="203">
        <f t="shared" si="6"/>
        <v>0</v>
      </c>
      <c r="S37" s="95">
        <f t="shared" si="7"/>
        <v>0</v>
      </c>
    </row>
    <row r="38" spans="1:19" ht="45.75" customHeight="1" x14ac:dyDescent="0.25">
      <c r="A38" s="88">
        <v>86</v>
      </c>
      <c r="B38" s="89" t="s">
        <v>299</v>
      </c>
      <c r="C38" s="90" t="s">
        <v>300</v>
      </c>
      <c r="D38" s="89" t="s">
        <v>288</v>
      </c>
      <c r="E38" s="287">
        <v>20</v>
      </c>
      <c r="F38" s="136">
        <v>53</v>
      </c>
      <c r="G38" s="93">
        <f t="shared" si="8"/>
        <v>33</v>
      </c>
      <c r="H38" s="94">
        <f t="shared" si="0"/>
        <v>5</v>
      </c>
      <c r="I38" s="93">
        <f t="shared" si="1"/>
        <v>25</v>
      </c>
      <c r="J38" s="202">
        <f>F38-I38</f>
        <v>28</v>
      </c>
      <c r="K38" s="85">
        <f>VLOOKUP(B38,'Z21'!$B$2:$M$418,12,0)</f>
        <v>4256.55</v>
      </c>
      <c r="L38" s="95">
        <f t="shared" si="2"/>
        <v>119183.40000000001</v>
      </c>
      <c r="M38" s="85">
        <f t="shared" si="3"/>
        <v>425.65500000000003</v>
      </c>
      <c r="N38" s="95">
        <f t="shared" si="4"/>
        <v>3830.895</v>
      </c>
      <c r="O38" s="201">
        <f t="shared" si="9"/>
        <v>107265.06</v>
      </c>
      <c r="P38" s="93">
        <f t="shared" si="11"/>
        <v>25</v>
      </c>
      <c r="Q38" s="85">
        <f>VLOOKUP(B38,'Z21'!$B$2:$O$418,14,0)</f>
        <v>2792.5070000000005</v>
      </c>
      <c r="R38" s="203">
        <f t="shared" si="6"/>
        <v>69812.675000000017</v>
      </c>
      <c r="S38" s="95">
        <f t="shared" si="7"/>
        <v>177077.73500000002</v>
      </c>
    </row>
    <row r="39" spans="1:19" ht="45.75" customHeight="1" x14ac:dyDescent="0.25">
      <c r="A39" s="96">
        <v>87</v>
      </c>
      <c r="B39" s="97" t="s">
        <v>301</v>
      </c>
      <c r="C39" s="98" t="s">
        <v>302</v>
      </c>
      <c r="D39" s="97" t="s">
        <v>288</v>
      </c>
      <c r="E39" s="287">
        <v>25</v>
      </c>
      <c r="F39" s="136">
        <v>37</v>
      </c>
      <c r="G39" s="93">
        <f t="shared" si="8"/>
        <v>12</v>
      </c>
      <c r="H39" s="94">
        <f t="shared" si="0"/>
        <v>6.25</v>
      </c>
      <c r="I39" s="93">
        <f t="shared" si="1"/>
        <v>31.25</v>
      </c>
      <c r="J39" s="202">
        <f>F39-I39</f>
        <v>5.75</v>
      </c>
      <c r="K39" s="85">
        <f>VLOOKUP(B39,'Z21'!$B$2:$M$418,12,0)</f>
        <v>4256.55</v>
      </c>
      <c r="L39" s="95">
        <f t="shared" si="2"/>
        <v>24475.162500000002</v>
      </c>
      <c r="M39" s="85">
        <f t="shared" si="3"/>
        <v>425.65500000000003</v>
      </c>
      <c r="N39" s="95">
        <f t="shared" si="4"/>
        <v>3830.895</v>
      </c>
      <c r="O39" s="201">
        <f t="shared" si="9"/>
        <v>22027.646250000002</v>
      </c>
      <c r="P39" s="93">
        <f t="shared" si="11"/>
        <v>31.25</v>
      </c>
      <c r="Q39" s="85">
        <f>VLOOKUP(B39,'Z21'!$B$2:$O$418,14,0)</f>
        <v>0</v>
      </c>
      <c r="R39" s="203">
        <f t="shared" si="6"/>
        <v>0</v>
      </c>
      <c r="S39" s="95">
        <f t="shared" si="7"/>
        <v>22027.646250000002</v>
      </c>
    </row>
    <row r="40" spans="1:19" ht="45.75" customHeight="1" x14ac:dyDescent="0.25">
      <c r="A40" s="88">
        <v>88</v>
      </c>
      <c r="B40" s="89" t="s">
        <v>76</v>
      </c>
      <c r="C40" s="90" t="s">
        <v>303</v>
      </c>
      <c r="D40" s="89" t="s">
        <v>288</v>
      </c>
      <c r="E40" s="287">
        <v>67</v>
      </c>
      <c r="F40" s="136">
        <v>0</v>
      </c>
      <c r="G40" s="93">
        <f t="shared" si="8"/>
        <v>-67</v>
      </c>
      <c r="H40" s="94">
        <f t="shared" si="0"/>
        <v>16.75</v>
      </c>
      <c r="I40" s="93">
        <f t="shared" si="1"/>
        <v>83.75</v>
      </c>
      <c r="J40" s="202"/>
      <c r="K40" s="85">
        <f>VLOOKUP(B40,'Z21'!$B$2:$M$418,12,0)</f>
        <v>5285.4790000000003</v>
      </c>
      <c r="L40" s="95">
        <f t="shared" si="2"/>
        <v>0</v>
      </c>
      <c r="M40" s="85">
        <f t="shared" si="3"/>
        <v>528.54790000000003</v>
      </c>
      <c r="N40" s="95">
        <f t="shared" si="4"/>
        <v>4756.9310999999998</v>
      </c>
      <c r="O40" s="201">
        <f t="shared" si="9"/>
        <v>0</v>
      </c>
      <c r="P40" s="93">
        <f t="shared" si="11"/>
        <v>0</v>
      </c>
      <c r="Q40" s="85">
        <f>VLOOKUP(B40,'Z21'!$B$2:$O$418,14,0)</f>
        <v>2717.886</v>
      </c>
      <c r="R40" s="203">
        <f t="shared" si="6"/>
        <v>0</v>
      </c>
      <c r="S40" s="95">
        <f t="shared" si="7"/>
        <v>0</v>
      </c>
    </row>
    <row r="41" spans="1:19" ht="45.75" customHeight="1" x14ac:dyDescent="0.25">
      <c r="A41" s="88">
        <v>89</v>
      </c>
      <c r="B41" s="89" t="s">
        <v>128</v>
      </c>
      <c r="C41" s="90" t="s">
        <v>304</v>
      </c>
      <c r="D41" s="89" t="s">
        <v>288</v>
      </c>
      <c r="E41" s="287">
        <v>35</v>
      </c>
      <c r="F41" s="136">
        <v>0</v>
      </c>
      <c r="G41" s="93">
        <f t="shared" si="8"/>
        <v>-35</v>
      </c>
      <c r="H41" s="94">
        <f t="shared" si="0"/>
        <v>8.75</v>
      </c>
      <c r="I41" s="93">
        <f t="shared" si="1"/>
        <v>43.75</v>
      </c>
      <c r="J41" s="202"/>
      <c r="K41" s="85">
        <f>VLOOKUP(B41,'Z21'!$B$2:$M$418,12,0)</f>
        <v>5285.4790000000003</v>
      </c>
      <c r="L41" s="95">
        <f t="shared" si="2"/>
        <v>0</v>
      </c>
      <c r="M41" s="85">
        <f t="shared" si="3"/>
        <v>528.54790000000003</v>
      </c>
      <c r="N41" s="95">
        <f t="shared" si="4"/>
        <v>4756.9310999999998</v>
      </c>
      <c r="O41" s="201">
        <f t="shared" si="9"/>
        <v>0</v>
      </c>
      <c r="P41" s="93">
        <f t="shared" si="11"/>
        <v>0</v>
      </c>
      <c r="Q41" s="85">
        <f>VLOOKUP(B41,'Z21'!$B$2:$O$418,14,0)</f>
        <v>2650.6220000000003</v>
      </c>
      <c r="R41" s="203">
        <f t="shared" si="6"/>
        <v>0</v>
      </c>
      <c r="S41" s="95">
        <f t="shared" si="7"/>
        <v>0</v>
      </c>
    </row>
    <row r="42" spans="1:19" ht="45.75" customHeight="1" x14ac:dyDescent="0.25">
      <c r="A42" s="88">
        <v>91</v>
      </c>
      <c r="B42" s="89" t="s">
        <v>77</v>
      </c>
      <c r="C42" s="90" t="s">
        <v>305</v>
      </c>
      <c r="D42" s="89" t="s">
        <v>288</v>
      </c>
      <c r="E42" s="287">
        <v>25</v>
      </c>
      <c r="F42" s="136">
        <v>39</v>
      </c>
      <c r="G42" s="93">
        <f t="shared" si="8"/>
        <v>14</v>
      </c>
      <c r="H42" s="94">
        <f t="shared" si="0"/>
        <v>6.25</v>
      </c>
      <c r="I42" s="93">
        <f t="shared" si="1"/>
        <v>31.25</v>
      </c>
      <c r="J42" s="202">
        <f>F42-I42</f>
        <v>7.75</v>
      </c>
      <c r="K42" s="85">
        <f>VLOOKUP(B42,'Z21'!$B$2:$M$418,12,0)</f>
        <v>9342.3389999999999</v>
      </c>
      <c r="L42" s="95">
        <f t="shared" si="2"/>
        <v>72403.127250000005</v>
      </c>
      <c r="M42" s="85">
        <f t="shared" si="3"/>
        <v>934.23390000000006</v>
      </c>
      <c r="N42" s="95">
        <f t="shared" si="4"/>
        <v>8408.1051000000007</v>
      </c>
      <c r="O42" s="201">
        <f t="shared" si="9"/>
        <v>65162.814525000009</v>
      </c>
      <c r="P42" s="93">
        <f t="shared" si="11"/>
        <v>31.25</v>
      </c>
      <c r="Q42" s="85">
        <f>VLOOKUP(B42,'Z21'!$B$2:$O$418,14,0)</f>
        <v>4364.8029999999999</v>
      </c>
      <c r="R42" s="203">
        <f t="shared" si="6"/>
        <v>136400.09375</v>
      </c>
      <c r="S42" s="95">
        <f t="shared" si="7"/>
        <v>201562.90827499999</v>
      </c>
    </row>
    <row r="43" spans="1:19" ht="45.75" customHeight="1" x14ac:dyDescent="0.25">
      <c r="A43" s="88">
        <v>92</v>
      </c>
      <c r="B43" s="89" t="s">
        <v>129</v>
      </c>
      <c r="C43" s="90" t="s">
        <v>305</v>
      </c>
      <c r="D43" s="89" t="s">
        <v>288</v>
      </c>
      <c r="E43" s="287">
        <v>20</v>
      </c>
      <c r="F43" s="136">
        <v>41</v>
      </c>
      <c r="G43" s="93">
        <f t="shared" si="8"/>
        <v>21</v>
      </c>
      <c r="H43" s="94">
        <f t="shared" si="0"/>
        <v>5</v>
      </c>
      <c r="I43" s="93">
        <f t="shared" si="1"/>
        <v>25</v>
      </c>
      <c r="J43" s="202">
        <f>F43-I43</f>
        <v>16</v>
      </c>
      <c r="K43" s="85">
        <f>VLOOKUP(B43,'Z21'!$B$2:$M$418,12,0)</f>
        <v>3869.7820000000002</v>
      </c>
      <c r="L43" s="95">
        <f t="shared" si="2"/>
        <v>61916.512000000002</v>
      </c>
      <c r="M43" s="85">
        <f t="shared" si="3"/>
        <v>386.97820000000002</v>
      </c>
      <c r="N43" s="95">
        <f t="shared" si="4"/>
        <v>3482.8038000000001</v>
      </c>
      <c r="O43" s="201">
        <f t="shared" si="9"/>
        <v>55724.860800000002</v>
      </c>
      <c r="P43" s="93">
        <f t="shared" si="11"/>
        <v>25</v>
      </c>
      <c r="Q43" s="85">
        <f>VLOOKUP(B43,'Z21'!$B$2:$O$418,14,0)</f>
        <v>2380.5149999999999</v>
      </c>
      <c r="R43" s="203">
        <f t="shared" si="6"/>
        <v>59512.875</v>
      </c>
      <c r="S43" s="95">
        <f t="shared" si="7"/>
        <v>115237.73579999999</v>
      </c>
    </row>
    <row r="44" spans="1:19" ht="45.75" customHeight="1" x14ac:dyDescent="0.25">
      <c r="A44" s="88">
        <v>94</v>
      </c>
      <c r="B44" s="89" t="s">
        <v>78</v>
      </c>
      <c r="C44" s="90" t="s">
        <v>306</v>
      </c>
      <c r="D44" s="89" t="s">
        <v>288</v>
      </c>
      <c r="E44" s="287">
        <v>41</v>
      </c>
      <c r="F44" s="136">
        <v>0</v>
      </c>
      <c r="G44" s="93">
        <f t="shared" si="8"/>
        <v>-41</v>
      </c>
      <c r="H44" s="94">
        <f t="shared" si="0"/>
        <v>10.25</v>
      </c>
      <c r="I44" s="93">
        <f t="shared" si="1"/>
        <v>51.25</v>
      </c>
      <c r="J44" s="202"/>
      <c r="K44" s="85">
        <f>VLOOKUP(B44,'Z21'!$B$2:$M$418,12,0)</f>
        <v>16474.424999999999</v>
      </c>
      <c r="L44" s="95">
        <f t="shared" si="2"/>
        <v>0</v>
      </c>
      <c r="M44" s="85">
        <f t="shared" si="3"/>
        <v>1647.4425000000001</v>
      </c>
      <c r="N44" s="95">
        <f t="shared" si="4"/>
        <v>14826.982499999998</v>
      </c>
      <c r="O44" s="201">
        <f t="shared" si="9"/>
        <v>0</v>
      </c>
      <c r="P44" s="93">
        <f t="shared" si="11"/>
        <v>0</v>
      </c>
      <c r="Q44" s="85">
        <f>VLOOKUP(B44,'Z21'!$B$2:$O$418,14,0)</f>
        <v>3316.9560000000001</v>
      </c>
      <c r="R44" s="203">
        <f t="shared" si="6"/>
        <v>0</v>
      </c>
      <c r="S44" s="95">
        <f t="shared" si="7"/>
        <v>0</v>
      </c>
    </row>
    <row r="45" spans="1:19" ht="45.75" customHeight="1" x14ac:dyDescent="0.25">
      <c r="A45" s="88">
        <v>95</v>
      </c>
      <c r="B45" s="89" t="s">
        <v>130</v>
      </c>
      <c r="C45" s="90" t="s">
        <v>307</v>
      </c>
      <c r="D45" s="89" t="s">
        <v>288</v>
      </c>
      <c r="E45" s="287">
        <v>22</v>
      </c>
      <c r="F45" s="136">
        <v>0</v>
      </c>
      <c r="G45" s="93">
        <f t="shared" si="8"/>
        <v>-22</v>
      </c>
      <c r="H45" s="94">
        <f t="shared" si="0"/>
        <v>5.5</v>
      </c>
      <c r="I45" s="93">
        <f t="shared" si="1"/>
        <v>27.5</v>
      </c>
      <c r="J45" s="202"/>
      <c r="K45" s="85">
        <f>VLOOKUP(B45,'Z21'!$B$2:$M$418,12,0)</f>
        <v>27862.01</v>
      </c>
      <c r="L45" s="95">
        <f t="shared" si="2"/>
        <v>0</v>
      </c>
      <c r="M45" s="85">
        <f t="shared" si="3"/>
        <v>2786.201</v>
      </c>
      <c r="N45" s="95">
        <f t="shared" si="4"/>
        <v>25075.808999999997</v>
      </c>
      <c r="O45" s="201">
        <f t="shared" si="9"/>
        <v>0</v>
      </c>
      <c r="P45" s="93">
        <f t="shared" si="11"/>
        <v>0</v>
      </c>
      <c r="Q45" s="85">
        <f>VLOOKUP(B45,'Z21'!$B$2:$O$418,14,0)</f>
        <v>11056.52</v>
      </c>
      <c r="R45" s="203">
        <f t="shared" si="6"/>
        <v>0</v>
      </c>
      <c r="S45" s="95">
        <f t="shared" si="7"/>
        <v>0</v>
      </c>
    </row>
    <row r="46" spans="1:19" ht="45.75" customHeight="1" x14ac:dyDescent="0.25">
      <c r="A46" s="88">
        <v>98</v>
      </c>
      <c r="B46" s="89" t="s">
        <v>79</v>
      </c>
      <c r="C46" s="90" t="s">
        <v>308</v>
      </c>
      <c r="D46" s="89" t="s">
        <v>288</v>
      </c>
      <c r="E46" s="287">
        <v>25</v>
      </c>
      <c r="F46" s="136">
        <v>82</v>
      </c>
      <c r="G46" s="93">
        <f t="shared" si="8"/>
        <v>57</v>
      </c>
      <c r="H46" s="94">
        <f t="shared" si="0"/>
        <v>6.25</v>
      </c>
      <c r="I46" s="93">
        <f t="shared" si="1"/>
        <v>31.25</v>
      </c>
      <c r="J46" s="202">
        <f>F46-I46</f>
        <v>50.75</v>
      </c>
      <c r="K46" s="85">
        <f>VLOOKUP(B46,'Z21'!$B$2:$M$418,12,0)</f>
        <v>10559.397000000001</v>
      </c>
      <c r="L46" s="95">
        <f t="shared" si="2"/>
        <v>535889.39775</v>
      </c>
      <c r="M46" s="85">
        <f t="shared" si="3"/>
        <v>1055.9397000000001</v>
      </c>
      <c r="N46" s="95">
        <f t="shared" si="4"/>
        <v>9503.4573</v>
      </c>
      <c r="O46" s="201">
        <f t="shared" si="9"/>
        <v>482300.45797500003</v>
      </c>
      <c r="P46" s="93">
        <f t="shared" si="11"/>
        <v>31.25</v>
      </c>
      <c r="Q46" s="85">
        <f>VLOOKUP(B46,'Z21'!$B$2:$O$418,14,0)</f>
        <v>6633.9120000000003</v>
      </c>
      <c r="R46" s="203">
        <f t="shared" si="6"/>
        <v>207309.75</v>
      </c>
      <c r="S46" s="95">
        <f t="shared" si="7"/>
        <v>689610.20797500003</v>
      </c>
    </row>
    <row r="47" spans="1:19" ht="45.75" customHeight="1" x14ac:dyDescent="0.25">
      <c r="A47" s="88">
        <v>100</v>
      </c>
      <c r="B47" s="89" t="s">
        <v>80</v>
      </c>
      <c r="C47" s="90" t="s">
        <v>309</v>
      </c>
      <c r="D47" s="89" t="s">
        <v>288</v>
      </c>
      <c r="E47" s="287">
        <v>59</v>
      </c>
      <c r="F47" s="136">
        <v>0</v>
      </c>
      <c r="G47" s="93">
        <f t="shared" si="8"/>
        <v>-59</v>
      </c>
      <c r="H47" s="94">
        <f t="shared" si="0"/>
        <v>14.75</v>
      </c>
      <c r="I47" s="93">
        <f t="shared" si="1"/>
        <v>73.75</v>
      </c>
      <c r="J47" s="202"/>
      <c r="K47" s="85">
        <f>VLOOKUP(B47,'Z21'!$B$2:$M$418,12,0)</f>
        <v>9342.3389999999999</v>
      </c>
      <c r="L47" s="95">
        <f t="shared" si="2"/>
        <v>0</v>
      </c>
      <c r="M47" s="85">
        <f t="shared" si="3"/>
        <v>934.23390000000006</v>
      </c>
      <c r="N47" s="95">
        <f t="shared" si="4"/>
        <v>8408.1051000000007</v>
      </c>
      <c r="O47" s="201">
        <f t="shared" si="9"/>
        <v>0</v>
      </c>
      <c r="P47" s="93">
        <f t="shared" si="11"/>
        <v>0</v>
      </c>
      <c r="Q47" s="85">
        <f>VLOOKUP(B47,'Z21'!$B$2:$O$418,14,0)</f>
        <v>4364.8029999999999</v>
      </c>
      <c r="R47" s="203">
        <f t="shared" si="6"/>
        <v>0</v>
      </c>
      <c r="S47" s="95">
        <f t="shared" si="7"/>
        <v>0</v>
      </c>
    </row>
    <row r="48" spans="1:19" ht="45.75" customHeight="1" x14ac:dyDescent="0.25">
      <c r="A48" s="88">
        <v>102</v>
      </c>
      <c r="B48" s="89" t="s">
        <v>81</v>
      </c>
      <c r="C48" s="90" t="s">
        <v>310</v>
      </c>
      <c r="D48" s="89" t="s">
        <v>288</v>
      </c>
      <c r="E48" s="287">
        <v>25</v>
      </c>
      <c r="F48" s="136">
        <v>39</v>
      </c>
      <c r="G48" s="93">
        <f t="shared" si="8"/>
        <v>14</v>
      </c>
      <c r="H48" s="94">
        <f t="shared" si="0"/>
        <v>6.25</v>
      </c>
      <c r="I48" s="93">
        <f t="shared" si="1"/>
        <v>31.25</v>
      </c>
      <c r="J48" s="202">
        <f>F48-I48</f>
        <v>7.75</v>
      </c>
      <c r="K48" s="85">
        <f>VLOOKUP(B48,'Z21'!$B$2:$M$418,12,0)</f>
        <v>6025.3829999999998</v>
      </c>
      <c r="L48" s="95">
        <f t="shared" si="2"/>
        <v>46696.718249999998</v>
      </c>
      <c r="M48" s="85">
        <f t="shared" si="3"/>
        <v>602.53830000000005</v>
      </c>
      <c r="N48" s="95">
        <f t="shared" si="4"/>
        <v>5422.8446999999996</v>
      </c>
      <c r="O48" s="201">
        <f t="shared" si="9"/>
        <v>42027.046425</v>
      </c>
      <c r="P48" s="93">
        <f t="shared" si="11"/>
        <v>31.25</v>
      </c>
      <c r="Q48" s="85">
        <f>VLOOKUP(B48,'Z21'!$B$2:$O$418,14,0)</f>
        <v>3811.9770000000003</v>
      </c>
      <c r="R48" s="203">
        <f t="shared" si="6"/>
        <v>119124.28125000001</v>
      </c>
      <c r="S48" s="95">
        <f t="shared" si="7"/>
        <v>161151.32767500001</v>
      </c>
    </row>
    <row r="49" spans="1:19" ht="45.75" customHeight="1" x14ac:dyDescent="0.25">
      <c r="A49" s="88">
        <v>103</v>
      </c>
      <c r="B49" s="89" t="s">
        <v>82</v>
      </c>
      <c r="C49" s="90" t="s">
        <v>311</v>
      </c>
      <c r="D49" s="89" t="s">
        <v>288</v>
      </c>
      <c r="E49" s="287">
        <v>56</v>
      </c>
      <c r="F49" s="136">
        <v>0</v>
      </c>
      <c r="G49" s="93">
        <f t="shared" si="8"/>
        <v>-56</v>
      </c>
      <c r="H49" s="94">
        <f t="shared" si="0"/>
        <v>14</v>
      </c>
      <c r="I49" s="93">
        <f t="shared" si="1"/>
        <v>70</v>
      </c>
      <c r="J49" s="202"/>
      <c r="K49" s="85">
        <f>VLOOKUP(B49,'Z21'!$B$2:$M$418,12,0)</f>
        <v>18022.547999999999</v>
      </c>
      <c r="L49" s="95">
        <f t="shared" si="2"/>
        <v>0</v>
      </c>
      <c r="M49" s="85">
        <f t="shared" si="3"/>
        <v>1802.2547999999999</v>
      </c>
      <c r="N49" s="95">
        <f t="shared" si="4"/>
        <v>16220.293199999998</v>
      </c>
      <c r="O49" s="201">
        <f t="shared" si="9"/>
        <v>0</v>
      </c>
      <c r="P49" s="93">
        <f t="shared" si="11"/>
        <v>0</v>
      </c>
      <c r="Q49" s="85">
        <f>VLOOKUP(B49,'Z21'!$B$2:$O$418,14,0)</f>
        <v>18022.547999999999</v>
      </c>
      <c r="R49" s="203">
        <f t="shared" si="6"/>
        <v>0</v>
      </c>
      <c r="S49" s="95">
        <f t="shared" si="7"/>
        <v>0</v>
      </c>
    </row>
    <row r="50" spans="1:19" ht="45.75" customHeight="1" x14ac:dyDescent="0.25">
      <c r="A50" s="88">
        <v>104</v>
      </c>
      <c r="B50" s="89" t="s">
        <v>83</v>
      </c>
      <c r="C50" s="90" t="s">
        <v>312</v>
      </c>
      <c r="D50" s="89" t="s">
        <v>288</v>
      </c>
      <c r="E50" s="287">
        <v>65</v>
      </c>
      <c r="F50" s="136">
        <v>0</v>
      </c>
      <c r="G50" s="93">
        <f t="shared" si="8"/>
        <v>-65</v>
      </c>
      <c r="H50" s="94">
        <f t="shared" si="0"/>
        <v>16.25</v>
      </c>
      <c r="I50" s="93">
        <f t="shared" si="1"/>
        <v>81.25</v>
      </c>
      <c r="J50" s="202"/>
      <c r="K50" s="85">
        <f>VLOOKUP(B50,'Z21'!$B$2:$M$418,12,0)</f>
        <v>18022.547999999999</v>
      </c>
      <c r="L50" s="95">
        <f t="shared" si="2"/>
        <v>0</v>
      </c>
      <c r="M50" s="85">
        <f t="shared" si="3"/>
        <v>1802.2547999999999</v>
      </c>
      <c r="N50" s="95">
        <f t="shared" si="4"/>
        <v>16220.293199999998</v>
      </c>
      <c r="O50" s="201">
        <f t="shared" si="9"/>
        <v>0</v>
      </c>
      <c r="P50" s="93">
        <f t="shared" si="11"/>
        <v>0</v>
      </c>
      <c r="Q50" s="85">
        <f>VLOOKUP(B50,'Z21'!$B$2:$O$418,14,0)</f>
        <v>18022.547999999999</v>
      </c>
      <c r="R50" s="203">
        <f t="shared" si="6"/>
        <v>0</v>
      </c>
      <c r="S50" s="95">
        <f t="shared" si="7"/>
        <v>0</v>
      </c>
    </row>
    <row r="51" spans="1:19" ht="45.75" customHeight="1" x14ac:dyDescent="0.25">
      <c r="A51" s="88">
        <v>105</v>
      </c>
      <c r="B51" s="89" t="s">
        <v>84</v>
      </c>
      <c r="C51" s="90" t="s">
        <v>313</v>
      </c>
      <c r="D51" s="89" t="s">
        <v>288</v>
      </c>
      <c r="E51" s="287">
        <v>25</v>
      </c>
      <c r="F51" s="136">
        <v>0</v>
      </c>
      <c r="G51" s="93">
        <f t="shared" si="8"/>
        <v>-25</v>
      </c>
      <c r="H51" s="94">
        <f t="shared" si="0"/>
        <v>6.25</v>
      </c>
      <c r="I51" s="93">
        <f t="shared" si="1"/>
        <v>31.25</v>
      </c>
      <c r="J51" s="202"/>
      <c r="K51" s="85">
        <f>VLOOKUP(B51,'Z21'!$B$2:$M$418,12,0)</f>
        <v>30295.075000000001</v>
      </c>
      <c r="L51" s="95">
        <f t="shared" si="2"/>
        <v>0</v>
      </c>
      <c r="M51" s="85">
        <f t="shared" si="3"/>
        <v>3029.5075000000002</v>
      </c>
      <c r="N51" s="95">
        <f t="shared" si="4"/>
        <v>27265.567500000001</v>
      </c>
      <c r="O51" s="201">
        <f t="shared" si="9"/>
        <v>0</v>
      </c>
      <c r="P51" s="93">
        <f t="shared" si="11"/>
        <v>0</v>
      </c>
      <c r="Q51" s="85">
        <f>VLOOKUP(B51,'Z21'!$B$2:$O$418,14,0)</f>
        <v>27641.3</v>
      </c>
      <c r="R51" s="203">
        <f t="shared" si="6"/>
        <v>0</v>
      </c>
      <c r="S51" s="95">
        <f t="shared" si="7"/>
        <v>0</v>
      </c>
    </row>
    <row r="52" spans="1:19" ht="45.75" customHeight="1" x14ac:dyDescent="0.25">
      <c r="A52" s="96">
        <v>106</v>
      </c>
      <c r="B52" s="97" t="s">
        <v>85</v>
      </c>
      <c r="C52" s="102" t="s">
        <v>314</v>
      </c>
      <c r="D52" s="97" t="s">
        <v>288</v>
      </c>
      <c r="E52" s="287">
        <v>25</v>
      </c>
      <c r="F52" s="136">
        <v>0</v>
      </c>
      <c r="G52" s="93">
        <f t="shared" si="8"/>
        <v>-25</v>
      </c>
      <c r="H52" s="94">
        <f t="shared" si="0"/>
        <v>6.25</v>
      </c>
      <c r="I52" s="93">
        <f t="shared" si="1"/>
        <v>31.25</v>
      </c>
      <c r="J52" s="202"/>
      <c r="K52" s="85">
        <f>VLOOKUP(B52,'Z21'!$B$2:$M$418,12,0)</f>
        <v>30295.075000000001</v>
      </c>
      <c r="L52" s="95">
        <f t="shared" si="2"/>
        <v>0</v>
      </c>
      <c r="M52" s="85">
        <f t="shared" si="3"/>
        <v>3029.5075000000002</v>
      </c>
      <c r="N52" s="95">
        <f t="shared" si="4"/>
        <v>27265.567500000001</v>
      </c>
      <c r="O52" s="201">
        <f t="shared" si="9"/>
        <v>0</v>
      </c>
      <c r="P52" s="93">
        <f t="shared" si="11"/>
        <v>0</v>
      </c>
      <c r="Q52" s="85">
        <f>VLOOKUP(B52,'Z21'!$B$2:$O$418,14,0)</f>
        <v>0</v>
      </c>
      <c r="R52" s="203">
        <f t="shared" si="6"/>
        <v>0</v>
      </c>
      <c r="S52" s="95">
        <f t="shared" si="7"/>
        <v>0</v>
      </c>
    </row>
    <row r="53" spans="1:19" ht="45.75" customHeight="1" x14ac:dyDescent="0.25">
      <c r="A53" s="88">
        <v>108</v>
      </c>
      <c r="B53" s="89" t="s">
        <v>131</v>
      </c>
      <c r="C53" s="100" t="s">
        <v>315</v>
      </c>
      <c r="D53" s="89" t="s">
        <v>288</v>
      </c>
      <c r="E53" s="287">
        <v>20</v>
      </c>
      <c r="F53" s="136">
        <v>0</v>
      </c>
      <c r="G53" s="93">
        <f t="shared" si="8"/>
        <v>-20</v>
      </c>
      <c r="H53" s="94">
        <f t="shared" si="0"/>
        <v>5</v>
      </c>
      <c r="I53" s="93">
        <f t="shared" si="1"/>
        <v>25</v>
      </c>
      <c r="J53" s="202"/>
      <c r="K53" s="85">
        <f>VLOOKUP(B53,'Z21'!$B$2:$M$418,12,0)</f>
        <v>88452.160000000003</v>
      </c>
      <c r="L53" s="95">
        <f t="shared" si="2"/>
        <v>0</v>
      </c>
      <c r="M53" s="85">
        <f t="shared" si="3"/>
        <v>8845.2160000000003</v>
      </c>
      <c r="N53" s="95">
        <f t="shared" si="4"/>
        <v>79606.944000000003</v>
      </c>
      <c r="O53" s="201">
        <f t="shared" si="9"/>
        <v>0</v>
      </c>
      <c r="P53" s="93">
        <f t="shared" si="11"/>
        <v>0</v>
      </c>
      <c r="Q53" s="85">
        <f>VLOOKUP(B53,'Z21'!$B$2:$O$418,14,0)</f>
        <v>38697.82</v>
      </c>
      <c r="R53" s="203">
        <f t="shared" si="6"/>
        <v>0</v>
      </c>
      <c r="S53" s="95">
        <f t="shared" si="7"/>
        <v>0</v>
      </c>
    </row>
    <row r="54" spans="1:19" ht="45.75" customHeight="1" x14ac:dyDescent="0.25">
      <c r="A54" s="88">
        <v>109</v>
      </c>
      <c r="B54" s="89" t="s">
        <v>132</v>
      </c>
      <c r="C54" s="90" t="s">
        <v>316</v>
      </c>
      <c r="D54" s="89" t="s">
        <v>288</v>
      </c>
      <c r="E54" s="287">
        <v>2</v>
      </c>
      <c r="F54" s="136">
        <v>0</v>
      </c>
      <c r="G54" s="93">
        <f t="shared" si="8"/>
        <v>-2</v>
      </c>
      <c r="H54" s="94">
        <f t="shared" si="0"/>
        <v>0.5</v>
      </c>
      <c r="I54" s="93">
        <f t="shared" si="1"/>
        <v>2.5</v>
      </c>
      <c r="J54" s="202"/>
      <c r="K54" s="85">
        <f>VLOOKUP(B54,'Z21'!$B$2:$M$418,12,0)</f>
        <v>98623.737999999998</v>
      </c>
      <c r="L54" s="95">
        <f t="shared" si="2"/>
        <v>0</v>
      </c>
      <c r="M54" s="85">
        <f t="shared" si="3"/>
        <v>9862.3738000000012</v>
      </c>
      <c r="N54" s="95">
        <f t="shared" si="4"/>
        <v>88761.364199999996</v>
      </c>
      <c r="O54" s="201">
        <f t="shared" si="9"/>
        <v>0</v>
      </c>
      <c r="P54" s="93">
        <f t="shared" si="11"/>
        <v>0</v>
      </c>
      <c r="Q54" s="85">
        <f>VLOOKUP(B54,'Z21'!$B$2:$O$418,14,0)</f>
        <v>49754.340000000004</v>
      </c>
      <c r="R54" s="203">
        <f t="shared" si="6"/>
        <v>0</v>
      </c>
      <c r="S54" s="95">
        <f t="shared" si="7"/>
        <v>0</v>
      </c>
    </row>
    <row r="55" spans="1:19" ht="45.75" customHeight="1" x14ac:dyDescent="0.25">
      <c r="A55" s="88">
        <v>110</v>
      </c>
      <c r="B55" s="89" t="s">
        <v>86</v>
      </c>
      <c r="C55" s="90" t="s">
        <v>317</v>
      </c>
      <c r="D55" s="89" t="s">
        <v>318</v>
      </c>
      <c r="E55" s="287">
        <v>96</v>
      </c>
      <c r="F55" s="136">
        <v>487</v>
      </c>
      <c r="G55" s="93">
        <f t="shared" si="8"/>
        <v>391</v>
      </c>
      <c r="H55" s="94">
        <f t="shared" si="0"/>
        <v>24</v>
      </c>
      <c r="I55" s="93">
        <f t="shared" si="1"/>
        <v>120</v>
      </c>
      <c r="J55" s="202">
        <f t="shared" ref="J55:J62" si="12">F55-I55</f>
        <v>367</v>
      </c>
      <c r="K55" s="85">
        <f>VLOOKUP(B55,'Z21'!$B$2:$M$418,12,0)</f>
        <v>1602.7750000000001</v>
      </c>
      <c r="L55" s="95">
        <f t="shared" si="2"/>
        <v>588218.42500000005</v>
      </c>
      <c r="M55" s="85">
        <f t="shared" si="3"/>
        <v>160.27750000000003</v>
      </c>
      <c r="N55" s="95">
        <f t="shared" si="4"/>
        <v>1442.4974999999999</v>
      </c>
      <c r="O55" s="201">
        <f t="shared" si="9"/>
        <v>529396.58250000002</v>
      </c>
      <c r="P55" s="93">
        <f t="shared" si="11"/>
        <v>120</v>
      </c>
      <c r="Q55" s="85">
        <f>VLOOKUP(B55,'Z21'!$B$2:$O$418,14,0)</f>
        <v>470.84799999999996</v>
      </c>
      <c r="R55" s="203">
        <f t="shared" si="6"/>
        <v>56501.759999999995</v>
      </c>
      <c r="S55" s="95">
        <f t="shared" si="7"/>
        <v>585898.34250000003</v>
      </c>
    </row>
    <row r="56" spans="1:19" ht="45.75" customHeight="1" x14ac:dyDescent="0.25">
      <c r="A56" s="88">
        <v>118</v>
      </c>
      <c r="B56" s="89" t="s">
        <v>87</v>
      </c>
      <c r="C56" s="90" t="s">
        <v>319</v>
      </c>
      <c r="D56" s="89" t="s">
        <v>318</v>
      </c>
      <c r="E56" s="287">
        <v>96</v>
      </c>
      <c r="F56" s="136">
        <v>425</v>
      </c>
      <c r="G56" s="93">
        <f t="shared" si="8"/>
        <v>329</v>
      </c>
      <c r="H56" s="94">
        <f t="shared" si="0"/>
        <v>24</v>
      </c>
      <c r="I56" s="93">
        <f t="shared" si="1"/>
        <v>120</v>
      </c>
      <c r="J56" s="202">
        <f t="shared" si="12"/>
        <v>305</v>
      </c>
      <c r="K56" s="85">
        <f>VLOOKUP(B56,'Z21'!$B$2:$M$418,12,0)</f>
        <v>4588.6660000000002</v>
      </c>
      <c r="L56" s="95">
        <f t="shared" si="2"/>
        <v>1399543.1300000001</v>
      </c>
      <c r="M56" s="85">
        <f t="shared" si="3"/>
        <v>458.86660000000006</v>
      </c>
      <c r="N56" s="95">
        <f t="shared" si="4"/>
        <v>4129.7993999999999</v>
      </c>
      <c r="O56" s="201">
        <f t="shared" si="9"/>
        <v>1259588.817</v>
      </c>
      <c r="P56" s="93">
        <f t="shared" si="11"/>
        <v>120</v>
      </c>
      <c r="Q56" s="85">
        <f>VLOOKUP(B56,'Z21'!$B$2:$O$418,14,0)</f>
        <v>2455.136</v>
      </c>
      <c r="R56" s="203">
        <f t="shared" si="6"/>
        <v>294616.32000000001</v>
      </c>
      <c r="S56" s="95">
        <f t="shared" si="7"/>
        <v>1554205.1370000001</v>
      </c>
    </row>
    <row r="57" spans="1:19" ht="45.75" customHeight="1" x14ac:dyDescent="0.25">
      <c r="A57" s="88">
        <v>119</v>
      </c>
      <c r="B57" s="89" t="s">
        <v>133</v>
      </c>
      <c r="C57" s="90" t="s">
        <v>320</v>
      </c>
      <c r="D57" s="89" t="s">
        <v>318</v>
      </c>
      <c r="E57" s="287">
        <v>96</v>
      </c>
      <c r="F57" s="136">
        <v>209</v>
      </c>
      <c r="G57" s="93">
        <f t="shared" si="8"/>
        <v>113</v>
      </c>
      <c r="H57" s="94">
        <f t="shared" si="0"/>
        <v>24</v>
      </c>
      <c r="I57" s="93">
        <f t="shared" si="1"/>
        <v>120</v>
      </c>
      <c r="J57" s="202">
        <f t="shared" si="12"/>
        <v>89</v>
      </c>
      <c r="K57" s="85">
        <f>VLOOKUP(B57,'Z21'!$B$2:$M$418,12,0)</f>
        <v>4732.6530000000002</v>
      </c>
      <c r="L57" s="95">
        <f t="shared" si="2"/>
        <v>421206.11700000003</v>
      </c>
      <c r="M57" s="85">
        <f t="shared" si="3"/>
        <v>473.26530000000002</v>
      </c>
      <c r="N57" s="95">
        <f t="shared" si="4"/>
        <v>4259.3877000000002</v>
      </c>
      <c r="O57" s="201">
        <f t="shared" si="9"/>
        <v>379085.50530000002</v>
      </c>
      <c r="P57" s="93">
        <f t="shared" si="11"/>
        <v>120</v>
      </c>
      <c r="Q57" s="85">
        <f>VLOOKUP(B57,'Z21'!$B$2:$O$418,14,0)</f>
        <v>2821.9350000000004</v>
      </c>
      <c r="R57" s="203">
        <f t="shared" si="6"/>
        <v>338632.20000000007</v>
      </c>
      <c r="S57" s="95">
        <f t="shared" si="7"/>
        <v>717717.70530000003</v>
      </c>
    </row>
    <row r="58" spans="1:19" ht="45.75" customHeight="1" x14ac:dyDescent="0.25">
      <c r="A58" s="88">
        <v>120</v>
      </c>
      <c r="B58" s="89" t="s">
        <v>88</v>
      </c>
      <c r="C58" s="90" t="s">
        <v>321</v>
      </c>
      <c r="D58" s="89" t="s">
        <v>318</v>
      </c>
      <c r="E58" s="287">
        <v>96</v>
      </c>
      <c r="F58" s="136">
        <v>331</v>
      </c>
      <c r="G58" s="93">
        <f t="shared" si="8"/>
        <v>235</v>
      </c>
      <c r="H58" s="94">
        <f t="shared" si="0"/>
        <v>24</v>
      </c>
      <c r="I58" s="93">
        <f t="shared" si="1"/>
        <v>120</v>
      </c>
      <c r="J58" s="202">
        <f t="shared" si="12"/>
        <v>211</v>
      </c>
      <c r="K58" s="85">
        <f>VLOOKUP(B58,'Z21'!$B$2:$M$418,12,0)</f>
        <v>4732.6530000000002</v>
      </c>
      <c r="L58" s="95">
        <f t="shared" si="2"/>
        <v>998589.78300000005</v>
      </c>
      <c r="M58" s="85">
        <f t="shared" si="3"/>
        <v>473.26530000000002</v>
      </c>
      <c r="N58" s="95">
        <f t="shared" si="4"/>
        <v>4259.3877000000002</v>
      </c>
      <c r="O58" s="201">
        <f t="shared" si="9"/>
        <v>898730.8047000001</v>
      </c>
      <c r="P58" s="93">
        <f t="shared" si="11"/>
        <v>120</v>
      </c>
      <c r="Q58" s="85">
        <f>VLOOKUP(B58,'Z21'!$B$2:$O$418,14,0)</f>
        <v>2821.9350000000004</v>
      </c>
      <c r="R58" s="203">
        <f t="shared" si="6"/>
        <v>338632.20000000007</v>
      </c>
      <c r="S58" s="95">
        <f t="shared" si="7"/>
        <v>1237363.0047000002</v>
      </c>
    </row>
    <row r="59" spans="1:19" ht="45.75" customHeight="1" x14ac:dyDescent="0.25">
      <c r="A59" s="88">
        <v>122</v>
      </c>
      <c r="B59" s="89" t="s">
        <v>89</v>
      </c>
      <c r="C59" s="90" t="s">
        <v>322</v>
      </c>
      <c r="D59" s="89" t="s">
        <v>318</v>
      </c>
      <c r="E59" s="287">
        <v>96</v>
      </c>
      <c r="F59" s="136">
        <v>406</v>
      </c>
      <c r="G59" s="93">
        <f t="shared" si="8"/>
        <v>310</v>
      </c>
      <c r="H59" s="94">
        <f t="shared" si="0"/>
        <v>24</v>
      </c>
      <c r="I59" s="93">
        <f t="shared" si="1"/>
        <v>120</v>
      </c>
      <c r="J59" s="202">
        <f t="shared" si="12"/>
        <v>286</v>
      </c>
      <c r="K59" s="85">
        <f>VLOOKUP(B59,'Z21'!$B$2:$M$418,12,0)</f>
        <v>6578.2089999999998</v>
      </c>
      <c r="L59" s="95">
        <f t="shared" si="2"/>
        <v>1881367.774</v>
      </c>
      <c r="M59" s="85">
        <f t="shared" si="3"/>
        <v>657.82090000000005</v>
      </c>
      <c r="N59" s="95">
        <f t="shared" si="4"/>
        <v>5920.3881000000001</v>
      </c>
      <c r="O59" s="201">
        <f t="shared" si="9"/>
        <v>1693230.9966</v>
      </c>
      <c r="P59" s="93">
        <f t="shared" si="11"/>
        <v>120</v>
      </c>
      <c r="Q59" s="85">
        <f>VLOOKUP(B59,'Z21'!$B$2:$O$418,14,0)</f>
        <v>5223.4699999999993</v>
      </c>
      <c r="R59" s="203">
        <f t="shared" si="6"/>
        <v>626816.39999999991</v>
      </c>
      <c r="S59" s="95">
        <f t="shared" si="7"/>
        <v>2320047.3965999996</v>
      </c>
    </row>
    <row r="60" spans="1:19" ht="45.75" customHeight="1" x14ac:dyDescent="0.25">
      <c r="A60" s="88">
        <v>123</v>
      </c>
      <c r="B60" s="89" t="s">
        <v>90</v>
      </c>
      <c r="C60" s="90" t="s">
        <v>323</v>
      </c>
      <c r="D60" s="89" t="s">
        <v>318</v>
      </c>
      <c r="E60" s="287">
        <v>97</v>
      </c>
      <c r="F60" s="136">
        <v>230</v>
      </c>
      <c r="G60" s="93">
        <f t="shared" si="8"/>
        <v>133</v>
      </c>
      <c r="H60" s="94">
        <f t="shared" si="0"/>
        <v>24.25</v>
      </c>
      <c r="I60" s="93">
        <f t="shared" si="1"/>
        <v>121.25</v>
      </c>
      <c r="J60" s="202">
        <f t="shared" si="12"/>
        <v>108.75</v>
      </c>
      <c r="K60" s="85">
        <f>VLOOKUP(B60,'Z21'!$B$2:$M$418,12,0)</f>
        <v>6854.6220000000003</v>
      </c>
      <c r="L60" s="95">
        <f t="shared" si="2"/>
        <v>745440.14250000007</v>
      </c>
      <c r="M60" s="85">
        <f t="shared" si="3"/>
        <v>685.46220000000005</v>
      </c>
      <c r="N60" s="95">
        <f t="shared" si="4"/>
        <v>6169.1598000000004</v>
      </c>
      <c r="O60" s="201">
        <f t="shared" si="9"/>
        <v>670896.12825000007</v>
      </c>
      <c r="P60" s="93">
        <f t="shared" si="11"/>
        <v>121.25</v>
      </c>
      <c r="Q60" s="85">
        <f>VLOOKUP(B60,'Z21'!$B$2:$O$418,14,0)</f>
        <v>5765.7860000000001</v>
      </c>
      <c r="R60" s="203">
        <f t="shared" si="6"/>
        <v>699101.55249999999</v>
      </c>
      <c r="S60" s="95">
        <f t="shared" si="7"/>
        <v>1369997.6807500001</v>
      </c>
    </row>
    <row r="61" spans="1:19" ht="45.75" customHeight="1" x14ac:dyDescent="0.25">
      <c r="A61" s="88">
        <v>124</v>
      </c>
      <c r="B61" s="89" t="s">
        <v>91</v>
      </c>
      <c r="C61" s="90" t="s">
        <v>324</v>
      </c>
      <c r="D61" s="89" t="s">
        <v>318</v>
      </c>
      <c r="E61" s="287">
        <v>96</v>
      </c>
      <c r="F61" s="136">
        <v>329</v>
      </c>
      <c r="G61" s="93">
        <f t="shared" si="8"/>
        <v>233</v>
      </c>
      <c r="H61" s="94">
        <f t="shared" si="0"/>
        <v>24</v>
      </c>
      <c r="I61" s="93">
        <f t="shared" si="1"/>
        <v>120</v>
      </c>
      <c r="J61" s="202">
        <f t="shared" si="12"/>
        <v>209</v>
      </c>
      <c r="K61" s="85">
        <f>VLOOKUP(B61,'Z21'!$B$2:$M$418,12,0)</f>
        <v>6854.6220000000003</v>
      </c>
      <c r="L61" s="95">
        <f t="shared" si="2"/>
        <v>1432615.9980000001</v>
      </c>
      <c r="M61" s="85">
        <f t="shared" si="3"/>
        <v>685.46220000000005</v>
      </c>
      <c r="N61" s="95">
        <f t="shared" si="4"/>
        <v>6169.1598000000004</v>
      </c>
      <c r="O61" s="201">
        <f t="shared" si="9"/>
        <v>1289354.3982000002</v>
      </c>
      <c r="P61" s="93">
        <f t="shared" si="11"/>
        <v>120</v>
      </c>
      <c r="Q61" s="85">
        <f>VLOOKUP(B61,'Z21'!$B$2:$O$418,14,0)</f>
        <v>5765.7860000000001</v>
      </c>
      <c r="R61" s="203">
        <f t="shared" si="6"/>
        <v>691894.32000000007</v>
      </c>
      <c r="S61" s="95">
        <f t="shared" si="7"/>
        <v>1981248.7182000002</v>
      </c>
    </row>
    <row r="62" spans="1:19" ht="45.75" customHeight="1" x14ac:dyDescent="0.25">
      <c r="A62" s="88">
        <v>126</v>
      </c>
      <c r="B62" s="89" t="s">
        <v>134</v>
      </c>
      <c r="C62" s="90" t="s">
        <v>325</v>
      </c>
      <c r="D62" s="89" t="s">
        <v>326</v>
      </c>
      <c r="E62" s="287">
        <v>26</v>
      </c>
      <c r="F62" s="136">
        <v>35</v>
      </c>
      <c r="G62" s="93">
        <f t="shared" si="8"/>
        <v>9</v>
      </c>
      <c r="H62" s="94">
        <f t="shared" si="0"/>
        <v>6.5</v>
      </c>
      <c r="I62" s="93">
        <f t="shared" si="1"/>
        <v>32.5</v>
      </c>
      <c r="J62" s="202">
        <f t="shared" si="12"/>
        <v>2.5</v>
      </c>
      <c r="K62" s="85">
        <f>VLOOKUP(B62,'Z21'!$B$2:$M$418,12,0)</f>
        <v>4941.8019999999997</v>
      </c>
      <c r="L62" s="95">
        <f t="shared" si="2"/>
        <v>12354.504999999999</v>
      </c>
      <c r="M62" s="85">
        <f t="shared" si="3"/>
        <v>494.18020000000001</v>
      </c>
      <c r="N62" s="95">
        <f t="shared" si="4"/>
        <v>4447.6217999999999</v>
      </c>
      <c r="O62" s="201">
        <f t="shared" si="9"/>
        <v>11119.0545</v>
      </c>
      <c r="P62" s="93">
        <f t="shared" si="11"/>
        <v>32.5</v>
      </c>
      <c r="Q62" s="85">
        <f>VLOOKUP(B62,'Z21'!$B$2:$O$418,14,0)</f>
        <v>3316.9560000000001</v>
      </c>
      <c r="R62" s="203">
        <f t="shared" si="6"/>
        <v>107801.07</v>
      </c>
      <c r="S62" s="95">
        <f t="shared" si="7"/>
        <v>118920.12450000001</v>
      </c>
    </row>
    <row r="63" spans="1:19" ht="45.75" customHeight="1" x14ac:dyDescent="0.25">
      <c r="A63" s="88">
        <v>127</v>
      </c>
      <c r="B63" s="89" t="s">
        <v>135</v>
      </c>
      <c r="C63" s="90" t="s">
        <v>327</v>
      </c>
      <c r="D63" s="89" t="s">
        <v>326</v>
      </c>
      <c r="E63" s="287">
        <v>30</v>
      </c>
      <c r="F63" s="136">
        <v>0</v>
      </c>
      <c r="G63" s="93">
        <f t="shared" si="8"/>
        <v>-30</v>
      </c>
      <c r="H63" s="94">
        <f t="shared" si="0"/>
        <v>7.5</v>
      </c>
      <c r="I63" s="93">
        <f t="shared" si="1"/>
        <v>37.5</v>
      </c>
      <c r="J63" s="202"/>
      <c r="K63" s="85">
        <f>VLOOKUP(B63,'Z21'!$B$2:$M$418,12,0)</f>
        <v>4919.7309999999998</v>
      </c>
      <c r="L63" s="95">
        <f t="shared" si="2"/>
        <v>0</v>
      </c>
      <c r="M63" s="85">
        <f t="shared" si="3"/>
        <v>491.97309999999999</v>
      </c>
      <c r="N63" s="95">
        <f t="shared" si="4"/>
        <v>4427.7578999999996</v>
      </c>
      <c r="O63" s="201">
        <f t="shared" si="9"/>
        <v>0</v>
      </c>
      <c r="P63" s="93">
        <f t="shared" si="11"/>
        <v>0</v>
      </c>
      <c r="Q63" s="85">
        <f>VLOOKUP(B63,'Z21'!$B$2:$O$418,14,0)</f>
        <v>3316.9560000000001</v>
      </c>
      <c r="R63" s="203">
        <f t="shared" si="6"/>
        <v>0</v>
      </c>
      <c r="S63" s="95">
        <f t="shared" si="7"/>
        <v>0</v>
      </c>
    </row>
    <row r="64" spans="1:19" ht="45.75" customHeight="1" x14ac:dyDescent="0.25">
      <c r="A64" s="88">
        <v>129</v>
      </c>
      <c r="B64" s="89" t="s">
        <v>136</v>
      </c>
      <c r="C64" s="90" t="s">
        <v>328</v>
      </c>
      <c r="D64" s="89" t="s">
        <v>326</v>
      </c>
      <c r="E64" s="287">
        <v>30</v>
      </c>
      <c r="F64" s="136">
        <v>0</v>
      </c>
      <c r="G64" s="93">
        <f t="shared" si="8"/>
        <v>-30</v>
      </c>
      <c r="H64" s="94">
        <f t="shared" si="0"/>
        <v>7.5</v>
      </c>
      <c r="I64" s="93">
        <f t="shared" si="1"/>
        <v>37.5</v>
      </c>
      <c r="J64" s="202"/>
      <c r="K64" s="85">
        <f>VLOOKUP(B64,'Z21'!$B$2:$M$418,12,0)</f>
        <v>5804.6729999999998</v>
      </c>
      <c r="L64" s="95">
        <f t="shared" si="2"/>
        <v>0</v>
      </c>
      <c r="M64" s="85">
        <f t="shared" si="3"/>
        <v>580.46730000000002</v>
      </c>
      <c r="N64" s="95">
        <f t="shared" si="4"/>
        <v>5224.2056999999995</v>
      </c>
      <c r="O64" s="201">
        <f t="shared" si="9"/>
        <v>0</v>
      </c>
      <c r="P64" s="93">
        <f t="shared" si="11"/>
        <v>0</v>
      </c>
      <c r="Q64" s="85">
        <f>VLOOKUP(B64,'Z21'!$B$2:$O$418,14,0)</f>
        <v>3787.8040000000001</v>
      </c>
      <c r="R64" s="203">
        <f t="shared" si="6"/>
        <v>0</v>
      </c>
      <c r="S64" s="95">
        <f t="shared" si="7"/>
        <v>0</v>
      </c>
    </row>
    <row r="65" spans="1:19" ht="45.75" customHeight="1" x14ac:dyDescent="0.25">
      <c r="A65" s="96">
        <v>131</v>
      </c>
      <c r="B65" s="97" t="s">
        <v>137</v>
      </c>
      <c r="C65" s="98" t="s">
        <v>329</v>
      </c>
      <c r="D65" s="97" t="s">
        <v>330</v>
      </c>
      <c r="E65" s="287">
        <v>5</v>
      </c>
      <c r="F65" s="136">
        <v>0</v>
      </c>
      <c r="G65" s="93">
        <f t="shared" si="8"/>
        <v>-5</v>
      </c>
      <c r="H65" s="94">
        <f t="shared" si="0"/>
        <v>1.25</v>
      </c>
      <c r="I65" s="93">
        <f t="shared" si="1"/>
        <v>6.25</v>
      </c>
      <c r="J65" s="202"/>
      <c r="K65" s="85">
        <f>VLOOKUP(B65,'Z21'!$B$2:$M$418,12,0)</f>
        <v>24434.699000000001</v>
      </c>
      <c r="L65" s="95">
        <f t="shared" si="2"/>
        <v>0</v>
      </c>
      <c r="M65" s="85">
        <f t="shared" si="3"/>
        <v>2443.4699000000001</v>
      </c>
      <c r="N65" s="95">
        <f t="shared" si="4"/>
        <v>21991.2291</v>
      </c>
      <c r="O65" s="201">
        <f t="shared" si="9"/>
        <v>0</v>
      </c>
      <c r="P65" s="93">
        <f t="shared" si="11"/>
        <v>0</v>
      </c>
      <c r="Q65" s="85">
        <f>VLOOKUP(B65,'Z21'!$B$2:$O$418,14,0)</f>
        <v>0</v>
      </c>
      <c r="R65" s="203">
        <f t="shared" si="6"/>
        <v>0</v>
      </c>
      <c r="S65" s="95">
        <f t="shared" si="7"/>
        <v>0</v>
      </c>
    </row>
    <row r="66" spans="1:19" ht="45.75" customHeight="1" x14ac:dyDescent="0.25">
      <c r="A66" s="96">
        <v>132</v>
      </c>
      <c r="B66" s="97" t="s">
        <v>92</v>
      </c>
      <c r="C66" s="98" t="s">
        <v>331</v>
      </c>
      <c r="D66" s="97" t="s">
        <v>326</v>
      </c>
      <c r="E66" s="287">
        <v>7</v>
      </c>
      <c r="F66" s="136">
        <v>0</v>
      </c>
      <c r="G66" s="93">
        <f t="shared" si="8"/>
        <v>-7</v>
      </c>
      <c r="H66" s="94">
        <f t="shared" si="0"/>
        <v>1.75</v>
      </c>
      <c r="I66" s="93">
        <f t="shared" si="1"/>
        <v>8.75</v>
      </c>
      <c r="J66" s="202"/>
      <c r="K66" s="85">
        <f>VLOOKUP(B66,'Z21'!$B$2:$M$418,12,0)</f>
        <v>10559.397000000001</v>
      </c>
      <c r="L66" s="95">
        <f t="shared" si="2"/>
        <v>0</v>
      </c>
      <c r="M66" s="85">
        <f t="shared" si="3"/>
        <v>1055.9397000000001</v>
      </c>
      <c r="N66" s="95">
        <f t="shared" si="4"/>
        <v>9503.4573</v>
      </c>
      <c r="O66" s="201">
        <f t="shared" si="9"/>
        <v>0</v>
      </c>
      <c r="P66" s="93">
        <f t="shared" ref="P66:P97" si="13">F66-J66</f>
        <v>0</v>
      </c>
      <c r="Q66" s="85">
        <f>VLOOKUP(B66,'Z21'!$B$2:$O$418,14,0)</f>
        <v>0</v>
      </c>
      <c r="R66" s="203">
        <f t="shared" si="6"/>
        <v>0</v>
      </c>
      <c r="S66" s="95">
        <f t="shared" si="7"/>
        <v>0</v>
      </c>
    </row>
    <row r="67" spans="1:19" ht="45.75" customHeight="1" x14ac:dyDescent="0.25">
      <c r="A67" s="96">
        <v>134</v>
      </c>
      <c r="B67" s="97" t="s">
        <v>93</v>
      </c>
      <c r="C67" s="98" t="s">
        <v>332</v>
      </c>
      <c r="D67" s="97" t="s">
        <v>326</v>
      </c>
      <c r="E67" s="287">
        <v>34</v>
      </c>
      <c r="F67" s="136">
        <v>0</v>
      </c>
      <c r="G67" s="93">
        <f t="shared" ref="G67:G105" si="14">F67-E67</f>
        <v>-34</v>
      </c>
      <c r="H67" s="94">
        <f t="shared" ref="H67:H105" si="15">E67*25%</f>
        <v>8.5</v>
      </c>
      <c r="I67" s="93">
        <f t="shared" ref="I67:I105" si="16">E67+H67</f>
        <v>42.5</v>
      </c>
      <c r="J67" s="202"/>
      <c r="K67" s="85">
        <f>VLOOKUP(B67,'Z21'!$B$2:$M$418,12,0)</f>
        <v>5085.7889999999998</v>
      </c>
      <c r="L67" s="95">
        <f t="shared" ref="L67:L104" si="17">J67*K67</f>
        <v>0</v>
      </c>
      <c r="M67" s="85">
        <f t="shared" ref="M67:M105" si="18">K67*10%</f>
        <v>508.57889999999998</v>
      </c>
      <c r="N67" s="95">
        <f t="shared" ref="N67:N105" si="19">K67-M67</f>
        <v>4577.2101000000002</v>
      </c>
      <c r="O67" s="201">
        <f t="shared" ref="O67:O105" si="20">N67*J67</f>
        <v>0</v>
      </c>
      <c r="P67" s="93">
        <f t="shared" si="13"/>
        <v>0</v>
      </c>
      <c r="Q67" s="85">
        <f>VLOOKUP(B67,'Z21'!$B$2:$O$418,14,0)</f>
        <v>0</v>
      </c>
      <c r="R67" s="203">
        <f t="shared" ref="R67:R105" si="21">Q67*P67</f>
        <v>0</v>
      </c>
      <c r="S67" s="95">
        <f t="shared" ref="S67:S105" si="22">R67+O67</f>
        <v>0</v>
      </c>
    </row>
    <row r="68" spans="1:19" ht="45.75" customHeight="1" x14ac:dyDescent="0.25">
      <c r="A68" s="88">
        <v>135</v>
      </c>
      <c r="B68" s="89" t="s">
        <v>183</v>
      </c>
      <c r="C68" s="100" t="s">
        <v>333</v>
      </c>
      <c r="D68" s="89" t="s">
        <v>334</v>
      </c>
      <c r="E68" s="287">
        <v>6</v>
      </c>
      <c r="F68" s="136">
        <v>0</v>
      </c>
      <c r="G68" s="93">
        <f t="shared" si="14"/>
        <v>-6</v>
      </c>
      <c r="H68" s="94">
        <f t="shared" si="15"/>
        <v>1.5</v>
      </c>
      <c r="I68" s="93">
        <f t="shared" si="16"/>
        <v>7.5</v>
      </c>
      <c r="J68" s="202">
        <f t="shared" ref="J68:J105" si="23">F68-I68</f>
        <v>-7.5</v>
      </c>
      <c r="K68" s="85">
        <f>VLOOKUP(B68,'Z21'!$B$2:$M$418,12,0)</f>
        <v>19128.2</v>
      </c>
      <c r="L68" s="95">
        <f t="shared" si="17"/>
        <v>-143461.5</v>
      </c>
      <c r="M68" s="85">
        <f t="shared" si="18"/>
        <v>1912.8200000000002</v>
      </c>
      <c r="N68" s="95">
        <f t="shared" si="19"/>
        <v>17215.38</v>
      </c>
      <c r="O68" s="201">
        <f t="shared" si="20"/>
        <v>-129115.35</v>
      </c>
      <c r="P68" s="93">
        <f t="shared" si="13"/>
        <v>7.5</v>
      </c>
      <c r="Q68" s="85">
        <f>VLOOKUP(B68,'Z21'!$B$2:$O$418,14,0)</f>
        <v>6229.277</v>
      </c>
      <c r="R68" s="203">
        <f t="shared" si="21"/>
        <v>46719.577499999999</v>
      </c>
      <c r="S68" s="95">
        <f t="shared" si="22"/>
        <v>-82395.772500000006</v>
      </c>
    </row>
    <row r="69" spans="1:19" ht="45.75" customHeight="1" x14ac:dyDescent="0.25">
      <c r="A69" s="88">
        <v>137</v>
      </c>
      <c r="B69" s="89" t="s">
        <v>94</v>
      </c>
      <c r="C69" s="100" t="s">
        <v>335</v>
      </c>
      <c r="D69" s="89" t="s">
        <v>336</v>
      </c>
      <c r="E69" s="287">
        <v>10</v>
      </c>
      <c r="F69" s="136">
        <v>15</v>
      </c>
      <c r="G69" s="93">
        <f t="shared" si="14"/>
        <v>5</v>
      </c>
      <c r="H69" s="94">
        <f t="shared" si="15"/>
        <v>2.5</v>
      </c>
      <c r="I69" s="93">
        <f t="shared" si="16"/>
        <v>12.5</v>
      </c>
      <c r="J69" s="202">
        <f t="shared" si="23"/>
        <v>2.5</v>
      </c>
      <c r="K69" s="85">
        <f>VLOOKUP(B69,'Z21'!$B$2:$M$418,12,0)</f>
        <v>1714.181</v>
      </c>
      <c r="L69" s="95">
        <f t="shared" si="17"/>
        <v>4285.4525000000003</v>
      </c>
      <c r="M69" s="85">
        <f t="shared" si="18"/>
        <v>171.41810000000001</v>
      </c>
      <c r="N69" s="95">
        <f t="shared" si="19"/>
        <v>1542.7628999999999</v>
      </c>
      <c r="O69" s="201">
        <f t="shared" si="20"/>
        <v>3856.9072499999997</v>
      </c>
      <c r="P69" s="93">
        <f t="shared" si="13"/>
        <v>12.5</v>
      </c>
      <c r="Q69" s="85">
        <f>VLOOKUP(B69,'Z21'!$B$2:$O$418,14,0)</f>
        <v>1245.4349999999999</v>
      </c>
      <c r="R69" s="203">
        <f t="shared" si="21"/>
        <v>15567.9375</v>
      </c>
      <c r="S69" s="95">
        <f t="shared" si="22"/>
        <v>19424.84475</v>
      </c>
    </row>
    <row r="70" spans="1:19" ht="45.75" customHeight="1" x14ac:dyDescent="0.25">
      <c r="A70" s="88">
        <v>139</v>
      </c>
      <c r="B70" s="89" t="s">
        <v>95</v>
      </c>
      <c r="C70" s="90" t="s">
        <v>337</v>
      </c>
      <c r="D70" s="89" t="s">
        <v>338</v>
      </c>
      <c r="E70" s="287">
        <v>71</v>
      </c>
      <c r="F70" s="136">
        <v>935</v>
      </c>
      <c r="G70" s="93">
        <f t="shared" si="14"/>
        <v>864</v>
      </c>
      <c r="H70" s="94">
        <f t="shared" si="15"/>
        <v>17.75</v>
      </c>
      <c r="I70" s="93">
        <f t="shared" si="16"/>
        <v>88.75</v>
      </c>
      <c r="J70" s="202">
        <f t="shared" si="23"/>
        <v>846.25</v>
      </c>
      <c r="K70" s="85">
        <f>VLOOKUP(B70,'Z21'!$B$2:$M$418,12,0)</f>
        <v>56941.078000000001</v>
      </c>
      <c r="L70" s="95">
        <f t="shared" si="17"/>
        <v>48186387.2575</v>
      </c>
      <c r="M70" s="85">
        <f t="shared" si="18"/>
        <v>5694.1078000000007</v>
      </c>
      <c r="N70" s="95">
        <f t="shared" si="19"/>
        <v>51246.970200000003</v>
      </c>
      <c r="O70" s="201">
        <f t="shared" si="20"/>
        <v>43367748.531750001</v>
      </c>
      <c r="P70" s="93">
        <f t="shared" si="13"/>
        <v>88.75</v>
      </c>
      <c r="Q70" s="85">
        <f>VLOOKUP(B70,'Z21'!$B$2:$O$418,14,0)</f>
        <v>25429.996000000003</v>
      </c>
      <c r="R70" s="203">
        <f t="shared" si="21"/>
        <v>2256912.145</v>
      </c>
      <c r="S70" s="95">
        <f t="shared" si="22"/>
        <v>45624660.676750004</v>
      </c>
    </row>
    <row r="71" spans="1:19" ht="45.75" customHeight="1" x14ac:dyDescent="0.25">
      <c r="A71" s="88">
        <v>151</v>
      </c>
      <c r="B71" s="89" t="s">
        <v>96</v>
      </c>
      <c r="C71" s="90" t="s">
        <v>339</v>
      </c>
      <c r="D71" s="89" t="s">
        <v>288</v>
      </c>
      <c r="E71" s="287">
        <v>310</v>
      </c>
      <c r="F71" s="136">
        <v>2112</v>
      </c>
      <c r="G71" s="93">
        <f t="shared" si="14"/>
        <v>1802</v>
      </c>
      <c r="H71" s="94">
        <f t="shared" si="15"/>
        <v>77.5</v>
      </c>
      <c r="I71" s="93">
        <f t="shared" si="16"/>
        <v>387.5</v>
      </c>
      <c r="J71" s="202">
        <f t="shared" si="23"/>
        <v>1724.5</v>
      </c>
      <c r="K71" s="85">
        <f>VLOOKUP(B71,'Z21'!$B$2:$M$418,12,0)</f>
        <v>8845.2160000000003</v>
      </c>
      <c r="L71" s="95">
        <f t="shared" si="17"/>
        <v>15253574.992000001</v>
      </c>
      <c r="M71" s="85">
        <f t="shared" si="18"/>
        <v>884.52160000000003</v>
      </c>
      <c r="N71" s="95">
        <f t="shared" si="19"/>
        <v>7960.6944000000003</v>
      </c>
      <c r="O71" s="201">
        <f t="shared" si="20"/>
        <v>13728217.492800001</v>
      </c>
      <c r="P71" s="93">
        <f t="shared" si="13"/>
        <v>387.5</v>
      </c>
      <c r="Q71" s="85">
        <f>VLOOKUP(B71,'Z21'!$B$2:$O$418,14,0)</f>
        <v>4422.6080000000002</v>
      </c>
      <c r="R71" s="203">
        <f t="shared" si="21"/>
        <v>1713760.6</v>
      </c>
      <c r="S71" s="95">
        <f t="shared" si="22"/>
        <v>15441978.092800001</v>
      </c>
    </row>
    <row r="72" spans="1:19" ht="45.75" customHeight="1" x14ac:dyDescent="0.25">
      <c r="A72" s="96">
        <v>152</v>
      </c>
      <c r="B72" s="97" t="s">
        <v>97</v>
      </c>
      <c r="C72" s="98" t="s">
        <v>340</v>
      </c>
      <c r="D72" s="97" t="s">
        <v>288</v>
      </c>
      <c r="E72" s="287">
        <v>25</v>
      </c>
      <c r="F72" s="136">
        <v>32</v>
      </c>
      <c r="G72" s="93">
        <f t="shared" si="14"/>
        <v>7</v>
      </c>
      <c r="H72" s="94">
        <f t="shared" si="15"/>
        <v>6.25</v>
      </c>
      <c r="I72" s="93">
        <f t="shared" si="16"/>
        <v>31.25</v>
      </c>
      <c r="J72" s="202">
        <f t="shared" si="23"/>
        <v>0.75</v>
      </c>
      <c r="K72" s="85">
        <f>VLOOKUP(B72,'Z21'!$B$2:$M$418,12,0)</f>
        <v>22002.685000000001</v>
      </c>
      <c r="L72" s="95">
        <f t="shared" si="17"/>
        <v>16502.013750000002</v>
      </c>
      <c r="M72" s="85">
        <f t="shared" si="18"/>
        <v>2200.2685000000001</v>
      </c>
      <c r="N72" s="95">
        <f t="shared" si="19"/>
        <v>19802.416499999999</v>
      </c>
      <c r="O72" s="201">
        <f t="shared" si="20"/>
        <v>14851.812375</v>
      </c>
      <c r="P72" s="93">
        <f t="shared" si="13"/>
        <v>31.25</v>
      </c>
      <c r="Q72" s="85">
        <f>VLOOKUP(B72,'Z21'!$B$2:$O$418,14,0)</f>
        <v>0</v>
      </c>
      <c r="R72" s="203">
        <f t="shared" si="21"/>
        <v>0</v>
      </c>
      <c r="S72" s="95">
        <f t="shared" si="22"/>
        <v>14851.812375</v>
      </c>
    </row>
    <row r="73" spans="1:19" ht="45.75" customHeight="1" x14ac:dyDescent="0.25">
      <c r="A73" s="96">
        <v>154</v>
      </c>
      <c r="B73" s="97" t="s">
        <v>138</v>
      </c>
      <c r="C73" s="98" t="s">
        <v>341</v>
      </c>
      <c r="D73" s="97" t="s">
        <v>334</v>
      </c>
      <c r="E73" s="287">
        <v>5</v>
      </c>
      <c r="F73" s="136">
        <v>10</v>
      </c>
      <c r="G73" s="93">
        <f t="shared" si="14"/>
        <v>5</v>
      </c>
      <c r="H73" s="94">
        <f t="shared" si="15"/>
        <v>1.25</v>
      </c>
      <c r="I73" s="93">
        <f t="shared" si="16"/>
        <v>6.25</v>
      </c>
      <c r="J73" s="202">
        <f t="shared" si="23"/>
        <v>3.75</v>
      </c>
      <c r="K73" s="85">
        <f>VLOOKUP(B73,'Z21'!$B$2:$M$418,12,0)</f>
        <v>5561.8919999999998</v>
      </c>
      <c r="L73" s="95">
        <f t="shared" si="17"/>
        <v>20857.095000000001</v>
      </c>
      <c r="M73" s="85">
        <f t="shared" si="18"/>
        <v>556.18920000000003</v>
      </c>
      <c r="N73" s="95">
        <f t="shared" si="19"/>
        <v>5005.7028</v>
      </c>
      <c r="O73" s="201">
        <f t="shared" si="20"/>
        <v>18771.3855</v>
      </c>
      <c r="P73" s="93">
        <f t="shared" si="13"/>
        <v>6.25</v>
      </c>
      <c r="Q73" s="85">
        <f>VLOOKUP(B73,'Z21'!$B$2:$O$418,14,0)</f>
        <v>0</v>
      </c>
      <c r="R73" s="203">
        <f t="shared" si="21"/>
        <v>0</v>
      </c>
      <c r="S73" s="95">
        <f t="shared" si="22"/>
        <v>18771.3855</v>
      </c>
    </row>
    <row r="74" spans="1:19" ht="45.75" customHeight="1" x14ac:dyDescent="0.25">
      <c r="A74" s="88">
        <v>155</v>
      </c>
      <c r="B74" s="89" t="s">
        <v>139</v>
      </c>
      <c r="C74" s="90" t="s">
        <v>342</v>
      </c>
      <c r="D74" s="89" t="s">
        <v>343</v>
      </c>
      <c r="E74" s="287">
        <v>96</v>
      </c>
      <c r="F74" s="136">
        <v>297</v>
      </c>
      <c r="G74" s="93">
        <f t="shared" si="14"/>
        <v>201</v>
      </c>
      <c r="H74" s="94">
        <f t="shared" si="15"/>
        <v>24</v>
      </c>
      <c r="I74" s="93">
        <f t="shared" si="16"/>
        <v>120</v>
      </c>
      <c r="J74" s="202">
        <f t="shared" si="23"/>
        <v>177</v>
      </c>
      <c r="K74" s="85">
        <f>VLOOKUP(B74,'Z21'!$B$2:$M$418,12,0)</f>
        <v>5561.8919999999998</v>
      </c>
      <c r="L74" s="95">
        <f t="shared" si="17"/>
        <v>984454.88399999996</v>
      </c>
      <c r="M74" s="85">
        <f t="shared" si="18"/>
        <v>556.18920000000003</v>
      </c>
      <c r="N74" s="95">
        <f t="shared" si="19"/>
        <v>5005.7028</v>
      </c>
      <c r="O74" s="201">
        <f t="shared" si="20"/>
        <v>886009.39560000005</v>
      </c>
      <c r="P74" s="93">
        <f t="shared" si="13"/>
        <v>120</v>
      </c>
      <c r="Q74" s="85">
        <f>VLOOKUP(B74,'Z21'!$B$2:$O$418,14,0)</f>
        <v>3703.7239999999997</v>
      </c>
      <c r="R74" s="203">
        <f t="shared" si="21"/>
        <v>444446.87999999995</v>
      </c>
      <c r="S74" s="95">
        <f t="shared" si="22"/>
        <v>1330456.2756000001</v>
      </c>
    </row>
    <row r="75" spans="1:19" ht="45.75" customHeight="1" x14ac:dyDescent="0.25">
      <c r="A75" s="88">
        <v>156</v>
      </c>
      <c r="B75" s="89" t="s">
        <v>98</v>
      </c>
      <c r="C75" s="90" t="s">
        <v>344</v>
      </c>
      <c r="D75" s="89" t="s">
        <v>345</v>
      </c>
      <c r="E75" s="287">
        <v>70</v>
      </c>
      <c r="F75" s="136">
        <v>417</v>
      </c>
      <c r="G75" s="93">
        <f t="shared" si="14"/>
        <v>347</v>
      </c>
      <c r="H75" s="94">
        <f t="shared" si="15"/>
        <v>17.5</v>
      </c>
      <c r="I75" s="93">
        <f t="shared" si="16"/>
        <v>87.5</v>
      </c>
      <c r="J75" s="202">
        <f t="shared" si="23"/>
        <v>329.5</v>
      </c>
      <c r="K75" s="85">
        <f>VLOOKUP(B75,'Z21'!$B$2:$M$418,12,0)</f>
        <v>8568.8029999999999</v>
      </c>
      <c r="L75" s="95">
        <f t="shared" si="17"/>
        <v>2823420.5885000001</v>
      </c>
      <c r="M75" s="85">
        <f t="shared" si="18"/>
        <v>856.88030000000003</v>
      </c>
      <c r="N75" s="95">
        <f t="shared" si="19"/>
        <v>7711.9227000000001</v>
      </c>
      <c r="O75" s="201">
        <f t="shared" si="20"/>
        <v>2541078.5296499999</v>
      </c>
      <c r="P75" s="93">
        <f t="shared" si="13"/>
        <v>87.5</v>
      </c>
      <c r="Q75" s="85">
        <f>VLOOKUP(B75,'Z21'!$B$2:$O$418,14,0)</f>
        <v>4422.6080000000002</v>
      </c>
      <c r="R75" s="203">
        <f t="shared" si="21"/>
        <v>386978.2</v>
      </c>
      <c r="S75" s="95">
        <f t="shared" si="22"/>
        <v>2928056.7296500001</v>
      </c>
    </row>
    <row r="76" spans="1:19" ht="45.75" customHeight="1" x14ac:dyDescent="0.25">
      <c r="A76" s="88">
        <v>157</v>
      </c>
      <c r="B76" s="89" t="s">
        <v>99</v>
      </c>
      <c r="C76" s="90" t="s">
        <v>346</v>
      </c>
      <c r="D76" s="89" t="s">
        <v>347</v>
      </c>
      <c r="E76" s="287">
        <v>96</v>
      </c>
      <c r="F76" s="136">
        <v>229</v>
      </c>
      <c r="G76" s="93">
        <f t="shared" si="14"/>
        <v>133</v>
      </c>
      <c r="H76" s="94">
        <f t="shared" si="15"/>
        <v>24</v>
      </c>
      <c r="I76" s="93">
        <f t="shared" si="16"/>
        <v>120</v>
      </c>
      <c r="J76" s="202">
        <f t="shared" si="23"/>
        <v>109</v>
      </c>
      <c r="K76" s="85">
        <f>VLOOKUP(B76,'Z21'!$B$2:$M$418,12,0)</f>
        <v>9950.8680000000004</v>
      </c>
      <c r="L76" s="95">
        <f t="shared" si="17"/>
        <v>1084644.612</v>
      </c>
      <c r="M76" s="85">
        <f t="shared" si="18"/>
        <v>995.08680000000004</v>
      </c>
      <c r="N76" s="95">
        <f t="shared" si="19"/>
        <v>8955.7812000000013</v>
      </c>
      <c r="O76" s="201">
        <f t="shared" si="20"/>
        <v>976180.15080000018</v>
      </c>
      <c r="P76" s="93">
        <f t="shared" si="13"/>
        <v>120</v>
      </c>
      <c r="Q76" s="85">
        <f>VLOOKUP(B76,'Z21'!$B$2:$O$418,14,0)</f>
        <v>5970.7309999999998</v>
      </c>
      <c r="R76" s="203">
        <f t="shared" si="21"/>
        <v>716487.72</v>
      </c>
      <c r="S76" s="95">
        <f t="shared" si="22"/>
        <v>1692667.8708000001</v>
      </c>
    </row>
    <row r="77" spans="1:19" ht="45.75" customHeight="1" x14ac:dyDescent="0.25">
      <c r="A77" s="96">
        <v>159</v>
      </c>
      <c r="B77" s="97" t="s">
        <v>100</v>
      </c>
      <c r="C77" s="98" t="s">
        <v>348</v>
      </c>
      <c r="D77" s="97" t="s">
        <v>349</v>
      </c>
      <c r="E77" s="287">
        <v>96</v>
      </c>
      <c r="F77" s="136">
        <v>177</v>
      </c>
      <c r="G77" s="93">
        <f t="shared" si="14"/>
        <v>81</v>
      </c>
      <c r="H77" s="94">
        <f t="shared" si="15"/>
        <v>24</v>
      </c>
      <c r="I77" s="93">
        <f t="shared" si="16"/>
        <v>120</v>
      </c>
      <c r="J77" s="202">
        <f t="shared" si="23"/>
        <v>57</v>
      </c>
      <c r="K77" s="85">
        <f>VLOOKUP(B77,'Z21'!$B$2:$M$418,12,0)</f>
        <v>7463.1509999999998</v>
      </c>
      <c r="L77" s="95">
        <f t="shared" si="17"/>
        <v>425399.60700000002</v>
      </c>
      <c r="M77" s="85">
        <f t="shared" si="18"/>
        <v>746.31510000000003</v>
      </c>
      <c r="N77" s="95">
        <f t="shared" si="19"/>
        <v>6716.8359</v>
      </c>
      <c r="O77" s="201">
        <f t="shared" si="20"/>
        <v>382859.64630000002</v>
      </c>
      <c r="P77" s="93">
        <f t="shared" si="13"/>
        <v>120</v>
      </c>
      <c r="Q77" s="85">
        <f>VLOOKUP(B77,'Z21'!$B$2:$O$418,14,0)</f>
        <v>0</v>
      </c>
      <c r="R77" s="203">
        <f t="shared" si="21"/>
        <v>0</v>
      </c>
      <c r="S77" s="95">
        <f t="shared" si="22"/>
        <v>382859.64630000002</v>
      </c>
    </row>
    <row r="78" spans="1:19" ht="45.75" customHeight="1" x14ac:dyDescent="0.25">
      <c r="A78" s="88">
        <v>160</v>
      </c>
      <c r="B78" s="89" t="s">
        <v>101</v>
      </c>
      <c r="C78" s="90" t="s">
        <v>350</v>
      </c>
      <c r="D78" s="89" t="s">
        <v>351</v>
      </c>
      <c r="E78" s="287">
        <v>15</v>
      </c>
      <c r="F78" s="136">
        <v>60</v>
      </c>
      <c r="G78" s="93">
        <f t="shared" si="14"/>
        <v>45</v>
      </c>
      <c r="H78" s="94">
        <f t="shared" si="15"/>
        <v>3.75</v>
      </c>
      <c r="I78" s="93">
        <f t="shared" si="16"/>
        <v>18.75</v>
      </c>
      <c r="J78" s="202">
        <f t="shared" si="23"/>
        <v>41.25</v>
      </c>
      <c r="K78" s="85">
        <f>VLOOKUP(B78,'Z21'!$B$2:$M$418,12,0)</f>
        <v>3372.6590000000001</v>
      </c>
      <c r="L78" s="95">
        <f t="shared" si="17"/>
        <v>139122.18375</v>
      </c>
      <c r="M78" s="85">
        <f t="shared" si="18"/>
        <v>337.26590000000004</v>
      </c>
      <c r="N78" s="95">
        <f t="shared" si="19"/>
        <v>3035.3931000000002</v>
      </c>
      <c r="O78" s="201">
        <f t="shared" si="20"/>
        <v>125209.96537500001</v>
      </c>
      <c r="P78" s="93">
        <f t="shared" si="13"/>
        <v>18.75</v>
      </c>
      <c r="Q78" s="85">
        <f>VLOOKUP(B78,'Z21'!$B$2:$O$418,14,0)</f>
        <v>2276.4660000000003</v>
      </c>
      <c r="R78" s="203">
        <f t="shared" si="21"/>
        <v>42683.737500000003</v>
      </c>
      <c r="S78" s="95">
        <f t="shared" si="22"/>
        <v>167893.70287500002</v>
      </c>
    </row>
    <row r="79" spans="1:19" ht="45.75" customHeight="1" x14ac:dyDescent="0.25">
      <c r="A79" s="88">
        <v>161</v>
      </c>
      <c r="B79" s="89" t="s">
        <v>102</v>
      </c>
      <c r="C79" s="90" t="s">
        <v>352</v>
      </c>
      <c r="D79" s="89" t="s">
        <v>288</v>
      </c>
      <c r="E79" s="287">
        <v>18</v>
      </c>
      <c r="F79" s="136">
        <v>0</v>
      </c>
      <c r="G79" s="93">
        <f t="shared" si="14"/>
        <v>-18</v>
      </c>
      <c r="H79" s="94">
        <f t="shared" si="15"/>
        <v>4.5</v>
      </c>
      <c r="I79" s="93">
        <f t="shared" si="16"/>
        <v>22.5</v>
      </c>
      <c r="J79" s="202"/>
      <c r="K79" s="85">
        <f>VLOOKUP(B79,'Z21'!$B$2:$M$418,12,0)</f>
        <v>3703.7240000000002</v>
      </c>
      <c r="L79" s="95">
        <f t="shared" si="17"/>
        <v>0</v>
      </c>
      <c r="M79" s="85">
        <f t="shared" si="18"/>
        <v>370.37240000000003</v>
      </c>
      <c r="N79" s="95">
        <f t="shared" si="19"/>
        <v>3333.3516</v>
      </c>
      <c r="O79" s="201">
        <f t="shared" si="20"/>
        <v>0</v>
      </c>
      <c r="P79" s="93">
        <f t="shared" si="13"/>
        <v>0</v>
      </c>
      <c r="Q79" s="85">
        <f>VLOOKUP(B79,'Z21'!$B$2:$O$418,14,0)</f>
        <v>2236.5280000000002</v>
      </c>
      <c r="R79" s="203">
        <f t="shared" si="21"/>
        <v>0</v>
      </c>
      <c r="S79" s="95">
        <f t="shared" si="22"/>
        <v>0</v>
      </c>
    </row>
    <row r="80" spans="1:19" ht="45.75" customHeight="1" x14ac:dyDescent="0.25">
      <c r="A80" s="88">
        <v>162</v>
      </c>
      <c r="B80" s="89" t="s">
        <v>103</v>
      </c>
      <c r="C80" s="100" t="s">
        <v>353</v>
      </c>
      <c r="D80" s="89" t="s">
        <v>288</v>
      </c>
      <c r="E80" s="287">
        <v>27</v>
      </c>
      <c r="F80" s="136">
        <v>102</v>
      </c>
      <c r="G80" s="93">
        <f t="shared" si="14"/>
        <v>75</v>
      </c>
      <c r="H80" s="94">
        <f t="shared" si="15"/>
        <v>6.75</v>
      </c>
      <c r="I80" s="93">
        <f t="shared" si="16"/>
        <v>33.75</v>
      </c>
      <c r="J80" s="202">
        <f t="shared" si="23"/>
        <v>68.25</v>
      </c>
      <c r="K80" s="85">
        <f>VLOOKUP(B80,'Z21'!$B$2:$M$418,12,0)</f>
        <v>4478.3109999999997</v>
      </c>
      <c r="L80" s="95">
        <f t="shared" si="17"/>
        <v>305644.72574999998</v>
      </c>
      <c r="M80" s="85">
        <f t="shared" si="18"/>
        <v>447.83109999999999</v>
      </c>
      <c r="N80" s="95">
        <f t="shared" si="19"/>
        <v>4030.4798999999998</v>
      </c>
      <c r="O80" s="201">
        <f t="shared" si="20"/>
        <v>275080.25317499996</v>
      </c>
      <c r="P80" s="93">
        <f t="shared" si="13"/>
        <v>33.75</v>
      </c>
      <c r="Q80" s="85">
        <f>VLOOKUP(B80,'Z21'!$B$2:$O$418,14,0)</f>
        <v>2684.2539999999999</v>
      </c>
      <c r="R80" s="203">
        <f t="shared" si="21"/>
        <v>90593.572499999995</v>
      </c>
      <c r="S80" s="95">
        <f t="shared" si="22"/>
        <v>365673.82567499997</v>
      </c>
    </row>
    <row r="81" spans="1:19" ht="45.75" customHeight="1" x14ac:dyDescent="0.25">
      <c r="A81" s="88">
        <v>164</v>
      </c>
      <c r="B81" s="89" t="s">
        <v>140</v>
      </c>
      <c r="C81" s="90" t="s">
        <v>354</v>
      </c>
      <c r="D81" s="89" t="s">
        <v>288</v>
      </c>
      <c r="E81" s="287">
        <v>30</v>
      </c>
      <c r="F81" s="136">
        <v>0</v>
      </c>
      <c r="G81" s="93">
        <f t="shared" si="14"/>
        <v>-30</v>
      </c>
      <c r="H81" s="94">
        <f t="shared" si="15"/>
        <v>7.5</v>
      </c>
      <c r="I81" s="93">
        <f t="shared" si="16"/>
        <v>37.5</v>
      </c>
      <c r="J81" s="202"/>
      <c r="K81" s="85">
        <f>VLOOKUP(B81,'Z21'!$B$2:$M$418,12,0)</f>
        <v>7242.4409999999998</v>
      </c>
      <c r="L81" s="95">
        <f t="shared" si="17"/>
        <v>0</v>
      </c>
      <c r="M81" s="85">
        <f t="shared" si="18"/>
        <v>724.2441</v>
      </c>
      <c r="N81" s="95">
        <f t="shared" si="19"/>
        <v>6518.1968999999999</v>
      </c>
      <c r="O81" s="201">
        <f t="shared" si="20"/>
        <v>0</v>
      </c>
      <c r="P81" s="93">
        <f t="shared" si="13"/>
        <v>0</v>
      </c>
      <c r="Q81" s="85">
        <f>VLOOKUP(B81,'Z21'!$B$2:$O$418,14,0)</f>
        <v>1658.4780000000001</v>
      </c>
      <c r="R81" s="203">
        <f t="shared" si="21"/>
        <v>0</v>
      </c>
      <c r="S81" s="95">
        <f t="shared" si="22"/>
        <v>0</v>
      </c>
    </row>
    <row r="82" spans="1:19" ht="45.75" customHeight="1" x14ac:dyDescent="0.25">
      <c r="A82" s="88">
        <v>169</v>
      </c>
      <c r="B82" s="89" t="s">
        <v>104</v>
      </c>
      <c r="C82" s="90" t="s">
        <v>355</v>
      </c>
      <c r="D82" s="89" t="s">
        <v>288</v>
      </c>
      <c r="E82" s="287">
        <v>13</v>
      </c>
      <c r="F82" s="136">
        <v>17</v>
      </c>
      <c r="G82" s="93">
        <f t="shared" si="14"/>
        <v>4</v>
      </c>
      <c r="H82" s="94">
        <f t="shared" si="15"/>
        <v>3.25</v>
      </c>
      <c r="I82" s="93">
        <f t="shared" si="16"/>
        <v>16.25</v>
      </c>
      <c r="J82" s="202">
        <f t="shared" si="23"/>
        <v>0.75</v>
      </c>
      <c r="K82" s="85">
        <f>VLOOKUP(B82,'Z21'!$B$2:$M$418,12,0)</f>
        <v>174029.83499999999</v>
      </c>
      <c r="L82" s="95">
        <f t="shared" si="17"/>
        <v>130522.37625</v>
      </c>
      <c r="M82" s="85">
        <f t="shared" si="18"/>
        <v>17402.983499999998</v>
      </c>
      <c r="N82" s="95">
        <f t="shared" si="19"/>
        <v>156626.85149999999</v>
      </c>
      <c r="O82" s="201">
        <f t="shared" si="20"/>
        <v>117470.13862499999</v>
      </c>
      <c r="P82" s="93">
        <f t="shared" si="13"/>
        <v>16.25</v>
      </c>
      <c r="Q82" s="85">
        <f>VLOOKUP(B82,'Z21'!$B$2:$O$418,14,0)</f>
        <v>85897.178999999989</v>
      </c>
      <c r="R82" s="203">
        <f t="shared" si="21"/>
        <v>1395829.1587499997</v>
      </c>
      <c r="S82" s="95">
        <f t="shared" si="22"/>
        <v>1513299.2973749996</v>
      </c>
    </row>
    <row r="83" spans="1:19" ht="45.75" customHeight="1" x14ac:dyDescent="0.25">
      <c r="A83" s="88">
        <v>170</v>
      </c>
      <c r="B83" s="89" t="s">
        <v>105</v>
      </c>
      <c r="C83" s="90" t="s">
        <v>356</v>
      </c>
      <c r="D83" s="89" t="s">
        <v>357</v>
      </c>
      <c r="E83" s="287">
        <v>283</v>
      </c>
      <c r="F83" s="136">
        <v>1662</v>
      </c>
      <c r="G83" s="93">
        <f t="shared" si="14"/>
        <v>1379</v>
      </c>
      <c r="H83" s="94">
        <f t="shared" si="15"/>
        <v>70.75</v>
      </c>
      <c r="I83" s="93">
        <f t="shared" si="16"/>
        <v>353.75</v>
      </c>
      <c r="J83" s="202">
        <f t="shared" si="23"/>
        <v>1308.25</v>
      </c>
      <c r="K83" s="85">
        <f>VLOOKUP(B83,'Z21'!$B$2:$M$418,12,0)</f>
        <v>50639.281999999999</v>
      </c>
      <c r="L83" s="95">
        <f t="shared" si="17"/>
        <v>66248840.6765</v>
      </c>
      <c r="M83" s="85">
        <f t="shared" si="18"/>
        <v>5063.9282000000003</v>
      </c>
      <c r="N83" s="95">
        <f t="shared" si="19"/>
        <v>45575.353799999997</v>
      </c>
      <c r="O83" s="201">
        <f t="shared" si="20"/>
        <v>59623956.608849995</v>
      </c>
      <c r="P83" s="93">
        <f t="shared" si="13"/>
        <v>353.75</v>
      </c>
      <c r="Q83" s="85">
        <f>VLOOKUP(B83,'Z21'!$B$2:$O$418,14,0)</f>
        <v>19405.664000000001</v>
      </c>
      <c r="R83" s="203">
        <f t="shared" si="21"/>
        <v>6864753.6400000006</v>
      </c>
      <c r="S83" s="95">
        <f t="shared" si="22"/>
        <v>66488710.248849995</v>
      </c>
    </row>
    <row r="84" spans="1:19" ht="45.75" customHeight="1" x14ac:dyDescent="0.25">
      <c r="A84" s="96">
        <v>173</v>
      </c>
      <c r="B84" s="97" t="s">
        <v>106</v>
      </c>
      <c r="C84" s="98" t="s">
        <v>358</v>
      </c>
      <c r="D84" s="97" t="s">
        <v>359</v>
      </c>
      <c r="E84" s="287">
        <v>10</v>
      </c>
      <c r="F84" s="136">
        <v>74</v>
      </c>
      <c r="G84" s="93">
        <f t="shared" si="14"/>
        <v>64</v>
      </c>
      <c r="H84" s="94">
        <f t="shared" si="15"/>
        <v>2.5</v>
      </c>
      <c r="I84" s="93">
        <f t="shared" si="16"/>
        <v>12.5</v>
      </c>
      <c r="J84" s="202">
        <f t="shared" si="23"/>
        <v>61.5</v>
      </c>
      <c r="K84" s="85">
        <f>VLOOKUP(B84,'Z21'!$B$2:$M$418,12,0)</f>
        <v>23771.518</v>
      </c>
      <c r="L84" s="95">
        <f t="shared" si="17"/>
        <v>1461948.3570000001</v>
      </c>
      <c r="M84" s="85">
        <f t="shared" si="18"/>
        <v>2377.1518000000001</v>
      </c>
      <c r="N84" s="95">
        <f t="shared" si="19"/>
        <v>21394.3662</v>
      </c>
      <c r="O84" s="201">
        <f t="shared" si="20"/>
        <v>1315753.5213000001</v>
      </c>
      <c r="P84" s="93">
        <f t="shared" si="13"/>
        <v>12.5</v>
      </c>
      <c r="Q84" s="85">
        <f>VLOOKUP(B84,'Z21'!$B$2:$O$418,14,0)</f>
        <v>0</v>
      </c>
      <c r="R84" s="203">
        <f t="shared" si="21"/>
        <v>0</v>
      </c>
      <c r="S84" s="95">
        <f t="shared" si="22"/>
        <v>1315753.5213000001</v>
      </c>
    </row>
    <row r="85" spans="1:19" ht="45.75" customHeight="1" x14ac:dyDescent="0.25">
      <c r="A85" s="88">
        <v>174</v>
      </c>
      <c r="B85" s="89" t="s">
        <v>107</v>
      </c>
      <c r="C85" s="90" t="s">
        <v>360</v>
      </c>
      <c r="D85" s="89" t="s">
        <v>361</v>
      </c>
      <c r="E85" s="287">
        <v>96</v>
      </c>
      <c r="F85" s="136">
        <v>464</v>
      </c>
      <c r="G85" s="93">
        <f t="shared" si="14"/>
        <v>368</v>
      </c>
      <c r="H85" s="94">
        <f t="shared" si="15"/>
        <v>24</v>
      </c>
      <c r="I85" s="93">
        <f t="shared" si="16"/>
        <v>120</v>
      </c>
      <c r="J85" s="202">
        <f t="shared" si="23"/>
        <v>344</v>
      </c>
      <c r="K85" s="85">
        <f>VLOOKUP(B85,'Z21'!$B$2:$M$418,12,0)</f>
        <v>11166.875</v>
      </c>
      <c r="L85" s="95">
        <f t="shared" si="17"/>
        <v>3841405</v>
      </c>
      <c r="M85" s="85">
        <f t="shared" si="18"/>
        <v>1116.6875</v>
      </c>
      <c r="N85" s="95">
        <f t="shared" si="19"/>
        <v>10050.1875</v>
      </c>
      <c r="O85" s="201">
        <f t="shared" si="20"/>
        <v>3457264.5</v>
      </c>
      <c r="P85" s="93">
        <f t="shared" si="13"/>
        <v>120</v>
      </c>
      <c r="Q85" s="85">
        <f>VLOOKUP(B85,'Z21'!$B$2:$O$418,14,0)</f>
        <v>6081.0860000000002</v>
      </c>
      <c r="R85" s="203">
        <f t="shared" si="21"/>
        <v>729730.32000000007</v>
      </c>
      <c r="S85" s="95">
        <f t="shared" si="22"/>
        <v>4186994.8200000003</v>
      </c>
    </row>
    <row r="86" spans="1:19" ht="45.75" customHeight="1" x14ac:dyDescent="0.25">
      <c r="A86" s="88">
        <v>176</v>
      </c>
      <c r="B86" s="89" t="s">
        <v>141</v>
      </c>
      <c r="C86" s="90" t="s">
        <v>360</v>
      </c>
      <c r="D86" s="89" t="s">
        <v>357</v>
      </c>
      <c r="E86" s="287">
        <v>3</v>
      </c>
      <c r="F86" s="136">
        <v>21</v>
      </c>
      <c r="G86" s="93">
        <f t="shared" si="14"/>
        <v>18</v>
      </c>
      <c r="H86" s="94">
        <f t="shared" si="15"/>
        <v>0.75</v>
      </c>
      <c r="I86" s="93">
        <f t="shared" si="16"/>
        <v>3.75</v>
      </c>
      <c r="J86" s="202">
        <f t="shared" si="23"/>
        <v>17.25</v>
      </c>
      <c r="K86" s="85">
        <f>VLOOKUP(B86,'Z21'!$B$2:$M$418,12,0)</f>
        <v>4201.8980000000001</v>
      </c>
      <c r="L86" s="95">
        <f t="shared" si="17"/>
        <v>72482.7405</v>
      </c>
      <c r="M86" s="85">
        <f t="shared" si="18"/>
        <v>420.18980000000005</v>
      </c>
      <c r="N86" s="95">
        <f t="shared" si="19"/>
        <v>3781.7082</v>
      </c>
      <c r="O86" s="201">
        <f t="shared" si="20"/>
        <v>65234.46645</v>
      </c>
      <c r="P86" s="93">
        <f t="shared" si="13"/>
        <v>3.75</v>
      </c>
      <c r="Q86" s="85">
        <f>VLOOKUP(B86,'Z21'!$B$2:$O$418,14,0)</f>
        <v>2749.4160000000002</v>
      </c>
      <c r="R86" s="203">
        <f t="shared" si="21"/>
        <v>10310.310000000001</v>
      </c>
      <c r="S86" s="95">
        <f t="shared" si="22"/>
        <v>75544.776450000005</v>
      </c>
    </row>
    <row r="87" spans="1:19" ht="45.75" customHeight="1" x14ac:dyDescent="0.25">
      <c r="A87" s="88">
        <v>192</v>
      </c>
      <c r="B87" s="89" t="s">
        <v>184</v>
      </c>
      <c r="C87" s="90" t="s">
        <v>362</v>
      </c>
      <c r="D87" s="89" t="s">
        <v>363</v>
      </c>
      <c r="E87" s="287">
        <v>56</v>
      </c>
      <c r="F87" s="136">
        <v>821</v>
      </c>
      <c r="G87" s="93">
        <f t="shared" si="14"/>
        <v>765</v>
      </c>
      <c r="H87" s="94">
        <f t="shared" si="15"/>
        <v>14</v>
      </c>
      <c r="I87" s="93">
        <f t="shared" si="16"/>
        <v>70</v>
      </c>
      <c r="J87" s="202">
        <f t="shared" si="23"/>
        <v>751</v>
      </c>
      <c r="K87" s="85">
        <f>VLOOKUP(B87,'Z21'!$B$2:$M$418,12,0)</f>
        <v>7629.2089999999998</v>
      </c>
      <c r="L87" s="95">
        <f t="shared" si="17"/>
        <v>5729535.9589999998</v>
      </c>
      <c r="M87" s="85">
        <f t="shared" si="18"/>
        <v>762.92090000000007</v>
      </c>
      <c r="N87" s="95">
        <f t="shared" si="19"/>
        <v>6866.2880999999998</v>
      </c>
      <c r="O87" s="201">
        <f t="shared" si="20"/>
        <v>5156582.3630999997</v>
      </c>
      <c r="P87" s="93">
        <f t="shared" si="13"/>
        <v>70</v>
      </c>
      <c r="Q87" s="85">
        <f>VLOOKUP(B87,'Z21'!$B$2:$O$418,14,0)</f>
        <v>3930.7400000000002</v>
      </c>
      <c r="R87" s="203">
        <f t="shared" si="21"/>
        <v>275151.8</v>
      </c>
      <c r="S87" s="95">
        <f t="shared" si="22"/>
        <v>5431734.1630999995</v>
      </c>
    </row>
    <row r="88" spans="1:19" ht="45.75" customHeight="1" x14ac:dyDescent="0.25">
      <c r="A88" s="88">
        <v>195</v>
      </c>
      <c r="B88" s="89" t="s">
        <v>185</v>
      </c>
      <c r="C88" s="90" t="s">
        <v>364</v>
      </c>
      <c r="D88" s="89" t="s">
        <v>363</v>
      </c>
      <c r="E88" s="287">
        <v>56</v>
      </c>
      <c r="F88" s="136">
        <v>0</v>
      </c>
      <c r="G88" s="93">
        <f t="shared" si="14"/>
        <v>-56</v>
      </c>
      <c r="H88" s="94">
        <f t="shared" si="15"/>
        <v>14</v>
      </c>
      <c r="I88" s="93">
        <f t="shared" si="16"/>
        <v>70</v>
      </c>
      <c r="J88" s="202">
        <f t="shared" si="23"/>
        <v>-70</v>
      </c>
      <c r="K88" s="85">
        <f>VLOOKUP(B88,'Z21'!$B$2:$M$418,12,0)</f>
        <v>11885.759</v>
      </c>
      <c r="L88" s="95">
        <f t="shared" si="17"/>
        <v>-832003.13</v>
      </c>
      <c r="M88" s="85">
        <f t="shared" si="18"/>
        <v>1188.5759</v>
      </c>
      <c r="N88" s="95">
        <f t="shared" si="19"/>
        <v>10697.1831</v>
      </c>
      <c r="O88" s="201">
        <f t="shared" si="20"/>
        <v>-748802.81700000004</v>
      </c>
      <c r="P88" s="93">
        <f t="shared" si="13"/>
        <v>70</v>
      </c>
      <c r="Q88" s="85">
        <f>VLOOKUP(B88,'Z21'!$B$2:$O$418,14,0)</f>
        <v>6431.0690000000004</v>
      </c>
      <c r="R88" s="203">
        <f t="shared" si="21"/>
        <v>450174.83</v>
      </c>
      <c r="S88" s="95">
        <f t="shared" si="22"/>
        <v>-298627.98700000002</v>
      </c>
    </row>
    <row r="89" spans="1:19" ht="45.75" customHeight="1" x14ac:dyDescent="0.25">
      <c r="A89" s="88">
        <v>204</v>
      </c>
      <c r="B89" s="89" t="s">
        <v>108</v>
      </c>
      <c r="C89" s="90" t="s">
        <v>365</v>
      </c>
      <c r="D89" s="89" t="s">
        <v>366</v>
      </c>
      <c r="E89" s="287">
        <v>93</v>
      </c>
      <c r="F89" s="136">
        <v>261</v>
      </c>
      <c r="G89" s="93">
        <f t="shared" si="14"/>
        <v>168</v>
      </c>
      <c r="H89" s="94">
        <f t="shared" si="15"/>
        <v>23.25</v>
      </c>
      <c r="I89" s="93">
        <f t="shared" si="16"/>
        <v>116.25</v>
      </c>
      <c r="J89" s="202">
        <f t="shared" si="23"/>
        <v>144.75</v>
      </c>
      <c r="K89" s="85">
        <f>VLOOKUP(B89,'Z21'!$B$2:$M$418,12,0)</f>
        <v>28526.241999999998</v>
      </c>
      <c r="L89" s="95">
        <f t="shared" si="17"/>
        <v>4129173.5294999997</v>
      </c>
      <c r="M89" s="85">
        <f t="shared" si="18"/>
        <v>2852.6242000000002</v>
      </c>
      <c r="N89" s="95">
        <f t="shared" si="19"/>
        <v>25673.6178</v>
      </c>
      <c r="O89" s="201">
        <f t="shared" si="20"/>
        <v>3716256.17655</v>
      </c>
      <c r="P89" s="93">
        <f t="shared" si="13"/>
        <v>116.25</v>
      </c>
      <c r="Q89" s="85">
        <f>VLOOKUP(B89,'Z21'!$B$2:$O$418,14,0)</f>
        <v>14760.243999999999</v>
      </c>
      <c r="R89" s="203">
        <f t="shared" si="21"/>
        <v>1715878.3649999998</v>
      </c>
      <c r="S89" s="95">
        <f t="shared" si="22"/>
        <v>5432134.5415499993</v>
      </c>
    </row>
    <row r="90" spans="1:19" ht="45.75" customHeight="1" x14ac:dyDescent="0.25">
      <c r="A90" s="88">
        <v>205</v>
      </c>
      <c r="B90" s="89" t="s">
        <v>142</v>
      </c>
      <c r="C90" s="90" t="s">
        <v>367</v>
      </c>
      <c r="D90" s="89" t="s">
        <v>288</v>
      </c>
      <c r="E90" s="287">
        <v>4</v>
      </c>
      <c r="F90" s="136">
        <v>16</v>
      </c>
      <c r="G90" s="93">
        <f t="shared" si="14"/>
        <v>12</v>
      </c>
      <c r="H90" s="94">
        <f t="shared" si="15"/>
        <v>1</v>
      </c>
      <c r="I90" s="93">
        <f t="shared" si="16"/>
        <v>5</v>
      </c>
      <c r="J90" s="202">
        <f t="shared" si="23"/>
        <v>11</v>
      </c>
      <c r="K90" s="85">
        <f>VLOOKUP(B90,'Z21'!$B$2:$M$418,12,0)</f>
        <v>36265.805999999997</v>
      </c>
      <c r="L90" s="95">
        <f t="shared" si="17"/>
        <v>398923.86599999998</v>
      </c>
      <c r="M90" s="85">
        <f t="shared" si="18"/>
        <v>3626.5805999999998</v>
      </c>
      <c r="N90" s="95">
        <f t="shared" si="19"/>
        <v>32639.225399999996</v>
      </c>
      <c r="O90" s="201">
        <f t="shared" si="20"/>
        <v>359031.47939999995</v>
      </c>
      <c r="P90" s="93">
        <f t="shared" si="13"/>
        <v>5</v>
      </c>
      <c r="Q90" s="85">
        <f>VLOOKUP(B90,'Z21'!$B$2:$O$418,14,0)</f>
        <v>17690.432000000001</v>
      </c>
      <c r="R90" s="203">
        <f t="shared" si="21"/>
        <v>88452.160000000003</v>
      </c>
      <c r="S90" s="95">
        <f t="shared" si="22"/>
        <v>447483.63939999999</v>
      </c>
    </row>
    <row r="91" spans="1:19" ht="45.75" customHeight="1" x14ac:dyDescent="0.25">
      <c r="A91" s="88">
        <v>207</v>
      </c>
      <c r="B91" s="89" t="s">
        <v>143</v>
      </c>
      <c r="C91" s="90" t="s">
        <v>368</v>
      </c>
      <c r="D91" s="89" t="s">
        <v>288</v>
      </c>
      <c r="E91" s="287">
        <v>9</v>
      </c>
      <c r="F91" s="136">
        <v>7</v>
      </c>
      <c r="G91" s="93">
        <f t="shared" si="14"/>
        <v>-2</v>
      </c>
      <c r="H91" s="94">
        <f t="shared" si="15"/>
        <v>2.25</v>
      </c>
      <c r="I91" s="93">
        <f t="shared" si="16"/>
        <v>11.25</v>
      </c>
      <c r="J91" s="202"/>
      <c r="K91" s="85">
        <f>VLOOKUP(B91,'Z21'!$B$2:$M$418,12,0)</f>
        <v>9121.6290000000008</v>
      </c>
      <c r="L91" s="95">
        <f t="shared" si="17"/>
        <v>0</v>
      </c>
      <c r="M91" s="85">
        <f t="shared" si="18"/>
        <v>912.16290000000015</v>
      </c>
      <c r="N91" s="95">
        <f t="shared" si="19"/>
        <v>8209.4661000000015</v>
      </c>
      <c r="O91" s="201">
        <f t="shared" si="20"/>
        <v>0</v>
      </c>
      <c r="P91" s="93">
        <f t="shared" si="13"/>
        <v>7</v>
      </c>
      <c r="Q91" s="85">
        <f>VLOOKUP(B91,'Z21'!$B$2:$O$418,14,0)</f>
        <v>7186.7380000000003</v>
      </c>
      <c r="R91" s="203">
        <f t="shared" si="21"/>
        <v>50307.166000000005</v>
      </c>
      <c r="S91" s="95">
        <f t="shared" si="22"/>
        <v>50307.166000000005</v>
      </c>
    </row>
    <row r="92" spans="1:19" ht="45.75" customHeight="1" x14ac:dyDescent="0.25">
      <c r="A92" s="88">
        <v>208</v>
      </c>
      <c r="B92" s="89" t="s">
        <v>109</v>
      </c>
      <c r="C92" s="90" t="s">
        <v>369</v>
      </c>
      <c r="D92" s="89" t="s">
        <v>288</v>
      </c>
      <c r="E92" s="287">
        <v>14</v>
      </c>
      <c r="F92" s="136">
        <v>21</v>
      </c>
      <c r="G92" s="93">
        <f t="shared" si="14"/>
        <v>7</v>
      </c>
      <c r="H92" s="94">
        <f t="shared" si="15"/>
        <v>3.5</v>
      </c>
      <c r="I92" s="93">
        <f t="shared" si="16"/>
        <v>17.5</v>
      </c>
      <c r="J92" s="202">
        <f t="shared" si="23"/>
        <v>3.5</v>
      </c>
      <c r="K92" s="85">
        <f>VLOOKUP(B92,'Z21'!$B$2:$M$418,12,0)</f>
        <v>80822.951000000001</v>
      </c>
      <c r="L92" s="95">
        <f t="shared" si="17"/>
        <v>282880.3285</v>
      </c>
      <c r="M92" s="85">
        <f t="shared" si="18"/>
        <v>8082.2951000000003</v>
      </c>
      <c r="N92" s="95">
        <f t="shared" si="19"/>
        <v>72740.655899999998</v>
      </c>
      <c r="O92" s="201">
        <f t="shared" si="20"/>
        <v>254592.29564999999</v>
      </c>
      <c r="P92" s="93">
        <f t="shared" si="13"/>
        <v>17.5</v>
      </c>
      <c r="Q92" s="85">
        <f>VLOOKUP(B92,'Z21'!$B$2:$O$418,14,0)</f>
        <v>50779.065000000002</v>
      </c>
      <c r="R92" s="203">
        <f t="shared" si="21"/>
        <v>888633.63750000007</v>
      </c>
      <c r="S92" s="95">
        <f t="shared" si="22"/>
        <v>1143225.9331499999</v>
      </c>
    </row>
    <row r="93" spans="1:19" ht="45.75" customHeight="1" x14ac:dyDescent="0.25">
      <c r="A93" s="88">
        <v>209</v>
      </c>
      <c r="B93" s="89" t="s">
        <v>144</v>
      </c>
      <c r="C93" s="90" t="s">
        <v>370</v>
      </c>
      <c r="D93" s="89" t="s">
        <v>288</v>
      </c>
      <c r="E93" s="287">
        <v>1</v>
      </c>
      <c r="F93" s="136">
        <v>8</v>
      </c>
      <c r="G93" s="93">
        <f t="shared" si="14"/>
        <v>7</v>
      </c>
      <c r="H93" s="94">
        <f t="shared" si="15"/>
        <v>0.25</v>
      </c>
      <c r="I93" s="93">
        <f t="shared" si="16"/>
        <v>1.25</v>
      </c>
      <c r="J93" s="202">
        <f t="shared" si="23"/>
        <v>6.75</v>
      </c>
      <c r="K93" s="85">
        <f>VLOOKUP(B93,'Z21'!$B$2:$M$418,12,0)</f>
        <v>57273.194000000003</v>
      </c>
      <c r="L93" s="95">
        <f t="shared" si="17"/>
        <v>386594.05950000003</v>
      </c>
      <c r="M93" s="85">
        <f t="shared" si="18"/>
        <v>5727.3194000000003</v>
      </c>
      <c r="N93" s="95">
        <f t="shared" si="19"/>
        <v>51545.874600000003</v>
      </c>
      <c r="O93" s="201">
        <f t="shared" si="20"/>
        <v>347934.65355000005</v>
      </c>
      <c r="P93" s="93">
        <f t="shared" si="13"/>
        <v>1.25</v>
      </c>
      <c r="Q93" s="85">
        <f>VLOOKUP(B93,'Z21'!$B$2:$O$418,14,0)</f>
        <v>37357.794999999998</v>
      </c>
      <c r="R93" s="203">
        <f t="shared" si="21"/>
        <v>46697.243749999994</v>
      </c>
      <c r="S93" s="95">
        <f t="shared" si="22"/>
        <v>394631.89730000007</v>
      </c>
    </row>
    <row r="94" spans="1:19" ht="45.75" customHeight="1" x14ac:dyDescent="0.25">
      <c r="A94" s="88">
        <v>210</v>
      </c>
      <c r="B94" s="89" t="s">
        <v>110</v>
      </c>
      <c r="C94" s="90" t="s">
        <v>371</v>
      </c>
      <c r="D94" s="89" t="s">
        <v>288</v>
      </c>
      <c r="E94" s="287">
        <v>14</v>
      </c>
      <c r="F94" s="136">
        <v>22</v>
      </c>
      <c r="G94" s="93">
        <f t="shared" si="14"/>
        <v>8</v>
      </c>
      <c r="H94" s="94">
        <f t="shared" si="15"/>
        <v>3.5</v>
      </c>
      <c r="I94" s="93">
        <f t="shared" si="16"/>
        <v>17.5</v>
      </c>
      <c r="J94" s="202">
        <f t="shared" si="23"/>
        <v>4.5</v>
      </c>
      <c r="K94" s="85">
        <f>VLOOKUP(B94,'Z21'!$B$2:$M$418,12,0)</f>
        <v>43673.254000000001</v>
      </c>
      <c r="L94" s="95">
        <f t="shared" si="17"/>
        <v>196529.64300000001</v>
      </c>
      <c r="M94" s="85">
        <f t="shared" si="18"/>
        <v>4367.3254000000006</v>
      </c>
      <c r="N94" s="95">
        <f t="shared" si="19"/>
        <v>39305.928599999999</v>
      </c>
      <c r="O94" s="201">
        <f t="shared" si="20"/>
        <v>176876.67869999999</v>
      </c>
      <c r="P94" s="93">
        <f t="shared" si="13"/>
        <v>17.5</v>
      </c>
      <c r="Q94" s="85">
        <f>VLOOKUP(B94,'Z21'!$B$2:$O$418,14,0)</f>
        <v>22537.643999999997</v>
      </c>
      <c r="R94" s="203">
        <f t="shared" si="21"/>
        <v>394408.76999999996</v>
      </c>
      <c r="S94" s="95">
        <f t="shared" si="22"/>
        <v>571285.44869999995</v>
      </c>
    </row>
    <row r="95" spans="1:19" ht="45.75" customHeight="1" x14ac:dyDescent="0.25">
      <c r="A95" s="88">
        <v>211</v>
      </c>
      <c r="B95" s="89" t="s">
        <v>111</v>
      </c>
      <c r="C95" s="90" t="s">
        <v>372</v>
      </c>
      <c r="D95" s="89" t="s">
        <v>288</v>
      </c>
      <c r="E95" s="287">
        <v>7</v>
      </c>
      <c r="F95" s="136">
        <v>14</v>
      </c>
      <c r="G95" s="93">
        <f t="shared" si="14"/>
        <v>7</v>
      </c>
      <c r="H95" s="94">
        <f t="shared" si="15"/>
        <v>1.75</v>
      </c>
      <c r="I95" s="93">
        <f t="shared" si="16"/>
        <v>8.75</v>
      </c>
      <c r="J95" s="202">
        <f t="shared" si="23"/>
        <v>5.25</v>
      </c>
      <c r="K95" s="85">
        <f>VLOOKUP(B95,'Z21'!$B$2:$M$418,12,0)</f>
        <v>32837.444000000003</v>
      </c>
      <c r="L95" s="95">
        <f t="shared" si="17"/>
        <v>172396.58100000001</v>
      </c>
      <c r="M95" s="85">
        <f t="shared" si="18"/>
        <v>3283.7444000000005</v>
      </c>
      <c r="N95" s="95">
        <f t="shared" si="19"/>
        <v>29553.699600000004</v>
      </c>
      <c r="O95" s="201">
        <f t="shared" si="20"/>
        <v>155156.92290000001</v>
      </c>
      <c r="P95" s="93">
        <f t="shared" si="13"/>
        <v>8.75</v>
      </c>
      <c r="Q95" s="85">
        <f>VLOOKUP(B95,'Z21'!$B$2:$O$418,14,0)</f>
        <v>15992.016</v>
      </c>
      <c r="R95" s="203">
        <f t="shared" si="21"/>
        <v>139930.13999999998</v>
      </c>
      <c r="S95" s="95">
        <f t="shared" si="22"/>
        <v>295087.06290000002</v>
      </c>
    </row>
    <row r="96" spans="1:19" ht="45.75" customHeight="1" x14ac:dyDescent="0.25">
      <c r="A96" s="88">
        <v>212</v>
      </c>
      <c r="B96" s="89" t="s">
        <v>112</v>
      </c>
      <c r="C96" s="90" t="s">
        <v>373</v>
      </c>
      <c r="D96" s="89" t="s">
        <v>288</v>
      </c>
      <c r="E96" s="287">
        <v>37</v>
      </c>
      <c r="F96" s="136">
        <v>27</v>
      </c>
      <c r="G96" s="93">
        <f t="shared" si="14"/>
        <v>-10</v>
      </c>
      <c r="H96" s="94">
        <f t="shared" si="15"/>
        <v>9.25</v>
      </c>
      <c r="I96" s="93">
        <f t="shared" si="16"/>
        <v>46.25</v>
      </c>
      <c r="J96" s="202"/>
      <c r="K96" s="85">
        <f>VLOOKUP(B96,'Z21'!$B$2:$M$418,12,0)</f>
        <v>3703.7240000000002</v>
      </c>
      <c r="L96" s="95">
        <f t="shared" si="17"/>
        <v>0</v>
      </c>
      <c r="M96" s="85">
        <f t="shared" si="18"/>
        <v>370.37240000000003</v>
      </c>
      <c r="N96" s="95">
        <f t="shared" si="19"/>
        <v>3333.3516</v>
      </c>
      <c r="O96" s="201">
        <f t="shared" si="20"/>
        <v>0</v>
      </c>
      <c r="P96" s="93">
        <f t="shared" si="13"/>
        <v>27</v>
      </c>
      <c r="Q96" s="85">
        <f>VLOOKUP(B96,'Z21'!$B$2:$O$418,14,0)</f>
        <v>2505.5839999999998</v>
      </c>
      <c r="R96" s="203">
        <f t="shared" si="21"/>
        <v>67650.767999999996</v>
      </c>
      <c r="S96" s="95">
        <f t="shared" si="22"/>
        <v>67650.767999999996</v>
      </c>
    </row>
    <row r="97" spans="1:19" ht="45.75" customHeight="1" x14ac:dyDescent="0.25">
      <c r="A97" s="96">
        <v>213</v>
      </c>
      <c r="B97" s="97" t="s">
        <v>145</v>
      </c>
      <c r="C97" s="98" t="s">
        <v>374</v>
      </c>
      <c r="D97" s="97" t="s">
        <v>288</v>
      </c>
      <c r="E97" s="287">
        <v>1</v>
      </c>
      <c r="F97" s="136">
        <v>0</v>
      </c>
      <c r="G97" s="93">
        <f t="shared" si="14"/>
        <v>-1</v>
      </c>
      <c r="H97" s="94">
        <f t="shared" si="15"/>
        <v>0.25</v>
      </c>
      <c r="I97" s="93">
        <f t="shared" si="16"/>
        <v>1.25</v>
      </c>
      <c r="J97" s="202"/>
      <c r="K97" s="85">
        <f>VLOOKUP(B97,'Z21'!$B$2:$M$418,12,0)</f>
        <v>11609.346</v>
      </c>
      <c r="L97" s="95">
        <f t="shared" si="17"/>
        <v>0</v>
      </c>
      <c r="M97" s="85">
        <f t="shared" si="18"/>
        <v>1160.9346</v>
      </c>
      <c r="N97" s="95">
        <f t="shared" si="19"/>
        <v>10448.411399999999</v>
      </c>
      <c r="O97" s="201">
        <f t="shared" si="20"/>
        <v>0</v>
      </c>
      <c r="P97" s="93">
        <f t="shared" si="13"/>
        <v>0</v>
      </c>
      <c r="Q97" s="85">
        <f>VLOOKUP(B97,'Z21'!$B$2:$O$418,14,0)</f>
        <v>0</v>
      </c>
      <c r="R97" s="203">
        <f t="shared" si="21"/>
        <v>0</v>
      </c>
      <c r="S97" s="95">
        <f t="shared" si="22"/>
        <v>0</v>
      </c>
    </row>
    <row r="98" spans="1:19" ht="45.75" customHeight="1" x14ac:dyDescent="0.25">
      <c r="A98" s="88">
        <v>215</v>
      </c>
      <c r="B98" s="89" t="s">
        <v>113</v>
      </c>
      <c r="C98" s="90" t="s">
        <v>375</v>
      </c>
      <c r="D98" s="89" t="s">
        <v>288</v>
      </c>
      <c r="E98" s="287">
        <v>15</v>
      </c>
      <c r="F98" s="136">
        <v>6</v>
      </c>
      <c r="G98" s="93">
        <f t="shared" si="14"/>
        <v>-9</v>
      </c>
      <c r="H98" s="94">
        <f t="shared" si="15"/>
        <v>3.75</v>
      </c>
      <c r="I98" s="93">
        <f t="shared" si="16"/>
        <v>18.75</v>
      </c>
      <c r="J98" s="202"/>
      <c r="K98" s="85">
        <f>VLOOKUP(B98,'Z21'!$B$2:$M$418,12,0)</f>
        <v>35270.508999999998</v>
      </c>
      <c r="L98" s="95">
        <f t="shared" si="17"/>
        <v>0</v>
      </c>
      <c r="M98" s="85">
        <f t="shared" si="18"/>
        <v>3527.0509000000002</v>
      </c>
      <c r="N98" s="95">
        <f t="shared" si="19"/>
        <v>31743.458099999996</v>
      </c>
      <c r="O98" s="201">
        <f t="shared" si="20"/>
        <v>0</v>
      </c>
      <c r="P98" s="93">
        <f t="shared" ref="P98:P105" si="24">F98-J98</f>
        <v>6</v>
      </c>
      <c r="Q98" s="85">
        <f>VLOOKUP(B98,'Z21'!$B$2:$O$418,14,0)</f>
        <v>10476.367999999999</v>
      </c>
      <c r="R98" s="203">
        <f t="shared" si="21"/>
        <v>62858.207999999991</v>
      </c>
      <c r="S98" s="95">
        <f t="shared" si="22"/>
        <v>62858.207999999991</v>
      </c>
    </row>
    <row r="99" spans="1:19" ht="45.75" customHeight="1" x14ac:dyDescent="0.25">
      <c r="A99" s="88">
        <v>216</v>
      </c>
      <c r="B99" s="89" t="s">
        <v>114</v>
      </c>
      <c r="C99" s="90" t="s">
        <v>376</v>
      </c>
      <c r="D99" s="89" t="s">
        <v>288</v>
      </c>
      <c r="E99" s="287">
        <v>37</v>
      </c>
      <c r="F99" s="136">
        <v>53</v>
      </c>
      <c r="G99" s="93">
        <f t="shared" si="14"/>
        <v>16</v>
      </c>
      <c r="H99" s="94">
        <f t="shared" si="15"/>
        <v>9.25</v>
      </c>
      <c r="I99" s="93">
        <f t="shared" si="16"/>
        <v>46.25</v>
      </c>
      <c r="J99" s="202">
        <f t="shared" si="23"/>
        <v>6.75</v>
      </c>
      <c r="K99" s="85">
        <f>VLOOKUP(B99,'Z21'!$B$2:$M$418,12,0)</f>
        <v>5694.3180000000002</v>
      </c>
      <c r="L99" s="95">
        <f t="shared" si="17"/>
        <v>38436.646500000003</v>
      </c>
      <c r="M99" s="85">
        <f t="shared" si="18"/>
        <v>569.43180000000007</v>
      </c>
      <c r="N99" s="95">
        <f t="shared" si="19"/>
        <v>5124.8861999999999</v>
      </c>
      <c r="O99" s="201">
        <f t="shared" si="20"/>
        <v>34592.981849999996</v>
      </c>
      <c r="P99" s="93">
        <f t="shared" si="24"/>
        <v>46.25</v>
      </c>
      <c r="Q99" s="85">
        <f>VLOOKUP(B99,'Z21'!$B$2:$O$418,14,0)</f>
        <v>3954.9129999999996</v>
      </c>
      <c r="R99" s="203">
        <f t="shared" si="21"/>
        <v>182914.72624999998</v>
      </c>
      <c r="S99" s="95">
        <f t="shared" si="22"/>
        <v>217507.70809999999</v>
      </c>
    </row>
    <row r="100" spans="1:19" ht="45.75" customHeight="1" x14ac:dyDescent="0.25">
      <c r="A100" s="88">
        <v>218</v>
      </c>
      <c r="B100" s="89" t="s">
        <v>115</v>
      </c>
      <c r="C100" s="90" t="s">
        <v>377</v>
      </c>
      <c r="D100" s="89" t="s">
        <v>288</v>
      </c>
      <c r="E100" s="287">
        <v>40</v>
      </c>
      <c r="F100" s="136">
        <v>73</v>
      </c>
      <c r="G100" s="93">
        <f t="shared" si="14"/>
        <v>33</v>
      </c>
      <c r="H100" s="94">
        <f t="shared" si="15"/>
        <v>10</v>
      </c>
      <c r="I100" s="93">
        <f t="shared" si="16"/>
        <v>50</v>
      </c>
      <c r="J100" s="202">
        <f t="shared" si="23"/>
        <v>23</v>
      </c>
      <c r="K100" s="85">
        <f>VLOOKUP(B100,'Z21'!$B$2:$M$418,12,0)</f>
        <v>2874.4850000000001</v>
      </c>
      <c r="L100" s="95">
        <f t="shared" si="17"/>
        <v>66113.154999999999</v>
      </c>
      <c r="M100" s="85">
        <f t="shared" si="18"/>
        <v>287.44850000000002</v>
      </c>
      <c r="N100" s="95">
        <f t="shared" si="19"/>
        <v>2587.0365000000002</v>
      </c>
      <c r="O100" s="201">
        <f t="shared" si="20"/>
        <v>59501.839500000002</v>
      </c>
      <c r="P100" s="93">
        <f t="shared" si="24"/>
        <v>50</v>
      </c>
      <c r="Q100" s="85">
        <f>VLOOKUP(B100,'Z21'!$B$2:$O$418,14,0)</f>
        <v>1437.768</v>
      </c>
      <c r="R100" s="203">
        <f t="shared" si="21"/>
        <v>71888.399999999994</v>
      </c>
      <c r="S100" s="95">
        <f t="shared" si="22"/>
        <v>131390.2395</v>
      </c>
    </row>
    <row r="101" spans="1:19" ht="45.75" customHeight="1" x14ac:dyDescent="0.25">
      <c r="A101" s="88">
        <v>251</v>
      </c>
      <c r="B101" s="89" t="s">
        <v>186</v>
      </c>
      <c r="C101" s="103" t="s">
        <v>378</v>
      </c>
      <c r="D101" s="89" t="s">
        <v>379</v>
      </c>
      <c r="E101" s="287">
        <v>24</v>
      </c>
      <c r="F101" s="136">
        <v>23</v>
      </c>
      <c r="G101" s="93">
        <f t="shared" si="14"/>
        <v>-1</v>
      </c>
      <c r="H101" s="94">
        <f t="shared" si="15"/>
        <v>6</v>
      </c>
      <c r="I101" s="93">
        <f t="shared" si="16"/>
        <v>30</v>
      </c>
      <c r="J101" s="202"/>
      <c r="K101" s="85">
        <f>VLOOKUP(B101,'Z21'!$B$2:$M$418,12,0)</f>
        <v>22665.866000000002</v>
      </c>
      <c r="L101" s="95">
        <f t="shared" si="17"/>
        <v>0</v>
      </c>
      <c r="M101" s="85">
        <f t="shared" si="18"/>
        <v>2266.5866000000001</v>
      </c>
      <c r="N101" s="95">
        <f t="shared" si="19"/>
        <v>20399.279400000003</v>
      </c>
      <c r="O101" s="201">
        <f t="shared" si="20"/>
        <v>0</v>
      </c>
      <c r="P101" s="93">
        <f t="shared" si="24"/>
        <v>23</v>
      </c>
      <c r="Q101" s="85">
        <f>VLOOKUP(B101,'Z21'!$B$2:$O$418,14,0)</f>
        <v>16031.954000000002</v>
      </c>
      <c r="R101" s="203">
        <f t="shared" si="21"/>
        <v>368734.94200000004</v>
      </c>
      <c r="S101" s="95">
        <f t="shared" si="22"/>
        <v>368734.94200000004</v>
      </c>
    </row>
    <row r="102" spans="1:19" ht="45.75" customHeight="1" x14ac:dyDescent="0.25">
      <c r="A102" s="88">
        <v>255</v>
      </c>
      <c r="B102" s="89" t="s">
        <v>116</v>
      </c>
      <c r="C102" s="103" t="s">
        <v>380</v>
      </c>
      <c r="D102" s="89" t="s">
        <v>288</v>
      </c>
      <c r="E102" s="287">
        <v>14</v>
      </c>
      <c r="F102" s="136">
        <v>20</v>
      </c>
      <c r="G102" s="93">
        <f t="shared" si="14"/>
        <v>6</v>
      </c>
      <c r="H102" s="94">
        <f t="shared" si="15"/>
        <v>3.5</v>
      </c>
      <c r="I102" s="93">
        <f t="shared" si="16"/>
        <v>17.5</v>
      </c>
      <c r="J102" s="202">
        <f t="shared" si="23"/>
        <v>2.5</v>
      </c>
      <c r="K102" s="85">
        <f>VLOOKUP(B102,'Z21'!$B$2:$M$418,12,0)</f>
        <v>46437.383999999998</v>
      </c>
      <c r="L102" s="95">
        <f t="shared" si="17"/>
        <v>116093.45999999999</v>
      </c>
      <c r="M102" s="85">
        <f t="shared" si="18"/>
        <v>4643.7384000000002</v>
      </c>
      <c r="N102" s="95">
        <f t="shared" si="19"/>
        <v>41793.645599999996</v>
      </c>
      <c r="O102" s="201">
        <f t="shared" si="20"/>
        <v>104484.11399999999</v>
      </c>
      <c r="P102" s="93">
        <f t="shared" si="24"/>
        <v>17.5</v>
      </c>
      <c r="Q102" s="85">
        <f>VLOOKUP(B102,'Z21'!$B$2:$O$418,14,0)</f>
        <v>29299.777999999998</v>
      </c>
      <c r="R102" s="203">
        <f t="shared" si="21"/>
        <v>512746.11499999999</v>
      </c>
      <c r="S102" s="95">
        <f t="shared" si="22"/>
        <v>617230.22899999993</v>
      </c>
    </row>
    <row r="103" spans="1:19" ht="45.75" customHeight="1" x14ac:dyDescent="0.25">
      <c r="A103" s="88">
        <v>257</v>
      </c>
      <c r="B103" s="89" t="s">
        <v>146</v>
      </c>
      <c r="C103" s="103" t="s">
        <v>381</v>
      </c>
      <c r="D103" s="89" t="s">
        <v>288</v>
      </c>
      <c r="E103" s="287">
        <v>11</v>
      </c>
      <c r="F103" s="136">
        <v>13</v>
      </c>
      <c r="G103" s="93">
        <f t="shared" si="14"/>
        <v>2</v>
      </c>
      <c r="H103" s="94">
        <f t="shared" si="15"/>
        <v>2.75</v>
      </c>
      <c r="I103" s="93">
        <f t="shared" si="16"/>
        <v>13.75</v>
      </c>
      <c r="J103" s="202"/>
      <c r="K103" s="85">
        <f>VLOOKUP(B103,'Z21'!$B$2:$M$418,12,0)</f>
        <v>59484.498</v>
      </c>
      <c r="L103" s="95">
        <f t="shared" si="17"/>
        <v>0</v>
      </c>
      <c r="M103" s="85">
        <f t="shared" si="18"/>
        <v>5948.4498000000003</v>
      </c>
      <c r="N103" s="95">
        <f t="shared" si="19"/>
        <v>53536.048199999997</v>
      </c>
      <c r="O103" s="201">
        <f t="shared" si="20"/>
        <v>0</v>
      </c>
      <c r="P103" s="93">
        <f t="shared" si="24"/>
        <v>13</v>
      </c>
      <c r="Q103" s="85">
        <f>VLOOKUP(B103,'Z21'!$B$2:$O$418,14,0)</f>
        <v>18796.084000000003</v>
      </c>
      <c r="R103" s="203">
        <f t="shared" si="21"/>
        <v>244349.09200000003</v>
      </c>
      <c r="S103" s="95">
        <f t="shared" si="22"/>
        <v>244349.09200000003</v>
      </c>
    </row>
    <row r="104" spans="1:19" ht="45.75" customHeight="1" x14ac:dyDescent="0.25">
      <c r="A104" s="88">
        <v>260</v>
      </c>
      <c r="B104" s="89" t="s">
        <v>117</v>
      </c>
      <c r="C104" s="103" t="s">
        <v>382</v>
      </c>
      <c r="D104" s="89" t="s">
        <v>288</v>
      </c>
      <c r="E104" s="287">
        <v>10</v>
      </c>
      <c r="F104" s="136">
        <v>12</v>
      </c>
      <c r="G104" s="93">
        <f t="shared" si="14"/>
        <v>2</v>
      </c>
      <c r="H104" s="94">
        <f t="shared" si="15"/>
        <v>2.5</v>
      </c>
      <c r="I104" s="93">
        <f t="shared" si="16"/>
        <v>12.5</v>
      </c>
      <c r="J104" s="202"/>
      <c r="K104" s="85">
        <f>VLOOKUP(B104,'Z21'!$B$2:$M$418,12,0)</f>
        <v>9453.7450000000008</v>
      </c>
      <c r="L104" s="95">
        <f t="shared" si="17"/>
        <v>0</v>
      </c>
      <c r="M104" s="85">
        <f t="shared" si="18"/>
        <v>945.37450000000013</v>
      </c>
      <c r="N104" s="95">
        <f t="shared" si="19"/>
        <v>8508.3705000000009</v>
      </c>
      <c r="O104" s="201">
        <f t="shared" si="20"/>
        <v>0</v>
      </c>
      <c r="P104" s="93">
        <f t="shared" si="24"/>
        <v>12</v>
      </c>
      <c r="Q104" s="85">
        <f>VLOOKUP(B104,'Z21'!$B$2:$O$418,14,0)</f>
        <v>3417.8520000000008</v>
      </c>
      <c r="R104" s="203">
        <f t="shared" si="21"/>
        <v>41014.224000000009</v>
      </c>
      <c r="S104" s="95">
        <f t="shared" si="22"/>
        <v>41014.224000000009</v>
      </c>
    </row>
    <row r="105" spans="1:19" ht="45.75" customHeight="1" x14ac:dyDescent="0.25">
      <c r="A105" s="88">
        <v>291</v>
      </c>
      <c r="B105" s="89" t="s">
        <v>152</v>
      </c>
      <c r="C105" s="103" t="s">
        <v>383</v>
      </c>
      <c r="D105" s="89" t="s">
        <v>288</v>
      </c>
      <c r="E105" s="287">
        <v>3</v>
      </c>
      <c r="F105" s="197">
        <v>7</v>
      </c>
      <c r="G105" s="93">
        <f t="shared" si="14"/>
        <v>4</v>
      </c>
      <c r="H105" s="94">
        <f t="shared" si="15"/>
        <v>0.75</v>
      </c>
      <c r="I105" s="93">
        <f t="shared" si="16"/>
        <v>3.75</v>
      </c>
      <c r="J105" s="202">
        <f t="shared" si="23"/>
        <v>3.25</v>
      </c>
      <c r="K105" s="85">
        <f>VLOOKUP(B105,'Z21'!$B$2:$M$418,12,0)</f>
        <v>72862.676999999996</v>
      </c>
      <c r="L105" s="95">
        <f>J105*K105</f>
        <v>236803.70024999999</v>
      </c>
      <c r="M105" s="85">
        <f t="shared" si="18"/>
        <v>7286.2677000000003</v>
      </c>
      <c r="N105" s="95">
        <f t="shared" si="19"/>
        <v>65576.409299999999</v>
      </c>
      <c r="O105" s="201">
        <f t="shared" si="20"/>
        <v>213123.33022499998</v>
      </c>
      <c r="P105" s="93">
        <f t="shared" si="24"/>
        <v>3.75</v>
      </c>
      <c r="Q105" s="85">
        <f>VLOOKUP(B105,'Z21'!$B$2:$O$418,14,0)</f>
        <v>20454.562000000005</v>
      </c>
      <c r="R105" s="203">
        <f t="shared" si="21"/>
        <v>76704.607500000013</v>
      </c>
      <c r="S105" s="95">
        <f t="shared" si="22"/>
        <v>289827.93772499997</v>
      </c>
    </row>
    <row r="106" spans="1:19" x14ac:dyDescent="0.25">
      <c r="E106" s="198">
        <f>SUM(E2:E105)</f>
        <v>4839</v>
      </c>
      <c r="F106" s="200">
        <f>SUM(F2:F105)</f>
        <v>12449</v>
      </c>
      <c r="G106" s="194">
        <f>SUM(G2:G105)</f>
        <v>7616</v>
      </c>
      <c r="I106" s="104">
        <f>SUM(I2:I105)</f>
        <v>6048.75</v>
      </c>
      <c r="J106" s="104">
        <f>SUM(J2:J105)</f>
        <v>8691.75</v>
      </c>
      <c r="L106" s="105"/>
      <c r="O106" s="105">
        <f>SUM(O2:O105)</f>
        <v>151817911.50735</v>
      </c>
      <c r="P106" s="104">
        <f>SUM(P2:P105)</f>
        <v>3757.25</v>
      </c>
      <c r="R106" s="131">
        <f>SUM(R2:R105)</f>
        <v>26861794.32</v>
      </c>
      <c r="S106" s="113">
        <f>SUM(S2:S105)</f>
        <v>178679705.82735008</v>
      </c>
    </row>
    <row r="107" spans="1:19" x14ac:dyDescent="0.25">
      <c r="F107" s="199"/>
    </row>
    <row r="108" spans="1:19" x14ac:dyDescent="0.25">
      <c r="F108" s="199">
        <f>+E106+G106</f>
        <v>12455</v>
      </c>
      <c r="S108" s="95"/>
    </row>
    <row r="109" spans="1:19" x14ac:dyDescent="0.25">
      <c r="F109" s="199"/>
      <c r="S109" s="85"/>
    </row>
    <row r="110" spans="1:19" x14ac:dyDescent="0.25">
      <c r="F110" s="199">
        <f>+F108-F106</f>
        <v>6</v>
      </c>
    </row>
    <row r="111" spans="1:19" x14ac:dyDescent="0.25">
      <c r="S111" s="95"/>
    </row>
  </sheetData>
  <autoFilter ref="A1:S106" xr:uid="{00000000-0009-0000-0000-000011000000}"/>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418"/>
  <sheetViews>
    <sheetView workbookViewId="0">
      <selection activeCell="C9" sqref="C9"/>
    </sheetView>
  </sheetViews>
  <sheetFormatPr baseColWidth="10" defaultRowHeight="15" x14ac:dyDescent="0.25"/>
  <cols>
    <col min="2" max="2" width="27.5703125" customWidth="1"/>
    <col min="3" max="3" width="47.42578125" customWidth="1"/>
    <col min="4" max="4" width="17.28515625" customWidth="1"/>
    <col min="6" max="6" width="16.7109375" customWidth="1"/>
    <col min="7" max="7" width="13.5703125" customWidth="1"/>
    <col min="10" max="10" width="13" customWidth="1"/>
    <col min="11" max="11" width="20.5703125" customWidth="1"/>
    <col min="12" max="12" width="11.42578125" style="92"/>
    <col min="13" max="13" width="13.5703125" style="92" customWidth="1"/>
    <col min="14" max="14" width="15.42578125" style="92" customWidth="1"/>
    <col min="15" max="15" width="14.42578125" style="92" customWidth="1"/>
  </cols>
  <sheetData>
    <row r="1" spans="1:17" ht="33.75" x14ac:dyDescent="0.25">
      <c r="A1" s="77" t="s">
        <v>235</v>
      </c>
      <c r="B1" s="77" t="s">
        <v>236</v>
      </c>
      <c r="C1" s="78" t="s">
        <v>237</v>
      </c>
      <c r="D1" s="77" t="s">
        <v>238</v>
      </c>
      <c r="E1" s="79" t="s">
        <v>239</v>
      </c>
      <c r="F1" s="114" t="s">
        <v>386</v>
      </c>
      <c r="G1" s="114" t="s">
        <v>387</v>
      </c>
      <c r="H1" s="114" t="s">
        <v>388</v>
      </c>
      <c r="I1" s="114" t="s">
        <v>389</v>
      </c>
      <c r="J1" s="114" t="s">
        <v>45</v>
      </c>
      <c r="K1" s="114" t="s">
        <v>46</v>
      </c>
      <c r="L1" s="126" t="s">
        <v>978</v>
      </c>
      <c r="M1" s="114" t="s">
        <v>975</v>
      </c>
      <c r="N1" s="114" t="s">
        <v>977</v>
      </c>
      <c r="O1" s="114" t="s">
        <v>976</v>
      </c>
      <c r="P1" s="125">
        <v>5.0999999999999997E-2</v>
      </c>
    </row>
    <row r="2" spans="1:17" ht="28.5" customHeight="1" x14ac:dyDescent="0.25">
      <c r="A2" s="88">
        <v>0</v>
      </c>
      <c r="B2" s="89" t="s">
        <v>390</v>
      </c>
      <c r="C2" s="90" t="s">
        <v>391</v>
      </c>
      <c r="D2" s="89" t="s">
        <v>392</v>
      </c>
      <c r="E2" s="91">
        <v>25863</v>
      </c>
      <c r="F2" s="115">
        <v>400</v>
      </c>
      <c r="G2" s="115">
        <v>316</v>
      </c>
      <c r="H2" s="116">
        <v>0</v>
      </c>
      <c r="I2" s="117">
        <v>0.21</v>
      </c>
      <c r="J2" s="115">
        <v>316</v>
      </c>
      <c r="K2" s="118">
        <v>8172708</v>
      </c>
      <c r="L2" s="95">
        <f>F2*$P$1</f>
        <v>20.399999999999999</v>
      </c>
      <c r="M2" s="95">
        <f>L2+F2</f>
        <v>420.4</v>
      </c>
      <c r="N2" s="95">
        <f>M2*I2</f>
        <v>88.283999999999992</v>
      </c>
      <c r="O2" s="95">
        <f>M2-N2</f>
        <v>332.11599999999999</v>
      </c>
      <c r="Q2" s="124"/>
    </row>
    <row r="3" spans="1:17" ht="28.5" customHeight="1" x14ac:dyDescent="0.25">
      <c r="A3" s="88">
        <v>1</v>
      </c>
      <c r="B3" s="89" t="s">
        <v>393</v>
      </c>
      <c r="C3" s="90" t="s">
        <v>394</v>
      </c>
      <c r="D3" s="89" t="s">
        <v>395</v>
      </c>
      <c r="E3" s="91">
        <v>0</v>
      </c>
      <c r="F3" s="115">
        <v>0</v>
      </c>
      <c r="G3" s="115">
        <v>0</v>
      </c>
      <c r="H3" s="116">
        <v>0</v>
      </c>
      <c r="I3" s="117"/>
      <c r="J3" s="115">
        <v>0</v>
      </c>
      <c r="K3" s="118">
        <v>0</v>
      </c>
      <c r="L3" s="95">
        <f t="shared" ref="L3:L66" si="0">F3*$P$1</f>
        <v>0</v>
      </c>
      <c r="M3" s="95">
        <f t="shared" ref="M3:M66" si="1">L3+F3</f>
        <v>0</v>
      </c>
      <c r="N3" s="95">
        <f t="shared" ref="N3:N66" si="2">M3*I3</f>
        <v>0</v>
      </c>
      <c r="O3" s="95">
        <f t="shared" ref="O3:O66" si="3">M3-N3</f>
        <v>0</v>
      </c>
    </row>
    <row r="4" spans="1:17" ht="28.5" customHeight="1" x14ac:dyDescent="0.25">
      <c r="A4" s="88">
        <v>2</v>
      </c>
      <c r="B4" s="89" t="s">
        <v>396</v>
      </c>
      <c r="C4" s="90" t="s">
        <v>397</v>
      </c>
      <c r="D4" s="89" t="s">
        <v>395</v>
      </c>
      <c r="E4" s="91">
        <v>0</v>
      </c>
      <c r="F4" s="115">
        <v>0</v>
      </c>
      <c r="G4" s="115">
        <v>0</v>
      </c>
      <c r="H4" s="116">
        <v>0</v>
      </c>
      <c r="I4" s="117"/>
      <c r="J4" s="115">
        <v>0</v>
      </c>
      <c r="K4" s="118">
        <v>0</v>
      </c>
      <c r="L4" s="95">
        <f t="shared" si="0"/>
        <v>0</v>
      </c>
      <c r="M4" s="95">
        <f t="shared" si="1"/>
        <v>0</v>
      </c>
      <c r="N4" s="95">
        <f t="shared" si="2"/>
        <v>0</v>
      </c>
      <c r="O4" s="95">
        <f t="shared" si="3"/>
        <v>0</v>
      </c>
    </row>
    <row r="5" spans="1:17" ht="28.5" customHeight="1" x14ac:dyDescent="0.25">
      <c r="A5" s="88">
        <v>3</v>
      </c>
      <c r="B5" s="89" t="s">
        <v>47</v>
      </c>
      <c r="C5" s="90" t="s">
        <v>247</v>
      </c>
      <c r="D5" s="89" t="s">
        <v>248</v>
      </c>
      <c r="E5" s="91">
        <v>30</v>
      </c>
      <c r="F5" s="115">
        <v>15570</v>
      </c>
      <c r="G5" s="115">
        <v>6916</v>
      </c>
      <c r="H5" s="116">
        <v>0</v>
      </c>
      <c r="I5" s="117">
        <v>0.55581245985870265</v>
      </c>
      <c r="J5" s="115">
        <v>6916</v>
      </c>
      <c r="K5" s="118">
        <v>207480</v>
      </c>
      <c r="L5" s="95">
        <f t="shared" si="0"/>
        <v>794.06999999999994</v>
      </c>
      <c r="M5" s="95">
        <f t="shared" si="1"/>
        <v>16364.07</v>
      </c>
      <c r="N5" s="95">
        <f t="shared" si="2"/>
        <v>9095.3539999999994</v>
      </c>
      <c r="O5" s="95">
        <f t="shared" si="3"/>
        <v>7268.7160000000003</v>
      </c>
    </row>
    <row r="6" spans="1:17" ht="28.5" customHeight="1" x14ac:dyDescent="0.25">
      <c r="A6" s="88">
        <v>4</v>
      </c>
      <c r="B6" s="89" t="s">
        <v>398</v>
      </c>
      <c r="C6" s="90" t="s">
        <v>247</v>
      </c>
      <c r="D6" s="89" t="s">
        <v>399</v>
      </c>
      <c r="E6" s="91">
        <v>0</v>
      </c>
      <c r="F6" s="115">
        <v>0</v>
      </c>
      <c r="G6" s="115">
        <v>0</v>
      </c>
      <c r="H6" s="116">
        <v>0</v>
      </c>
      <c r="I6" s="117">
        <v>0</v>
      </c>
      <c r="J6" s="115">
        <v>0</v>
      </c>
      <c r="K6" s="118">
        <v>0</v>
      </c>
      <c r="L6" s="95">
        <f t="shared" si="0"/>
        <v>0</v>
      </c>
      <c r="M6" s="95">
        <f t="shared" si="1"/>
        <v>0</v>
      </c>
      <c r="N6" s="95">
        <f t="shared" si="2"/>
        <v>0</v>
      </c>
      <c r="O6" s="95">
        <f t="shared" si="3"/>
        <v>0</v>
      </c>
    </row>
    <row r="7" spans="1:17" ht="28.5" customHeight="1" x14ac:dyDescent="0.25">
      <c r="A7" s="88">
        <v>5</v>
      </c>
      <c r="B7" s="89" t="s">
        <v>121</v>
      </c>
      <c r="C7" s="90" t="s">
        <v>249</v>
      </c>
      <c r="D7" s="89" t="s">
        <v>250</v>
      </c>
      <c r="E7" s="91">
        <v>6</v>
      </c>
      <c r="F7" s="115">
        <v>10573</v>
      </c>
      <c r="G7" s="115">
        <v>6179</v>
      </c>
      <c r="H7" s="116">
        <v>0</v>
      </c>
      <c r="I7" s="117">
        <v>0.41558687222169677</v>
      </c>
      <c r="J7" s="115">
        <v>6179</v>
      </c>
      <c r="K7" s="118">
        <v>37074</v>
      </c>
      <c r="L7" s="95">
        <f t="shared" si="0"/>
        <v>539.22299999999996</v>
      </c>
      <c r="M7" s="95">
        <f t="shared" si="1"/>
        <v>11112.223</v>
      </c>
      <c r="N7" s="95">
        <f t="shared" si="2"/>
        <v>4618.0940000000001</v>
      </c>
      <c r="O7" s="95">
        <f t="shared" si="3"/>
        <v>6494.1289999999999</v>
      </c>
    </row>
    <row r="8" spans="1:17" ht="28.5" customHeight="1" x14ac:dyDescent="0.25">
      <c r="A8" s="88">
        <v>6</v>
      </c>
      <c r="B8" s="89" t="s">
        <v>400</v>
      </c>
      <c r="C8" s="90" t="s">
        <v>401</v>
      </c>
      <c r="D8" s="89" t="s">
        <v>402</v>
      </c>
      <c r="E8" s="91">
        <v>0</v>
      </c>
      <c r="F8" s="115">
        <v>0</v>
      </c>
      <c r="G8" s="115">
        <v>0</v>
      </c>
      <c r="H8" s="116">
        <v>0</v>
      </c>
      <c r="I8" s="117">
        <v>0</v>
      </c>
      <c r="J8" s="115">
        <v>0</v>
      </c>
      <c r="K8" s="118">
        <v>0</v>
      </c>
      <c r="L8" s="95">
        <f t="shared" si="0"/>
        <v>0</v>
      </c>
      <c r="M8" s="95">
        <f t="shared" si="1"/>
        <v>0</v>
      </c>
      <c r="N8" s="95">
        <f t="shared" si="2"/>
        <v>0</v>
      </c>
      <c r="O8" s="95">
        <f t="shared" si="3"/>
        <v>0</v>
      </c>
    </row>
    <row r="9" spans="1:17" ht="28.5" customHeight="1" x14ac:dyDescent="0.25">
      <c r="A9" s="88">
        <v>7</v>
      </c>
      <c r="B9" s="89" t="s">
        <v>403</v>
      </c>
      <c r="C9" s="90" t="s">
        <v>404</v>
      </c>
      <c r="D9" s="89" t="s">
        <v>252</v>
      </c>
      <c r="E9" s="91">
        <v>0</v>
      </c>
      <c r="F9" s="115">
        <v>0</v>
      </c>
      <c r="G9" s="115">
        <v>0</v>
      </c>
      <c r="H9" s="116">
        <v>0</v>
      </c>
      <c r="I9" s="117">
        <v>0</v>
      </c>
      <c r="J9" s="115">
        <v>0</v>
      </c>
      <c r="K9" s="118">
        <v>0</v>
      </c>
      <c r="L9" s="95">
        <f t="shared" si="0"/>
        <v>0</v>
      </c>
      <c r="M9" s="95">
        <f t="shared" si="1"/>
        <v>0</v>
      </c>
      <c r="N9" s="95">
        <f t="shared" si="2"/>
        <v>0</v>
      </c>
      <c r="O9" s="95">
        <f t="shared" si="3"/>
        <v>0</v>
      </c>
    </row>
    <row r="10" spans="1:17" ht="28.5" customHeight="1" x14ac:dyDescent="0.25">
      <c r="A10" s="88">
        <v>8</v>
      </c>
      <c r="B10" s="89" t="s">
        <v>122</v>
      </c>
      <c r="C10" s="90" t="s">
        <v>251</v>
      </c>
      <c r="D10" s="89" t="s">
        <v>252</v>
      </c>
      <c r="E10" s="91">
        <v>116</v>
      </c>
      <c r="F10" s="115">
        <v>3629</v>
      </c>
      <c r="G10" s="115">
        <v>2104</v>
      </c>
      <c r="H10" s="116">
        <v>0</v>
      </c>
      <c r="I10" s="117">
        <v>0.42022595756406722</v>
      </c>
      <c r="J10" s="115">
        <v>2104</v>
      </c>
      <c r="K10" s="118">
        <v>244064</v>
      </c>
      <c r="L10" s="95">
        <f t="shared" si="0"/>
        <v>185.07899999999998</v>
      </c>
      <c r="M10" s="95">
        <f t="shared" si="1"/>
        <v>3814.0790000000002</v>
      </c>
      <c r="N10" s="95">
        <f t="shared" si="2"/>
        <v>1602.7750000000001</v>
      </c>
      <c r="O10" s="95">
        <f t="shared" si="3"/>
        <v>2211.3040000000001</v>
      </c>
    </row>
    <row r="11" spans="1:17" ht="28.5" customHeight="1" x14ac:dyDescent="0.25">
      <c r="A11" s="88">
        <v>9</v>
      </c>
      <c r="B11" s="89" t="s">
        <v>48</v>
      </c>
      <c r="C11" s="90" t="s">
        <v>253</v>
      </c>
      <c r="D11" s="89" t="s">
        <v>254</v>
      </c>
      <c r="E11" s="91">
        <v>91</v>
      </c>
      <c r="F11" s="115">
        <v>4282</v>
      </c>
      <c r="G11" s="115">
        <v>3138</v>
      </c>
      <c r="H11" s="116">
        <v>0</v>
      </c>
      <c r="I11" s="117">
        <v>0.26716487622606255</v>
      </c>
      <c r="J11" s="115">
        <v>3138</v>
      </c>
      <c r="K11" s="118">
        <v>285558</v>
      </c>
      <c r="L11" s="95">
        <f t="shared" si="0"/>
        <v>218.38199999999998</v>
      </c>
      <c r="M11" s="95">
        <f t="shared" si="1"/>
        <v>4500.3819999999996</v>
      </c>
      <c r="N11" s="95">
        <f t="shared" si="2"/>
        <v>1202.3439999999998</v>
      </c>
      <c r="O11" s="95">
        <f t="shared" si="3"/>
        <v>3298.0379999999996</v>
      </c>
    </row>
    <row r="12" spans="1:17" ht="28.5" customHeight="1" x14ac:dyDescent="0.25">
      <c r="A12" s="88">
        <v>10</v>
      </c>
      <c r="B12" s="89" t="s">
        <v>405</v>
      </c>
      <c r="C12" s="90" t="s">
        <v>406</v>
      </c>
      <c r="D12" s="89" t="s">
        <v>407</v>
      </c>
      <c r="E12" s="91">
        <v>0</v>
      </c>
      <c r="F12" s="115">
        <v>0</v>
      </c>
      <c r="G12" s="115">
        <v>0</v>
      </c>
      <c r="H12" s="116">
        <v>0</v>
      </c>
      <c r="I12" s="117">
        <v>0</v>
      </c>
      <c r="J12" s="115">
        <v>0</v>
      </c>
      <c r="K12" s="118">
        <v>0</v>
      </c>
      <c r="L12" s="95">
        <f t="shared" si="0"/>
        <v>0</v>
      </c>
      <c r="M12" s="95">
        <f t="shared" si="1"/>
        <v>0</v>
      </c>
      <c r="N12" s="95">
        <f t="shared" si="2"/>
        <v>0</v>
      </c>
      <c r="O12" s="95">
        <f t="shared" si="3"/>
        <v>0</v>
      </c>
    </row>
    <row r="13" spans="1:17" ht="28.5" customHeight="1" x14ac:dyDescent="0.25">
      <c r="A13" s="88">
        <v>11</v>
      </c>
      <c r="B13" s="89" t="s">
        <v>49</v>
      </c>
      <c r="C13" s="90" t="s">
        <v>255</v>
      </c>
      <c r="D13" s="89" t="s">
        <v>256</v>
      </c>
      <c r="E13" s="91">
        <v>10</v>
      </c>
      <c r="F13" s="115">
        <v>101834</v>
      </c>
      <c r="G13" s="115">
        <v>7364</v>
      </c>
      <c r="H13" s="116">
        <v>0</v>
      </c>
      <c r="I13" s="117">
        <v>0.92768623446000353</v>
      </c>
      <c r="J13" s="115">
        <v>7364</v>
      </c>
      <c r="K13" s="118">
        <v>73640</v>
      </c>
      <c r="L13" s="95">
        <f t="shared" si="0"/>
        <v>5193.5339999999997</v>
      </c>
      <c r="M13" s="95">
        <f t="shared" si="1"/>
        <v>107027.534</v>
      </c>
      <c r="N13" s="95">
        <f t="shared" si="2"/>
        <v>99287.97</v>
      </c>
      <c r="O13" s="95">
        <f t="shared" si="3"/>
        <v>7739.5639999999985</v>
      </c>
    </row>
    <row r="14" spans="1:17" ht="28.5" customHeight="1" x14ac:dyDescent="0.25">
      <c r="A14" s="88">
        <v>12</v>
      </c>
      <c r="B14" s="89" t="s">
        <v>408</v>
      </c>
      <c r="C14" s="100" t="s">
        <v>257</v>
      </c>
      <c r="D14" s="89" t="s">
        <v>409</v>
      </c>
      <c r="E14" s="91">
        <v>0</v>
      </c>
      <c r="F14" s="115">
        <v>0</v>
      </c>
      <c r="G14" s="115">
        <v>0</v>
      </c>
      <c r="H14" s="116">
        <v>0</v>
      </c>
      <c r="I14" s="117">
        <v>0</v>
      </c>
      <c r="J14" s="115">
        <v>0</v>
      </c>
      <c r="K14" s="118">
        <v>0</v>
      </c>
      <c r="L14" s="95">
        <f t="shared" si="0"/>
        <v>0</v>
      </c>
      <c r="M14" s="95">
        <f t="shared" si="1"/>
        <v>0</v>
      </c>
      <c r="N14" s="95">
        <f t="shared" si="2"/>
        <v>0</v>
      </c>
      <c r="O14" s="95">
        <f t="shared" si="3"/>
        <v>0</v>
      </c>
    </row>
    <row r="15" spans="1:17" ht="28.5" customHeight="1" x14ac:dyDescent="0.25">
      <c r="A15" s="88">
        <v>13</v>
      </c>
      <c r="B15" s="89" t="s">
        <v>50</v>
      </c>
      <c r="C15" s="90" t="s">
        <v>257</v>
      </c>
      <c r="D15" s="89" t="s">
        <v>248</v>
      </c>
      <c r="E15" s="91">
        <v>81</v>
      </c>
      <c r="F15" s="115">
        <v>12203</v>
      </c>
      <c r="G15" s="115">
        <v>6192</v>
      </c>
      <c r="H15" s="116">
        <v>0</v>
      </c>
      <c r="I15" s="117">
        <v>0.49258379087109727</v>
      </c>
      <c r="J15" s="115">
        <v>6192</v>
      </c>
      <c r="K15" s="118">
        <v>501552</v>
      </c>
      <c r="L15" s="95">
        <f t="shared" si="0"/>
        <v>622.35299999999995</v>
      </c>
      <c r="M15" s="95">
        <f t="shared" si="1"/>
        <v>12825.352999999999</v>
      </c>
      <c r="N15" s="95">
        <f t="shared" si="2"/>
        <v>6317.5609999999997</v>
      </c>
      <c r="O15" s="95">
        <f t="shared" si="3"/>
        <v>6507.7919999999995</v>
      </c>
    </row>
    <row r="16" spans="1:17" ht="28.5" customHeight="1" x14ac:dyDescent="0.25">
      <c r="A16" s="88">
        <v>14</v>
      </c>
      <c r="B16" s="89" t="s">
        <v>410</v>
      </c>
      <c r="C16" s="90" t="s">
        <v>411</v>
      </c>
      <c r="D16" s="89" t="s">
        <v>248</v>
      </c>
      <c r="E16" s="91">
        <v>0</v>
      </c>
      <c r="F16" s="115">
        <v>0</v>
      </c>
      <c r="G16" s="115">
        <v>0</v>
      </c>
      <c r="H16" s="116">
        <v>0</v>
      </c>
      <c r="I16" s="117">
        <v>0</v>
      </c>
      <c r="J16" s="115">
        <v>0</v>
      </c>
      <c r="K16" s="118">
        <v>0</v>
      </c>
      <c r="L16" s="95">
        <f t="shared" si="0"/>
        <v>0</v>
      </c>
      <c r="M16" s="95">
        <f t="shared" si="1"/>
        <v>0</v>
      </c>
      <c r="N16" s="95">
        <f t="shared" si="2"/>
        <v>0</v>
      </c>
      <c r="O16" s="95">
        <f t="shared" si="3"/>
        <v>0</v>
      </c>
    </row>
    <row r="17" spans="1:15" ht="28.5" customHeight="1" x14ac:dyDescent="0.25">
      <c r="A17" s="88">
        <v>15</v>
      </c>
      <c r="B17" s="89" t="s">
        <v>412</v>
      </c>
      <c r="C17" s="90" t="s">
        <v>413</v>
      </c>
      <c r="D17" s="89" t="s">
        <v>414</v>
      </c>
      <c r="E17" s="91">
        <v>0</v>
      </c>
      <c r="F17" s="115">
        <v>0</v>
      </c>
      <c r="G17" s="115">
        <v>0</v>
      </c>
      <c r="H17" s="116">
        <v>0</v>
      </c>
      <c r="I17" s="117">
        <v>0</v>
      </c>
      <c r="J17" s="115">
        <v>0</v>
      </c>
      <c r="K17" s="118">
        <v>0</v>
      </c>
      <c r="L17" s="95">
        <f t="shared" si="0"/>
        <v>0</v>
      </c>
      <c r="M17" s="95">
        <f t="shared" si="1"/>
        <v>0</v>
      </c>
      <c r="N17" s="95">
        <f t="shared" si="2"/>
        <v>0</v>
      </c>
      <c r="O17" s="95">
        <f t="shared" si="3"/>
        <v>0</v>
      </c>
    </row>
    <row r="18" spans="1:15" ht="28.5" customHeight="1" x14ac:dyDescent="0.25">
      <c r="A18" s="88">
        <v>16</v>
      </c>
      <c r="B18" s="89" t="s">
        <v>415</v>
      </c>
      <c r="C18" s="90" t="s">
        <v>416</v>
      </c>
      <c r="D18" s="89" t="s">
        <v>417</v>
      </c>
      <c r="E18" s="91">
        <v>0</v>
      </c>
      <c r="F18" s="115">
        <v>0</v>
      </c>
      <c r="G18" s="115">
        <v>0</v>
      </c>
      <c r="H18" s="116">
        <v>0</v>
      </c>
      <c r="I18" s="117">
        <v>0</v>
      </c>
      <c r="J18" s="115">
        <v>0</v>
      </c>
      <c r="K18" s="118">
        <v>0</v>
      </c>
      <c r="L18" s="95">
        <f t="shared" si="0"/>
        <v>0</v>
      </c>
      <c r="M18" s="95">
        <f t="shared" si="1"/>
        <v>0</v>
      </c>
      <c r="N18" s="95">
        <f t="shared" si="2"/>
        <v>0</v>
      </c>
      <c r="O18" s="95">
        <f t="shared" si="3"/>
        <v>0</v>
      </c>
    </row>
    <row r="19" spans="1:15" ht="28.5" customHeight="1" x14ac:dyDescent="0.25">
      <c r="A19" s="88">
        <v>17</v>
      </c>
      <c r="B19" s="89" t="s">
        <v>51</v>
      </c>
      <c r="C19" s="90" t="s">
        <v>258</v>
      </c>
      <c r="D19" s="89" t="s">
        <v>259</v>
      </c>
      <c r="E19" s="91">
        <v>116</v>
      </c>
      <c r="F19" s="115">
        <v>10099</v>
      </c>
      <c r="G19" s="115">
        <v>5373</v>
      </c>
      <c r="H19" s="116">
        <v>0</v>
      </c>
      <c r="I19" s="117">
        <v>0.46796712545796615</v>
      </c>
      <c r="J19" s="115">
        <v>5373</v>
      </c>
      <c r="K19" s="118">
        <v>623268</v>
      </c>
      <c r="L19" s="95">
        <f t="shared" si="0"/>
        <v>515.04899999999998</v>
      </c>
      <c r="M19" s="95">
        <f t="shared" si="1"/>
        <v>10614.048999999999</v>
      </c>
      <c r="N19" s="95">
        <f t="shared" si="2"/>
        <v>4967.0259999999998</v>
      </c>
      <c r="O19" s="95">
        <f t="shared" si="3"/>
        <v>5647.0229999999992</v>
      </c>
    </row>
    <row r="20" spans="1:15" ht="28.5" customHeight="1" x14ac:dyDescent="0.25">
      <c r="A20" s="88">
        <v>18</v>
      </c>
      <c r="B20" s="89" t="s">
        <v>418</v>
      </c>
      <c r="C20" s="100" t="s">
        <v>419</v>
      </c>
      <c r="D20" s="89" t="s">
        <v>420</v>
      </c>
      <c r="E20" s="91">
        <v>0</v>
      </c>
      <c r="F20" s="115">
        <v>0</v>
      </c>
      <c r="G20" s="115">
        <v>0</v>
      </c>
      <c r="H20" s="116">
        <v>0</v>
      </c>
      <c r="I20" s="117">
        <v>0</v>
      </c>
      <c r="J20" s="115">
        <v>0</v>
      </c>
      <c r="K20" s="118">
        <v>0</v>
      </c>
      <c r="L20" s="95">
        <f t="shared" si="0"/>
        <v>0</v>
      </c>
      <c r="M20" s="95">
        <f t="shared" si="1"/>
        <v>0</v>
      </c>
      <c r="N20" s="95">
        <f t="shared" si="2"/>
        <v>0</v>
      </c>
      <c r="O20" s="95">
        <f t="shared" si="3"/>
        <v>0</v>
      </c>
    </row>
    <row r="21" spans="1:15" ht="28.5" customHeight="1" x14ac:dyDescent="0.25">
      <c r="A21" s="96">
        <v>19</v>
      </c>
      <c r="B21" s="97" t="s">
        <v>421</v>
      </c>
      <c r="C21" s="102" t="s">
        <v>419</v>
      </c>
      <c r="D21" s="97" t="s">
        <v>422</v>
      </c>
      <c r="E21" s="99">
        <v>0</v>
      </c>
      <c r="F21" s="119">
        <v>0</v>
      </c>
      <c r="G21" s="119">
        <v>0</v>
      </c>
      <c r="H21" s="120">
        <v>0</v>
      </c>
      <c r="I21" s="117">
        <v>0</v>
      </c>
      <c r="J21" s="119">
        <v>0</v>
      </c>
      <c r="K21" s="121">
        <v>0</v>
      </c>
      <c r="L21" s="95">
        <f t="shared" si="0"/>
        <v>0</v>
      </c>
      <c r="M21" s="95">
        <f t="shared" si="1"/>
        <v>0</v>
      </c>
      <c r="N21" s="95">
        <f t="shared" si="2"/>
        <v>0</v>
      </c>
      <c r="O21" s="95">
        <f t="shared" si="3"/>
        <v>0</v>
      </c>
    </row>
    <row r="22" spans="1:15" ht="28.5" customHeight="1" x14ac:dyDescent="0.25">
      <c r="A22" s="96">
        <v>20</v>
      </c>
      <c r="B22" s="97" t="s">
        <v>123</v>
      </c>
      <c r="C22" s="98" t="s">
        <v>260</v>
      </c>
      <c r="D22" s="97" t="s">
        <v>261</v>
      </c>
      <c r="E22" s="99">
        <v>96</v>
      </c>
      <c r="F22" s="119">
        <v>10415</v>
      </c>
      <c r="G22" s="119">
        <v>4919</v>
      </c>
      <c r="H22" s="120">
        <v>1</v>
      </c>
      <c r="I22" s="117">
        <v>1</v>
      </c>
      <c r="J22" s="119">
        <v>0</v>
      </c>
      <c r="K22" s="121">
        <v>0</v>
      </c>
      <c r="L22" s="95">
        <f t="shared" si="0"/>
        <v>531.16499999999996</v>
      </c>
      <c r="M22" s="95">
        <f t="shared" si="1"/>
        <v>10946.165000000001</v>
      </c>
      <c r="N22" s="95">
        <f t="shared" si="2"/>
        <v>10946.165000000001</v>
      </c>
      <c r="O22" s="95">
        <f t="shared" si="3"/>
        <v>0</v>
      </c>
    </row>
    <row r="23" spans="1:15" ht="28.5" customHeight="1" x14ac:dyDescent="0.25">
      <c r="A23" s="88">
        <v>21</v>
      </c>
      <c r="B23" s="89" t="s">
        <v>52</v>
      </c>
      <c r="C23" s="90" t="s">
        <v>262</v>
      </c>
      <c r="D23" s="89" t="s">
        <v>248</v>
      </c>
      <c r="E23" s="91">
        <v>96</v>
      </c>
      <c r="F23" s="115">
        <v>11572</v>
      </c>
      <c r="G23" s="115">
        <v>5645</v>
      </c>
      <c r="H23" s="116">
        <v>0</v>
      </c>
      <c r="I23" s="117">
        <v>0.51218458347735907</v>
      </c>
      <c r="J23" s="115">
        <v>5645</v>
      </c>
      <c r="K23" s="118">
        <v>541920</v>
      </c>
      <c r="L23" s="95">
        <f t="shared" si="0"/>
        <v>590.17199999999991</v>
      </c>
      <c r="M23" s="95">
        <f t="shared" si="1"/>
        <v>12162.172</v>
      </c>
      <c r="N23" s="95">
        <f t="shared" si="2"/>
        <v>6229.2769999999991</v>
      </c>
      <c r="O23" s="95">
        <f t="shared" si="3"/>
        <v>5932.8950000000013</v>
      </c>
    </row>
    <row r="24" spans="1:15" ht="28.5" customHeight="1" x14ac:dyDescent="0.25">
      <c r="A24" s="88">
        <v>22</v>
      </c>
      <c r="B24" s="89" t="s">
        <v>423</v>
      </c>
      <c r="C24" s="90" t="s">
        <v>424</v>
      </c>
      <c r="D24" s="89" t="s">
        <v>425</v>
      </c>
      <c r="E24" s="91">
        <v>0</v>
      </c>
      <c r="F24" s="115">
        <v>0</v>
      </c>
      <c r="G24" s="115">
        <v>0</v>
      </c>
      <c r="H24" s="116">
        <v>0</v>
      </c>
      <c r="I24" s="117">
        <v>0</v>
      </c>
      <c r="J24" s="115">
        <v>0</v>
      </c>
      <c r="K24" s="118">
        <v>0</v>
      </c>
      <c r="L24" s="95">
        <f t="shared" si="0"/>
        <v>0</v>
      </c>
      <c r="M24" s="95">
        <f t="shared" si="1"/>
        <v>0</v>
      </c>
      <c r="N24" s="95">
        <f t="shared" si="2"/>
        <v>0</v>
      </c>
      <c r="O24" s="95">
        <f t="shared" si="3"/>
        <v>0</v>
      </c>
    </row>
    <row r="25" spans="1:15" ht="28.5" customHeight="1" x14ac:dyDescent="0.25">
      <c r="A25" s="88">
        <v>23</v>
      </c>
      <c r="B25" s="89" t="s">
        <v>426</v>
      </c>
      <c r="C25" s="90" t="s">
        <v>427</v>
      </c>
      <c r="D25" s="89" t="s">
        <v>428</v>
      </c>
      <c r="E25" s="91">
        <v>0</v>
      </c>
      <c r="F25" s="115">
        <v>0</v>
      </c>
      <c r="G25" s="115">
        <v>0</v>
      </c>
      <c r="H25" s="116">
        <v>0</v>
      </c>
      <c r="I25" s="117">
        <v>0</v>
      </c>
      <c r="J25" s="115">
        <v>0</v>
      </c>
      <c r="K25" s="118">
        <v>0</v>
      </c>
      <c r="L25" s="95">
        <f t="shared" si="0"/>
        <v>0</v>
      </c>
      <c r="M25" s="95">
        <f t="shared" si="1"/>
        <v>0</v>
      </c>
      <c r="N25" s="95">
        <f t="shared" si="2"/>
        <v>0</v>
      </c>
      <c r="O25" s="95">
        <f t="shared" si="3"/>
        <v>0</v>
      </c>
    </row>
    <row r="26" spans="1:15" ht="28.5" customHeight="1" x14ac:dyDescent="0.25">
      <c r="A26" s="88">
        <v>24</v>
      </c>
      <c r="B26" s="89" t="s">
        <v>429</v>
      </c>
      <c r="C26" s="90" t="s">
        <v>430</v>
      </c>
      <c r="D26" s="89" t="s">
        <v>248</v>
      </c>
      <c r="E26" s="91">
        <v>0</v>
      </c>
      <c r="F26" s="115">
        <v>0</v>
      </c>
      <c r="G26" s="115">
        <v>0</v>
      </c>
      <c r="H26" s="116">
        <v>0</v>
      </c>
      <c r="I26" s="117">
        <v>0</v>
      </c>
      <c r="J26" s="115">
        <v>0</v>
      </c>
      <c r="K26" s="118">
        <v>0</v>
      </c>
      <c r="L26" s="95">
        <f t="shared" si="0"/>
        <v>0</v>
      </c>
      <c r="M26" s="95">
        <f t="shared" si="1"/>
        <v>0</v>
      </c>
      <c r="N26" s="95">
        <f t="shared" si="2"/>
        <v>0</v>
      </c>
      <c r="O26" s="95">
        <f t="shared" si="3"/>
        <v>0</v>
      </c>
    </row>
    <row r="27" spans="1:15" ht="28.5" customHeight="1" x14ac:dyDescent="0.25">
      <c r="A27" s="96">
        <v>25</v>
      </c>
      <c r="B27" s="97" t="s">
        <v>431</v>
      </c>
      <c r="C27" s="98" t="s">
        <v>430</v>
      </c>
      <c r="D27" s="97" t="s">
        <v>432</v>
      </c>
      <c r="E27" s="99">
        <v>0</v>
      </c>
      <c r="F27" s="119">
        <v>0</v>
      </c>
      <c r="G27" s="119">
        <v>0</v>
      </c>
      <c r="H27" s="120">
        <v>0</v>
      </c>
      <c r="I27" s="117">
        <v>0</v>
      </c>
      <c r="J27" s="119">
        <v>0</v>
      </c>
      <c r="K27" s="121">
        <v>0</v>
      </c>
      <c r="L27" s="95">
        <f t="shared" si="0"/>
        <v>0</v>
      </c>
      <c r="M27" s="95">
        <f t="shared" si="1"/>
        <v>0</v>
      </c>
      <c r="N27" s="95">
        <f t="shared" si="2"/>
        <v>0</v>
      </c>
      <c r="O27" s="95">
        <f t="shared" si="3"/>
        <v>0</v>
      </c>
    </row>
    <row r="28" spans="1:15" ht="28.5" customHeight="1" x14ac:dyDescent="0.25">
      <c r="A28" s="96">
        <v>26</v>
      </c>
      <c r="B28" s="97" t="s">
        <v>433</v>
      </c>
      <c r="C28" s="98" t="s">
        <v>430</v>
      </c>
      <c r="D28" s="97" t="s">
        <v>434</v>
      </c>
      <c r="E28" s="99">
        <v>0</v>
      </c>
      <c r="F28" s="119">
        <v>0</v>
      </c>
      <c r="G28" s="119">
        <v>0</v>
      </c>
      <c r="H28" s="120">
        <v>0</v>
      </c>
      <c r="I28" s="117">
        <v>0</v>
      </c>
      <c r="J28" s="119">
        <v>0</v>
      </c>
      <c r="K28" s="121">
        <v>0</v>
      </c>
      <c r="L28" s="95">
        <f t="shared" si="0"/>
        <v>0</v>
      </c>
      <c r="M28" s="95">
        <f t="shared" si="1"/>
        <v>0</v>
      </c>
      <c r="N28" s="95">
        <f t="shared" si="2"/>
        <v>0</v>
      </c>
      <c r="O28" s="95">
        <f t="shared" si="3"/>
        <v>0</v>
      </c>
    </row>
    <row r="29" spans="1:15" ht="28.5" customHeight="1" x14ac:dyDescent="0.25">
      <c r="A29" s="88">
        <v>27</v>
      </c>
      <c r="B29" s="89" t="s">
        <v>435</v>
      </c>
      <c r="C29" s="90" t="s">
        <v>436</v>
      </c>
      <c r="D29" s="89" t="s">
        <v>267</v>
      </c>
      <c r="E29" s="91">
        <v>0</v>
      </c>
      <c r="F29" s="115">
        <v>0</v>
      </c>
      <c r="G29" s="115">
        <v>0</v>
      </c>
      <c r="H29" s="116">
        <v>0</v>
      </c>
      <c r="I29" s="117">
        <v>0</v>
      </c>
      <c r="J29" s="115">
        <v>0</v>
      </c>
      <c r="K29" s="118">
        <v>0</v>
      </c>
      <c r="L29" s="95">
        <f t="shared" si="0"/>
        <v>0</v>
      </c>
      <c r="M29" s="95">
        <f t="shared" si="1"/>
        <v>0</v>
      </c>
      <c r="N29" s="95">
        <f t="shared" si="2"/>
        <v>0</v>
      </c>
      <c r="O29" s="95">
        <f t="shared" si="3"/>
        <v>0</v>
      </c>
    </row>
    <row r="30" spans="1:15" ht="28.5" customHeight="1" x14ac:dyDescent="0.25">
      <c r="A30" s="88">
        <v>28</v>
      </c>
      <c r="B30" s="89" t="s">
        <v>53</v>
      </c>
      <c r="C30" s="100" t="s">
        <v>263</v>
      </c>
      <c r="D30" s="89" t="s">
        <v>264</v>
      </c>
      <c r="E30" s="91">
        <v>155</v>
      </c>
      <c r="F30" s="115">
        <v>4471</v>
      </c>
      <c r="G30" s="115">
        <v>2630</v>
      </c>
      <c r="H30" s="116">
        <v>0</v>
      </c>
      <c r="I30" s="117">
        <v>0.41176470588235292</v>
      </c>
      <c r="J30" s="115">
        <v>2630</v>
      </c>
      <c r="K30" s="118">
        <v>407650</v>
      </c>
      <c r="L30" s="95">
        <f t="shared" si="0"/>
        <v>228.02099999999999</v>
      </c>
      <c r="M30" s="95">
        <f t="shared" si="1"/>
        <v>4699.0209999999997</v>
      </c>
      <c r="N30" s="95">
        <f t="shared" si="2"/>
        <v>1934.8909999999998</v>
      </c>
      <c r="O30" s="95">
        <f t="shared" si="3"/>
        <v>2764.13</v>
      </c>
    </row>
    <row r="31" spans="1:15" ht="28.5" customHeight="1" x14ac:dyDescent="0.25">
      <c r="A31" s="88">
        <v>29</v>
      </c>
      <c r="B31" s="89" t="s">
        <v>54</v>
      </c>
      <c r="C31" s="90" t="s">
        <v>265</v>
      </c>
      <c r="D31" s="89" t="s">
        <v>248</v>
      </c>
      <c r="E31" s="91">
        <v>96</v>
      </c>
      <c r="F31" s="115">
        <v>7995</v>
      </c>
      <c r="G31" s="115">
        <v>4595</v>
      </c>
      <c r="H31" s="116">
        <v>0</v>
      </c>
      <c r="I31" s="117">
        <v>0.42526579111944962</v>
      </c>
      <c r="J31" s="115">
        <v>4595</v>
      </c>
      <c r="K31" s="118">
        <v>441120</v>
      </c>
      <c r="L31" s="95">
        <f t="shared" si="0"/>
        <v>407.74499999999995</v>
      </c>
      <c r="M31" s="95">
        <f t="shared" si="1"/>
        <v>8402.7450000000008</v>
      </c>
      <c r="N31" s="95">
        <f t="shared" si="2"/>
        <v>3573.4</v>
      </c>
      <c r="O31" s="95">
        <f t="shared" si="3"/>
        <v>4829.3450000000012</v>
      </c>
    </row>
    <row r="32" spans="1:15" ht="28.5" customHeight="1" x14ac:dyDescent="0.25">
      <c r="A32" s="88">
        <v>30</v>
      </c>
      <c r="B32" s="89" t="s">
        <v>437</v>
      </c>
      <c r="C32" s="90" t="s">
        <v>438</v>
      </c>
      <c r="D32" s="89" t="s">
        <v>420</v>
      </c>
      <c r="E32" s="91">
        <v>0</v>
      </c>
      <c r="F32" s="115">
        <v>0</v>
      </c>
      <c r="G32" s="115">
        <v>0</v>
      </c>
      <c r="H32" s="116">
        <v>0</v>
      </c>
      <c r="I32" s="117">
        <v>0</v>
      </c>
      <c r="J32" s="115">
        <v>0</v>
      </c>
      <c r="K32" s="118">
        <v>0</v>
      </c>
      <c r="L32" s="95">
        <f t="shared" si="0"/>
        <v>0</v>
      </c>
      <c r="M32" s="95">
        <f t="shared" si="1"/>
        <v>0</v>
      </c>
      <c r="N32" s="95">
        <f t="shared" si="2"/>
        <v>0</v>
      </c>
      <c r="O32" s="95">
        <f t="shared" si="3"/>
        <v>0</v>
      </c>
    </row>
    <row r="33" spans="1:15" ht="28.5" customHeight="1" x14ac:dyDescent="0.25">
      <c r="A33" s="96">
        <v>31</v>
      </c>
      <c r="B33" s="97" t="s">
        <v>439</v>
      </c>
      <c r="C33" s="98" t="s">
        <v>438</v>
      </c>
      <c r="D33" s="97" t="s">
        <v>440</v>
      </c>
      <c r="E33" s="99">
        <v>0</v>
      </c>
      <c r="F33" s="119">
        <v>0</v>
      </c>
      <c r="G33" s="119">
        <v>0</v>
      </c>
      <c r="H33" s="120">
        <v>0</v>
      </c>
      <c r="I33" s="117">
        <v>0</v>
      </c>
      <c r="J33" s="119">
        <v>0</v>
      </c>
      <c r="K33" s="121">
        <v>0</v>
      </c>
      <c r="L33" s="95">
        <f t="shared" si="0"/>
        <v>0</v>
      </c>
      <c r="M33" s="95">
        <f t="shared" si="1"/>
        <v>0</v>
      </c>
      <c r="N33" s="95">
        <f t="shared" si="2"/>
        <v>0</v>
      </c>
      <c r="O33" s="95">
        <f t="shared" si="3"/>
        <v>0</v>
      </c>
    </row>
    <row r="34" spans="1:15" ht="28.5" customHeight="1" x14ac:dyDescent="0.25">
      <c r="A34" s="88">
        <v>32</v>
      </c>
      <c r="B34" s="89" t="s">
        <v>55</v>
      </c>
      <c r="C34" s="90" t="s">
        <v>266</v>
      </c>
      <c r="D34" s="89" t="s">
        <v>267</v>
      </c>
      <c r="E34" s="91">
        <v>96</v>
      </c>
      <c r="F34" s="115">
        <v>7101</v>
      </c>
      <c r="G34" s="115">
        <v>3916</v>
      </c>
      <c r="H34" s="116">
        <v>0</v>
      </c>
      <c r="I34" s="117">
        <v>0.44852837628503028</v>
      </c>
      <c r="J34" s="115">
        <v>3916</v>
      </c>
      <c r="K34" s="118">
        <v>375936</v>
      </c>
      <c r="L34" s="95">
        <f t="shared" si="0"/>
        <v>362.15099999999995</v>
      </c>
      <c r="M34" s="95">
        <f t="shared" si="1"/>
        <v>7463.1509999999998</v>
      </c>
      <c r="N34" s="95">
        <f t="shared" si="2"/>
        <v>3347.4349999999999</v>
      </c>
      <c r="O34" s="95">
        <f t="shared" si="3"/>
        <v>4115.7160000000003</v>
      </c>
    </row>
    <row r="35" spans="1:15" ht="28.5" customHeight="1" x14ac:dyDescent="0.25">
      <c r="A35" s="88">
        <v>33</v>
      </c>
      <c r="B35" s="89" t="s">
        <v>441</v>
      </c>
      <c r="C35" s="90" t="s">
        <v>266</v>
      </c>
      <c r="D35" s="89" t="s">
        <v>442</v>
      </c>
      <c r="E35" s="91">
        <v>0</v>
      </c>
      <c r="F35" s="115">
        <v>0</v>
      </c>
      <c r="G35" s="115">
        <v>0</v>
      </c>
      <c r="H35" s="116">
        <v>0</v>
      </c>
      <c r="I35" s="117">
        <v>0</v>
      </c>
      <c r="J35" s="115">
        <v>0</v>
      </c>
      <c r="K35" s="118">
        <v>0</v>
      </c>
      <c r="L35" s="95">
        <f t="shared" si="0"/>
        <v>0</v>
      </c>
      <c r="M35" s="95">
        <f t="shared" si="1"/>
        <v>0</v>
      </c>
      <c r="N35" s="95">
        <f t="shared" si="2"/>
        <v>0</v>
      </c>
      <c r="O35" s="95">
        <f t="shared" si="3"/>
        <v>0</v>
      </c>
    </row>
    <row r="36" spans="1:15" ht="28.5" customHeight="1" x14ac:dyDescent="0.25">
      <c r="A36" s="88">
        <v>34</v>
      </c>
      <c r="B36" s="89" t="s">
        <v>443</v>
      </c>
      <c r="C36" s="90" t="s">
        <v>444</v>
      </c>
      <c r="D36" s="89" t="s">
        <v>445</v>
      </c>
      <c r="E36" s="91">
        <v>0</v>
      </c>
      <c r="F36" s="115">
        <v>0</v>
      </c>
      <c r="G36" s="115">
        <v>0</v>
      </c>
      <c r="H36" s="116">
        <v>0</v>
      </c>
      <c r="I36" s="117">
        <v>0</v>
      </c>
      <c r="J36" s="115">
        <v>0</v>
      </c>
      <c r="K36" s="118">
        <v>0</v>
      </c>
      <c r="L36" s="95">
        <f t="shared" si="0"/>
        <v>0</v>
      </c>
      <c r="M36" s="95">
        <f t="shared" si="1"/>
        <v>0</v>
      </c>
      <c r="N36" s="95">
        <f t="shared" si="2"/>
        <v>0</v>
      </c>
      <c r="O36" s="95">
        <f t="shared" si="3"/>
        <v>0</v>
      </c>
    </row>
    <row r="37" spans="1:15" ht="28.5" customHeight="1" x14ac:dyDescent="0.25">
      <c r="A37" s="88">
        <v>35</v>
      </c>
      <c r="B37" s="89" t="s">
        <v>446</v>
      </c>
      <c r="C37" s="90" t="s">
        <v>447</v>
      </c>
      <c r="D37" s="89" t="s">
        <v>248</v>
      </c>
      <c r="E37" s="91">
        <v>0</v>
      </c>
      <c r="F37" s="115">
        <v>0</v>
      </c>
      <c r="G37" s="115">
        <v>0</v>
      </c>
      <c r="H37" s="116">
        <v>0</v>
      </c>
      <c r="I37" s="117">
        <v>0</v>
      </c>
      <c r="J37" s="115">
        <v>0</v>
      </c>
      <c r="K37" s="118">
        <v>0</v>
      </c>
      <c r="L37" s="95">
        <f t="shared" si="0"/>
        <v>0</v>
      </c>
      <c r="M37" s="95">
        <f t="shared" si="1"/>
        <v>0</v>
      </c>
      <c r="N37" s="95">
        <f t="shared" si="2"/>
        <v>0</v>
      </c>
      <c r="O37" s="95">
        <f t="shared" si="3"/>
        <v>0</v>
      </c>
    </row>
    <row r="38" spans="1:15" ht="28.5" customHeight="1" x14ac:dyDescent="0.25">
      <c r="A38" s="88">
        <v>36</v>
      </c>
      <c r="B38" s="89" t="s">
        <v>448</v>
      </c>
      <c r="C38" s="90" t="s">
        <v>449</v>
      </c>
      <c r="D38" s="89" t="s">
        <v>450</v>
      </c>
      <c r="E38" s="91">
        <v>0</v>
      </c>
      <c r="F38" s="115">
        <v>0</v>
      </c>
      <c r="G38" s="115">
        <v>0</v>
      </c>
      <c r="H38" s="116">
        <v>0</v>
      </c>
      <c r="I38" s="117">
        <v>0</v>
      </c>
      <c r="J38" s="115">
        <v>0</v>
      </c>
      <c r="K38" s="118">
        <v>0</v>
      </c>
      <c r="L38" s="95">
        <f t="shared" si="0"/>
        <v>0</v>
      </c>
      <c r="M38" s="95">
        <f t="shared" si="1"/>
        <v>0</v>
      </c>
      <c r="N38" s="95">
        <f t="shared" si="2"/>
        <v>0</v>
      </c>
      <c r="O38" s="95">
        <f t="shared" si="3"/>
        <v>0</v>
      </c>
    </row>
    <row r="39" spans="1:15" ht="28.5" customHeight="1" x14ac:dyDescent="0.25">
      <c r="A39" s="88">
        <v>37</v>
      </c>
      <c r="B39" s="89" t="s">
        <v>451</v>
      </c>
      <c r="C39" s="90" t="s">
        <v>268</v>
      </c>
      <c r="D39" s="89" t="s">
        <v>452</v>
      </c>
      <c r="E39" s="91">
        <v>0</v>
      </c>
      <c r="F39" s="115">
        <v>0</v>
      </c>
      <c r="G39" s="115">
        <v>0</v>
      </c>
      <c r="H39" s="116">
        <v>0</v>
      </c>
      <c r="I39" s="117">
        <v>0</v>
      </c>
      <c r="J39" s="115">
        <v>0</v>
      </c>
      <c r="K39" s="118">
        <v>0</v>
      </c>
      <c r="L39" s="95">
        <f t="shared" si="0"/>
        <v>0</v>
      </c>
      <c r="M39" s="95">
        <f t="shared" si="1"/>
        <v>0</v>
      </c>
      <c r="N39" s="95">
        <f t="shared" si="2"/>
        <v>0</v>
      </c>
      <c r="O39" s="95">
        <f t="shared" si="3"/>
        <v>0</v>
      </c>
    </row>
    <row r="40" spans="1:15" ht="28.5" customHeight="1" x14ac:dyDescent="0.25">
      <c r="A40" s="88">
        <v>38</v>
      </c>
      <c r="B40" s="89" t="s">
        <v>56</v>
      </c>
      <c r="C40" s="90" t="s">
        <v>268</v>
      </c>
      <c r="D40" s="89" t="s">
        <v>267</v>
      </c>
      <c r="E40" s="91">
        <v>25</v>
      </c>
      <c r="F40" s="115">
        <v>16516</v>
      </c>
      <c r="G40" s="115">
        <v>10562</v>
      </c>
      <c r="H40" s="116">
        <v>0</v>
      </c>
      <c r="I40" s="117">
        <v>0.3604989101477355</v>
      </c>
      <c r="J40" s="115">
        <v>10562</v>
      </c>
      <c r="K40" s="118">
        <v>264050</v>
      </c>
      <c r="L40" s="95">
        <f t="shared" si="0"/>
        <v>842.31599999999992</v>
      </c>
      <c r="M40" s="95">
        <f t="shared" si="1"/>
        <v>17358.315999999999</v>
      </c>
      <c r="N40" s="95">
        <f t="shared" si="2"/>
        <v>6257.6539999999986</v>
      </c>
      <c r="O40" s="95">
        <f t="shared" si="3"/>
        <v>11100.662</v>
      </c>
    </row>
    <row r="41" spans="1:15" ht="28.5" customHeight="1" x14ac:dyDescent="0.25">
      <c r="A41" s="88">
        <v>39</v>
      </c>
      <c r="B41" s="89" t="s">
        <v>453</v>
      </c>
      <c r="C41" s="90" t="s">
        <v>454</v>
      </c>
      <c r="D41" s="89" t="s">
        <v>455</v>
      </c>
      <c r="E41" s="91">
        <v>0</v>
      </c>
      <c r="F41" s="115">
        <v>0</v>
      </c>
      <c r="G41" s="115">
        <v>0</v>
      </c>
      <c r="H41" s="116">
        <v>0</v>
      </c>
      <c r="I41" s="117">
        <v>0</v>
      </c>
      <c r="J41" s="115">
        <v>0</v>
      </c>
      <c r="K41" s="118">
        <v>0</v>
      </c>
      <c r="L41" s="95">
        <f t="shared" si="0"/>
        <v>0</v>
      </c>
      <c r="M41" s="95">
        <f t="shared" si="1"/>
        <v>0</v>
      </c>
      <c r="N41" s="95">
        <f t="shared" si="2"/>
        <v>0</v>
      </c>
      <c r="O41" s="95">
        <f t="shared" si="3"/>
        <v>0</v>
      </c>
    </row>
    <row r="42" spans="1:15" ht="28.5" customHeight="1" x14ac:dyDescent="0.25">
      <c r="A42" s="88">
        <v>40</v>
      </c>
      <c r="B42" s="89" t="s">
        <v>456</v>
      </c>
      <c r="C42" s="90" t="s">
        <v>454</v>
      </c>
      <c r="D42" s="89" t="s">
        <v>457</v>
      </c>
      <c r="E42" s="91">
        <v>0</v>
      </c>
      <c r="F42" s="115">
        <v>0</v>
      </c>
      <c r="G42" s="115">
        <v>0</v>
      </c>
      <c r="H42" s="116">
        <v>0</v>
      </c>
      <c r="I42" s="117">
        <v>0</v>
      </c>
      <c r="J42" s="115">
        <v>0</v>
      </c>
      <c r="K42" s="118">
        <v>0</v>
      </c>
      <c r="L42" s="95">
        <f t="shared" si="0"/>
        <v>0</v>
      </c>
      <c r="M42" s="95">
        <f t="shared" si="1"/>
        <v>0</v>
      </c>
      <c r="N42" s="95">
        <f t="shared" si="2"/>
        <v>0</v>
      </c>
      <c r="O42" s="95">
        <f t="shared" si="3"/>
        <v>0</v>
      </c>
    </row>
    <row r="43" spans="1:15" ht="28.5" customHeight="1" x14ac:dyDescent="0.25">
      <c r="A43" s="88">
        <v>41</v>
      </c>
      <c r="B43" s="89" t="s">
        <v>124</v>
      </c>
      <c r="C43" s="90" t="s">
        <v>269</v>
      </c>
      <c r="D43" s="89" t="s">
        <v>267</v>
      </c>
      <c r="E43" s="91">
        <v>25</v>
      </c>
      <c r="F43" s="115">
        <v>13255</v>
      </c>
      <c r="G43" s="115">
        <v>6693</v>
      </c>
      <c r="H43" s="116">
        <v>0</v>
      </c>
      <c r="I43" s="117">
        <v>0.49505846850245194</v>
      </c>
      <c r="J43" s="115">
        <v>6693</v>
      </c>
      <c r="K43" s="118">
        <v>167325</v>
      </c>
      <c r="L43" s="95">
        <f t="shared" si="0"/>
        <v>676.005</v>
      </c>
      <c r="M43" s="95">
        <f t="shared" si="1"/>
        <v>13931.004999999999</v>
      </c>
      <c r="N43" s="95">
        <f t="shared" si="2"/>
        <v>6896.6620000000003</v>
      </c>
      <c r="O43" s="95">
        <f t="shared" si="3"/>
        <v>7034.3429999999989</v>
      </c>
    </row>
    <row r="44" spans="1:15" ht="28.5" customHeight="1" x14ac:dyDescent="0.25">
      <c r="A44" s="88">
        <v>42</v>
      </c>
      <c r="B44" s="89" t="s">
        <v>458</v>
      </c>
      <c r="C44" s="90" t="s">
        <v>459</v>
      </c>
      <c r="D44" s="89" t="s">
        <v>259</v>
      </c>
      <c r="E44" s="91">
        <v>0</v>
      </c>
      <c r="F44" s="115">
        <v>0</v>
      </c>
      <c r="G44" s="115">
        <v>0</v>
      </c>
      <c r="H44" s="116">
        <v>0</v>
      </c>
      <c r="I44" s="117">
        <v>0</v>
      </c>
      <c r="J44" s="115">
        <v>0</v>
      </c>
      <c r="K44" s="118">
        <v>0</v>
      </c>
      <c r="L44" s="95">
        <f t="shared" si="0"/>
        <v>0</v>
      </c>
      <c r="M44" s="95">
        <f t="shared" si="1"/>
        <v>0</v>
      </c>
      <c r="N44" s="95">
        <f t="shared" si="2"/>
        <v>0</v>
      </c>
      <c r="O44" s="95">
        <f t="shared" si="3"/>
        <v>0</v>
      </c>
    </row>
    <row r="45" spans="1:15" ht="28.5" customHeight="1" x14ac:dyDescent="0.25">
      <c r="A45" s="88">
        <v>43</v>
      </c>
      <c r="B45" s="89" t="s">
        <v>460</v>
      </c>
      <c r="C45" s="90" t="s">
        <v>461</v>
      </c>
      <c r="D45" s="89" t="s">
        <v>462</v>
      </c>
      <c r="E45" s="91">
        <v>0</v>
      </c>
      <c r="F45" s="115">
        <v>0</v>
      </c>
      <c r="G45" s="115">
        <v>0</v>
      </c>
      <c r="H45" s="116">
        <v>0</v>
      </c>
      <c r="I45" s="117">
        <v>0</v>
      </c>
      <c r="J45" s="115">
        <v>0</v>
      </c>
      <c r="K45" s="118">
        <v>0</v>
      </c>
      <c r="L45" s="95">
        <f t="shared" si="0"/>
        <v>0</v>
      </c>
      <c r="M45" s="95">
        <f t="shared" si="1"/>
        <v>0</v>
      </c>
      <c r="N45" s="95">
        <f t="shared" si="2"/>
        <v>0</v>
      </c>
      <c r="O45" s="95">
        <f t="shared" si="3"/>
        <v>0</v>
      </c>
    </row>
    <row r="46" spans="1:15" ht="28.5" customHeight="1" x14ac:dyDescent="0.25">
      <c r="A46" s="88">
        <v>44</v>
      </c>
      <c r="B46" s="89" t="s">
        <v>125</v>
      </c>
      <c r="C46" s="90" t="s">
        <v>270</v>
      </c>
      <c r="D46" s="89" t="s">
        <v>271</v>
      </c>
      <c r="E46" s="91">
        <v>6</v>
      </c>
      <c r="F46" s="115">
        <v>5681</v>
      </c>
      <c r="G46" s="115">
        <v>2652</v>
      </c>
      <c r="H46" s="116">
        <v>0</v>
      </c>
      <c r="I46" s="117">
        <v>0.53318077803203656</v>
      </c>
      <c r="J46" s="115">
        <v>2652</v>
      </c>
      <c r="K46" s="118">
        <v>15912</v>
      </c>
      <c r="L46" s="95">
        <f t="shared" si="0"/>
        <v>289.73099999999999</v>
      </c>
      <c r="M46" s="95">
        <f t="shared" si="1"/>
        <v>5970.7309999999998</v>
      </c>
      <c r="N46" s="95">
        <f t="shared" si="2"/>
        <v>3183.4789999999994</v>
      </c>
      <c r="O46" s="95">
        <f t="shared" si="3"/>
        <v>2787.2520000000004</v>
      </c>
    </row>
    <row r="47" spans="1:15" ht="28.5" customHeight="1" x14ac:dyDescent="0.25">
      <c r="A47" s="88">
        <v>45</v>
      </c>
      <c r="B47" s="89" t="s">
        <v>463</v>
      </c>
      <c r="C47" s="100" t="s">
        <v>464</v>
      </c>
      <c r="D47" s="89" t="s">
        <v>465</v>
      </c>
      <c r="E47" s="91">
        <v>0</v>
      </c>
      <c r="F47" s="115">
        <v>0</v>
      </c>
      <c r="G47" s="115">
        <v>0</v>
      </c>
      <c r="H47" s="116">
        <v>0</v>
      </c>
      <c r="I47" s="117">
        <v>0</v>
      </c>
      <c r="J47" s="115">
        <v>0</v>
      </c>
      <c r="K47" s="118">
        <v>0</v>
      </c>
      <c r="L47" s="95">
        <f t="shared" si="0"/>
        <v>0</v>
      </c>
      <c r="M47" s="95">
        <f t="shared" si="1"/>
        <v>0</v>
      </c>
      <c r="N47" s="95">
        <f t="shared" si="2"/>
        <v>0</v>
      </c>
      <c r="O47" s="95">
        <f t="shared" si="3"/>
        <v>0</v>
      </c>
    </row>
    <row r="48" spans="1:15" ht="28.5" customHeight="1" x14ac:dyDescent="0.25">
      <c r="A48" s="88">
        <v>46</v>
      </c>
      <c r="B48" s="89" t="s">
        <v>57</v>
      </c>
      <c r="C48" s="90" t="s">
        <v>272</v>
      </c>
      <c r="D48" s="89" t="s">
        <v>248</v>
      </c>
      <c r="E48" s="91">
        <v>25</v>
      </c>
      <c r="F48" s="115">
        <v>28088</v>
      </c>
      <c r="G48" s="115">
        <v>7364</v>
      </c>
      <c r="H48" s="116">
        <v>0</v>
      </c>
      <c r="I48" s="117">
        <v>0.73782398177157504</v>
      </c>
      <c r="J48" s="115">
        <v>7364</v>
      </c>
      <c r="K48" s="118">
        <v>184100</v>
      </c>
      <c r="L48" s="95">
        <f t="shared" si="0"/>
        <v>1432.4879999999998</v>
      </c>
      <c r="M48" s="95">
        <f t="shared" si="1"/>
        <v>29520.488000000001</v>
      </c>
      <c r="N48" s="95">
        <f t="shared" si="2"/>
        <v>21780.923999999999</v>
      </c>
      <c r="O48" s="95">
        <f t="shared" si="3"/>
        <v>7739.5640000000021</v>
      </c>
    </row>
    <row r="49" spans="1:15" ht="28.5" customHeight="1" x14ac:dyDescent="0.25">
      <c r="A49" s="88">
        <v>47</v>
      </c>
      <c r="B49" s="89" t="s">
        <v>466</v>
      </c>
      <c r="C49" s="90" t="s">
        <v>467</v>
      </c>
      <c r="D49" s="89" t="s">
        <v>267</v>
      </c>
      <c r="E49" s="91">
        <v>0</v>
      </c>
      <c r="F49" s="115">
        <v>0</v>
      </c>
      <c r="G49" s="115">
        <v>0</v>
      </c>
      <c r="H49" s="116">
        <v>0</v>
      </c>
      <c r="I49" s="117">
        <v>0</v>
      </c>
      <c r="J49" s="115">
        <v>0</v>
      </c>
      <c r="K49" s="118">
        <v>0</v>
      </c>
      <c r="L49" s="95">
        <f t="shared" si="0"/>
        <v>0</v>
      </c>
      <c r="M49" s="95">
        <f t="shared" si="1"/>
        <v>0</v>
      </c>
      <c r="N49" s="95">
        <f t="shared" si="2"/>
        <v>0</v>
      </c>
      <c r="O49" s="95">
        <f t="shared" si="3"/>
        <v>0</v>
      </c>
    </row>
    <row r="50" spans="1:15" ht="28.5" customHeight="1" x14ac:dyDescent="0.25">
      <c r="A50" s="88">
        <v>48</v>
      </c>
      <c r="B50" s="89" t="s">
        <v>468</v>
      </c>
      <c r="C50" s="90" t="s">
        <v>469</v>
      </c>
      <c r="D50" s="89" t="s">
        <v>248</v>
      </c>
      <c r="E50" s="91">
        <v>0</v>
      </c>
      <c r="F50" s="115">
        <v>0</v>
      </c>
      <c r="G50" s="115">
        <v>0</v>
      </c>
      <c r="H50" s="116">
        <v>0</v>
      </c>
      <c r="I50" s="117">
        <v>0</v>
      </c>
      <c r="J50" s="115">
        <v>0</v>
      </c>
      <c r="K50" s="118">
        <v>0</v>
      </c>
      <c r="L50" s="95">
        <f t="shared" si="0"/>
        <v>0</v>
      </c>
      <c r="M50" s="95">
        <f t="shared" si="1"/>
        <v>0</v>
      </c>
      <c r="N50" s="95">
        <f t="shared" si="2"/>
        <v>0</v>
      </c>
      <c r="O50" s="95">
        <f t="shared" si="3"/>
        <v>0</v>
      </c>
    </row>
    <row r="51" spans="1:15" ht="28.5" customHeight="1" x14ac:dyDescent="0.25">
      <c r="A51" s="96">
        <v>49</v>
      </c>
      <c r="B51" s="97" t="s">
        <v>470</v>
      </c>
      <c r="C51" s="98" t="s">
        <v>471</v>
      </c>
      <c r="D51" s="97" t="s">
        <v>267</v>
      </c>
      <c r="E51" s="99">
        <v>0</v>
      </c>
      <c r="F51" s="119">
        <v>0</v>
      </c>
      <c r="G51" s="119">
        <v>0</v>
      </c>
      <c r="H51" s="120">
        <v>0</v>
      </c>
      <c r="I51" s="117">
        <v>0</v>
      </c>
      <c r="J51" s="119">
        <v>0</v>
      </c>
      <c r="K51" s="121">
        <v>0</v>
      </c>
      <c r="L51" s="95">
        <f t="shared" si="0"/>
        <v>0</v>
      </c>
      <c r="M51" s="95">
        <f t="shared" si="1"/>
        <v>0</v>
      </c>
      <c r="N51" s="95">
        <f t="shared" si="2"/>
        <v>0</v>
      </c>
      <c r="O51" s="95">
        <f t="shared" si="3"/>
        <v>0</v>
      </c>
    </row>
    <row r="52" spans="1:15" ht="28.5" customHeight="1" x14ac:dyDescent="0.25">
      <c r="A52" s="88">
        <v>50</v>
      </c>
      <c r="B52" s="89" t="s">
        <v>58</v>
      </c>
      <c r="C52" s="90" t="s">
        <v>273</v>
      </c>
      <c r="D52" s="89" t="s">
        <v>248</v>
      </c>
      <c r="E52" s="91">
        <v>25</v>
      </c>
      <c r="F52" s="115">
        <v>50917</v>
      </c>
      <c r="G52" s="115">
        <v>36696</v>
      </c>
      <c r="H52" s="116">
        <v>0</v>
      </c>
      <c r="I52" s="117">
        <v>0.27929768053891624</v>
      </c>
      <c r="J52" s="115">
        <v>36696</v>
      </c>
      <c r="K52" s="118">
        <v>917400</v>
      </c>
      <c r="L52" s="95">
        <f t="shared" si="0"/>
        <v>2596.7669999999998</v>
      </c>
      <c r="M52" s="95">
        <f t="shared" si="1"/>
        <v>53513.767</v>
      </c>
      <c r="N52" s="95">
        <f t="shared" si="2"/>
        <v>14946.270999999999</v>
      </c>
      <c r="O52" s="95">
        <f t="shared" si="3"/>
        <v>38567.495999999999</v>
      </c>
    </row>
    <row r="53" spans="1:15" ht="28.5" customHeight="1" x14ac:dyDescent="0.25">
      <c r="A53" s="88">
        <v>51</v>
      </c>
      <c r="B53" s="89" t="s">
        <v>59</v>
      </c>
      <c r="C53" s="90" t="s">
        <v>274</v>
      </c>
      <c r="D53" s="89" t="s">
        <v>275</v>
      </c>
      <c r="E53" s="91">
        <v>25</v>
      </c>
      <c r="F53" s="115">
        <v>23775</v>
      </c>
      <c r="G53" s="115">
        <v>7364</v>
      </c>
      <c r="H53" s="116">
        <v>0</v>
      </c>
      <c r="I53" s="117">
        <v>0.69026288117770762</v>
      </c>
      <c r="J53" s="115">
        <v>7364</v>
      </c>
      <c r="K53" s="118">
        <v>184100</v>
      </c>
      <c r="L53" s="95">
        <f t="shared" si="0"/>
        <v>1212.5249999999999</v>
      </c>
      <c r="M53" s="95">
        <f t="shared" si="1"/>
        <v>24987.525000000001</v>
      </c>
      <c r="N53" s="95">
        <f t="shared" si="2"/>
        <v>17247.960999999999</v>
      </c>
      <c r="O53" s="95">
        <f t="shared" si="3"/>
        <v>7739.5640000000021</v>
      </c>
    </row>
    <row r="54" spans="1:15" ht="28.5" customHeight="1" x14ac:dyDescent="0.25">
      <c r="A54" s="88">
        <v>52</v>
      </c>
      <c r="B54" s="89" t="s">
        <v>60</v>
      </c>
      <c r="C54" s="90" t="s">
        <v>276</v>
      </c>
      <c r="D54" s="89" t="s">
        <v>248</v>
      </c>
      <c r="E54" s="91">
        <v>96</v>
      </c>
      <c r="F54" s="115">
        <v>11835</v>
      </c>
      <c r="G54" s="115">
        <v>6101</v>
      </c>
      <c r="H54" s="116">
        <v>0</v>
      </c>
      <c r="I54" s="117">
        <v>0.48449514152936202</v>
      </c>
      <c r="J54" s="115">
        <v>6101</v>
      </c>
      <c r="K54" s="118">
        <v>585696</v>
      </c>
      <c r="L54" s="95">
        <f t="shared" si="0"/>
        <v>603.58499999999992</v>
      </c>
      <c r="M54" s="95">
        <f t="shared" si="1"/>
        <v>12438.584999999999</v>
      </c>
      <c r="N54" s="95">
        <f t="shared" si="2"/>
        <v>6026.4339999999993</v>
      </c>
      <c r="O54" s="95">
        <f t="shared" si="3"/>
        <v>6412.1509999999998</v>
      </c>
    </row>
    <row r="55" spans="1:15" ht="28.5" customHeight="1" x14ac:dyDescent="0.25">
      <c r="A55" s="88">
        <v>53</v>
      </c>
      <c r="B55" s="89" t="s">
        <v>472</v>
      </c>
      <c r="C55" s="90" t="s">
        <v>473</v>
      </c>
      <c r="D55" s="89" t="s">
        <v>275</v>
      </c>
      <c r="E55" s="91">
        <v>0</v>
      </c>
      <c r="F55" s="115">
        <v>0</v>
      </c>
      <c r="G55" s="115">
        <v>0</v>
      </c>
      <c r="H55" s="116">
        <v>0</v>
      </c>
      <c r="I55" s="117">
        <v>0</v>
      </c>
      <c r="J55" s="115">
        <v>0</v>
      </c>
      <c r="K55" s="118">
        <v>0</v>
      </c>
      <c r="L55" s="95">
        <f t="shared" si="0"/>
        <v>0</v>
      </c>
      <c r="M55" s="95">
        <f t="shared" si="1"/>
        <v>0</v>
      </c>
      <c r="N55" s="95">
        <f t="shared" si="2"/>
        <v>0</v>
      </c>
      <c r="O55" s="95">
        <f t="shared" si="3"/>
        <v>0</v>
      </c>
    </row>
    <row r="56" spans="1:15" ht="28.5" customHeight="1" x14ac:dyDescent="0.25">
      <c r="A56" s="88">
        <v>54</v>
      </c>
      <c r="B56" s="89" t="s">
        <v>61</v>
      </c>
      <c r="C56" s="90" t="s">
        <v>277</v>
      </c>
      <c r="D56" s="89" t="s">
        <v>275</v>
      </c>
      <c r="E56" s="91">
        <v>96</v>
      </c>
      <c r="F56" s="115">
        <v>10730</v>
      </c>
      <c r="G56" s="115">
        <v>5099</v>
      </c>
      <c r="H56" s="116">
        <v>0</v>
      </c>
      <c r="I56" s="117">
        <v>0.52479030754892819</v>
      </c>
      <c r="J56" s="115">
        <v>5099</v>
      </c>
      <c r="K56" s="118">
        <v>489504</v>
      </c>
      <c r="L56" s="95">
        <f t="shared" si="0"/>
        <v>547.23</v>
      </c>
      <c r="M56" s="95">
        <f t="shared" si="1"/>
        <v>11277.23</v>
      </c>
      <c r="N56" s="95">
        <f t="shared" si="2"/>
        <v>5918.1809999999996</v>
      </c>
      <c r="O56" s="95">
        <f t="shared" si="3"/>
        <v>5359.049</v>
      </c>
    </row>
    <row r="57" spans="1:15" ht="28.5" customHeight="1" x14ac:dyDescent="0.25">
      <c r="A57" s="88">
        <v>55</v>
      </c>
      <c r="B57" s="89" t="s">
        <v>474</v>
      </c>
      <c r="C57" s="90" t="s">
        <v>475</v>
      </c>
      <c r="D57" s="89" t="s">
        <v>476</v>
      </c>
      <c r="E57" s="91">
        <v>0</v>
      </c>
      <c r="F57" s="115">
        <v>0</v>
      </c>
      <c r="G57" s="115">
        <v>0</v>
      </c>
      <c r="H57" s="116">
        <v>0</v>
      </c>
      <c r="I57" s="117">
        <v>0</v>
      </c>
      <c r="J57" s="115">
        <v>0</v>
      </c>
      <c r="K57" s="118">
        <v>0</v>
      </c>
      <c r="L57" s="95">
        <f t="shared" si="0"/>
        <v>0</v>
      </c>
      <c r="M57" s="95">
        <f t="shared" si="1"/>
        <v>0</v>
      </c>
      <c r="N57" s="95">
        <f t="shared" si="2"/>
        <v>0</v>
      </c>
      <c r="O57" s="95">
        <f t="shared" si="3"/>
        <v>0</v>
      </c>
    </row>
    <row r="58" spans="1:15" ht="28.5" customHeight="1" x14ac:dyDescent="0.25">
      <c r="A58" s="88">
        <v>56</v>
      </c>
      <c r="B58" s="89" t="s">
        <v>477</v>
      </c>
      <c r="C58" s="90" t="s">
        <v>278</v>
      </c>
      <c r="D58" s="89" t="s">
        <v>478</v>
      </c>
      <c r="E58" s="91">
        <v>0</v>
      </c>
      <c r="F58" s="115">
        <v>0</v>
      </c>
      <c r="G58" s="115">
        <v>0</v>
      </c>
      <c r="H58" s="116">
        <v>0</v>
      </c>
      <c r="I58" s="117">
        <v>0</v>
      </c>
      <c r="J58" s="115">
        <v>0</v>
      </c>
      <c r="K58" s="118">
        <v>0</v>
      </c>
      <c r="L58" s="95">
        <f t="shared" si="0"/>
        <v>0</v>
      </c>
      <c r="M58" s="95">
        <f t="shared" si="1"/>
        <v>0</v>
      </c>
      <c r="N58" s="95">
        <f t="shared" si="2"/>
        <v>0</v>
      </c>
      <c r="O58" s="95">
        <f t="shared" si="3"/>
        <v>0</v>
      </c>
    </row>
    <row r="59" spans="1:15" ht="28.5" customHeight="1" x14ac:dyDescent="0.25">
      <c r="A59" s="88">
        <v>57</v>
      </c>
      <c r="B59" s="89" t="s">
        <v>62</v>
      </c>
      <c r="C59" s="90" t="s">
        <v>278</v>
      </c>
      <c r="D59" s="89" t="s">
        <v>248</v>
      </c>
      <c r="E59" s="91">
        <v>25</v>
      </c>
      <c r="F59" s="115">
        <v>29035</v>
      </c>
      <c r="G59" s="115">
        <v>12201</v>
      </c>
      <c r="H59" s="116">
        <v>0</v>
      </c>
      <c r="I59" s="117">
        <v>0.57978302049250896</v>
      </c>
      <c r="J59" s="115">
        <v>12201</v>
      </c>
      <c r="K59" s="118">
        <v>305025</v>
      </c>
      <c r="L59" s="95">
        <f t="shared" si="0"/>
        <v>1480.7849999999999</v>
      </c>
      <c r="M59" s="95">
        <f t="shared" si="1"/>
        <v>30515.785</v>
      </c>
      <c r="N59" s="95">
        <f t="shared" si="2"/>
        <v>17692.533999999996</v>
      </c>
      <c r="O59" s="95">
        <f t="shared" si="3"/>
        <v>12823.251000000004</v>
      </c>
    </row>
    <row r="60" spans="1:15" ht="28.5" customHeight="1" x14ac:dyDescent="0.25">
      <c r="A60" s="88">
        <v>58</v>
      </c>
      <c r="B60" s="89" t="s">
        <v>479</v>
      </c>
      <c r="C60" s="90" t="s">
        <v>480</v>
      </c>
      <c r="D60" s="89" t="s">
        <v>481</v>
      </c>
      <c r="E60" s="91">
        <v>0</v>
      </c>
      <c r="F60" s="115">
        <v>0</v>
      </c>
      <c r="G60" s="115">
        <v>0</v>
      </c>
      <c r="H60" s="116">
        <v>0</v>
      </c>
      <c r="I60" s="117">
        <v>0</v>
      </c>
      <c r="J60" s="115">
        <v>0</v>
      </c>
      <c r="K60" s="118">
        <v>0</v>
      </c>
      <c r="L60" s="95">
        <f t="shared" si="0"/>
        <v>0</v>
      </c>
      <c r="M60" s="95">
        <f t="shared" si="1"/>
        <v>0</v>
      </c>
      <c r="N60" s="95">
        <f t="shared" si="2"/>
        <v>0</v>
      </c>
      <c r="O60" s="95">
        <f t="shared" si="3"/>
        <v>0</v>
      </c>
    </row>
    <row r="61" spans="1:15" ht="28.5" customHeight="1" x14ac:dyDescent="0.25">
      <c r="A61" s="88">
        <v>59</v>
      </c>
      <c r="B61" s="89" t="s">
        <v>126</v>
      </c>
      <c r="C61" s="90" t="s">
        <v>279</v>
      </c>
      <c r="D61" s="89" t="s">
        <v>280</v>
      </c>
      <c r="E61" s="91">
        <v>4</v>
      </c>
      <c r="F61" s="115">
        <v>14728</v>
      </c>
      <c r="G61" s="115">
        <v>5260</v>
      </c>
      <c r="H61" s="116">
        <v>0</v>
      </c>
      <c r="I61" s="117">
        <v>0.64285714285714279</v>
      </c>
      <c r="J61" s="115">
        <v>5260</v>
      </c>
      <c r="K61" s="118">
        <v>21040</v>
      </c>
      <c r="L61" s="95">
        <f t="shared" si="0"/>
        <v>751.12799999999993</v>
      </c>
      <c r="M61" s="95">
        <f t="shared" si="1"/>
        <v>15479.128000000001</v>
      </c>
      <c r="N61" s="95">
        <f t="shared" si="2"/>
        <v>9950.8679999999986</v>
      </c>
      <c r="O61" s="95">
        <f t="shared" si="3"/>
        <v>5528.260000000002</v>
      </c>
    </row>
    <row r="62" spans="1:15" ht="28.5" customHeight="1" x14ac:dyDescent="0.25">
      <c r="A62" s="88">
        <v>60</v>
      </c>
      <c r="B62" s="89" t="s">
        <v>482</v>
      </c>
      <c r="C62" s="90" t="s">
        <v>483</v>
      </c>
      <c r="D62" s="89" t="s">
        <v>484</v>
      </c>
      <c r="E62" s="91">
        <v>0</v>
      </c>
      <c r="F62" s="115">
        <v>0</v>
      </c>
      <c r="G62" s="115">
        <v>0</v>
      </c>
      <c r="H62" s="116">
        <v>0</v>
      </c>
      <c r="I62" s="117">
        <v>0</v>
      </c>
      <c r="J62" s="115">
        <v>0</v>
      </c>
      <c r="K62" s="118">
        <v>0</v>
      </c>
      <c r="L62" s="95">
        <f t="shared" si="0"/>
        <v>0</v>
      </c>
      <c r="M62" s="95">
        <f t="shared" si="1"/>
        <v>0</v>
      </c>
      <c r="N62" s="95">
        <f t="shared" si="2"/>
        <v>0</v>
      </c>
      <c r="O62" s="95">
        <f t="shared" si="3"/>
        <v>0</v>
      </c>
    </row>
    <row r="63" spans="1:15" ht="28.5" customHeight="1" x14ac:dyDescent="0.25">
      <c r="A63" s="88">
        <v>61</v>
      </c>
      <c r="B63" s="89" t="s">
        <v>485</v>
      </c>
      <c r="C63" s="90" t="s">
        <v>486</v>
      </c>
      <c r="D63" s="89" t="s">
        <v>487</v>
      </c>
      <c r="E63" s="91">
        <v>0</v>
      </c>
      <c r="F63" s="115">
        <v>0</v>
      </c>
      <c r="G63" s="115">
        <v>0</v>
      </c>
      <c r="H63" s="116">
        <v>0</v>
      </c>
      <c r="I63" s="117">
        <v>0</v>
      </c>
      <c r="J63" s="115">
        <v>0</v>
      </c>
      <c r="K63" s="118">
        <v>0</v>
      </c>
      <c r="L63" s="95">
        <f t="shared" si="0"/>
        <v>0</v>
      </c>
      <c r="M63" s="95">
        <f t="shared" si="1"/>
        <v>0</v>
      </c>
      <c r="N63" s="95">
        <f t="shared" si="2"/>
        <v>0</v>
      </c>
      <c r="O63" s="95">
        <f t="shared" si="3"/>
        <v>0</v>
      </c>
    </row>
    <row r="64" spans="1:15" ht="28.5" customHeight="1" x14ac:dyDescent="0.25">
      <c r="A64" s="88">
        <v>62</v>
      </c>
      <c r="B64" s="89" t="s">
        <v>63</v>
      </c>
      <c r="C64" s="90" t="s">
        <v>281</v>
      </c>
      <c r="D64" s="89" t="s">
        <v>267</v>
      </c>
      <c r="E64" s="91">
        <v>25</v>
      </c>
      <c r="F64" s="115">
        <v>10678</v>
      </c>
      <c r="G64" s="115">
        <v>4917</v>
      </c>
      <c r="H64" s="116">
        <v>0</v>
      </c>
      <c r="I64" s="117">
        <v>0.53952050945870011</v>
      </c>
      <c r="J64" s="115">
        <v>4917</v>
      </c>
      <c r="K64" s="118">
        <v>122925</v>
      </c>
      <c r="L64" s="95">
        <f t="shared" si="0"/>
        <v>544.57799999999997</v>
      </c>
      <c r="M64" s="95">
        <f t="shared" si="1"/>
        <v>11222.578</v>
      </c>
      <c r="N64" s="95">
        <f t="shared" si="2"/>
        <v>6054.8109999999997</v>
      </c>
      <c r="O64" s="95">
        <f t="shared" si="3"/>
        <v>5167.7669999999998</v>
      </c>
    </row>
    <row r="65" spans="1:15" ht="28.5" customHeight="1" x14ac:dyDescent="0.25">
      <c r="A65" s="88">
        <v>63</v>
      </c>
      <c r="B65" s="89" t="s">
        <v>64</v>
      </c>
      <c r="C65" s="100" t="s">
        <v>282</v>
      </c>
      <c r="D65" s="89" t="s">
        <v>283</v>
      </c>
      <c r="E65" s="91">
        <v>25</v>
      </c>
      <c r="F65" s="115">
        <v>12098</v>
      </c>
      <c r="G65" s="115">
        <v>7890</v>
      </c>
      <c r="H65" s="116">
        <v>0</v>
      </c>
      <c r="I65" s="117">
        <v>0.34782608695652173</v>
      </c>
      <c r="J65" s="115">
        <v>7890</v>
      </c>
      <c r="K65" s="118">
        <v>197250</v>
      </c>
      <c r="L65" s="95">
        <f t="shared" si="0"/>
        <v>616.99799999999993</v>
      </c>
      <c r="M65" s="95">
        <f t="shared" si="1"/>
        <v>12714.998</v>
      </c>
      <c r="N65" s="95">
        <f t="shared" si="2"/>
        <v>4422.6080000000002</v>
      </c>
      <c r="O65" s="95">
        <f t="shared" si="3"/>
        <v>8292.39</v>
      </c>
    </row>
    <row r="66" spans="1:15" ht="28.5" customHeight="1" x14ac:dyDescent="0.25">
      <c r="A66" s="88">
        <v>64</v>
      </c>
      <c r="B66" s="89" t="s">
        <v>65</v>
      </c>
      <c r="C66" s="100" t="s">
        <v>284</v>
      </c>
      <c r="D66" s="89" t="s">
        <v>285</v>
      </c>
      <c r="E66" s="91">
        <v>25</v>
      </c>
      <c r="F66" s="115">
        <v>21566</v>
      </c>
      <c r="G66" s="115">
        <v>13150</v>
      </c>
      <c r="H66" s="116">
        <v>0</v>
      </c>
      <c r="I66" s="117">
        <v>0.3902439024390244</v>
      </c>
      <c r="J66" s="115">
        <v>13150</v>
      </c>
      <c r="K66" s="118">
        <v>328750</v>
      </c>
      <c r="L66" s="95">
        <f t="shared" si="0"/>
        <v>1099.866</v>
      </c>
      <c r="M66" s="95">
        <f t="shared" si="1"/>
        <v>22665.866000000002</v>
      </c>
      <c r="N66" s="95">
        <f t="shared" si="2"/>
        <v>8845.2160000000003</v>
      </c>
      <c r="O66" s="95">
        <f t="shared" si="3"/>
        <v>13820.650000000001</v>
      </c>
    </row>
    <row r="67" spans="1:15" ht="28.5" customHeight="1" x14ac:dyDescent="0.25">
      <c r="A67" s="88">
        <v>65</v>
      </c>
      <c r="B67" s="89" t="s">
        <v>66</v>
      </c>
      <c r="C67" s="100" t="s">
        <v>286</v>
      </c>
      <c r="D67" s="89" t="s">
        <v>285</v>
      </c>
      <c r="E67" s="91">
        <v>25</v>
      </c>
      <c r="F67" s="115">
        <v>22513</v>
      </c>
      <c r="G67" s="115">
        <v>13150</v>
      </c>
      <c r="H67" s="116">
        <v>0</v>
      </c>
      <c r="I67" s="117">
        <v>0.41589303957713319</v>
      </c>
      <c r="J67" s="115">
        <v>13150</v>
      </c>
      <c r="K67" s="118">
        <v>328750</v>
      </c>
      <c r="L67" s="95">
        <f t="shared" ref="L67:L130" si="4">F67*$P$1</f>
        <v>1148.163</v>
      </c>
      <c r="M67" s="95">
        <f t="shared" ref="M67:M130" si="5">L67+F67</f>
        <v>23661.163</v>
      </c>
      <c r="N67" s="95">
        <f t="shared" ref="N67:N130" si="6">M67*I67</f>
        <v>9840.512999999999</v>
      </c>
      <c r="O67" s="95">
        <f t="shared" ref="O67:O130" si="7">M67-N67</f>
        <v>13820.650000000001</v>
      </c>
    </row>
    <row r="68" spans="1:15" ht="28.5" customHeight="1" x14ac:dyDescent="0.25">
      <c r="A68" s="88">
        <v>66</v>
      </c>
      <c r="B68" s="89" t="s">
        <v>67</v>
      </c>
      <c r="C68" s="90" t="s">
        <v>287</v>
      </c>
      <c r="D68" s="89" t="s">
        <v>288</v>
      </c>
      <c r="E68" s="91">
        <v>25</v>
      </c>
      <c r="F68" s="115">
        <v>4418</v>
      </c>
      <c r="G68" s="115">
        <v>2747</v>
      </c>
      <c r="H68" s="116">
        <v>0</v>
      </c>
      <c r="I68" s="117">
        <v>0.3782254413761883</v>
      </c>
      <c r="J68" s="115">
        <v>2747</v>
      </c>
      <c r="K68" s="118">
        <v>68675</v>
      </c>
      <c r="L68" s="95">
        <f t="shared" si="4"/>
        <v>225.31799999999998</v>
      </c>
      <c r="M68" s="95">
        <f t="shared" si="5"/>
        <v>4643.3180000000002</v>
      </c>
      <c r="N68" s="95">
        <f t="shared" si="6"/>
        <v>1756.221</v>
      </c>
      <c r="O68" s="95">
        <f t="shared" si="7"/>
        <v>2887.0970000000002</v>
      </c>
    </row>
    <row r="69" spans="1:15" ht="28.5" customHeight="1" x14ac:dyDescent="0.25">
      <c r="A69" s="88">
        <v>67</v>
      </c>
      <c r="B69" s="89" t="s">
        <v>488</v>
      </c>
      <c r="C69" s="90" t="s">
        <v>489</v>
      </c>
      <c r="D69" s="89" t="s">
        <v>288</v>
      </c>
      <c r="E69" s="91">
        <v>0</v>
      </c>
      <c r="F69" s="115">
        <v>0</v>
      </c>
      <c r="G69" s="115">
        <v>0</v>
      </c>
      <c r="H69" s="116">
        <v>0</v>
      </c>
      <c r="I69" s="117">
        <v>0</v>
      </c>
      <c r="J69" s="115">
        <v>0</v>
      </c>
      <c r="K69" s="118">
        <v>0</v>
      </c>
      <c r="L69" s="95">
        <f t="shared" si="4"/>
        <v>0</v>
      </c>
      <c r="M69" s="95">
        <f t="shared" si="5"/>
        <v>0</v>
      </c>
      <c r="N69" s="95">
        <f t="shared" si="6"/>
        <v>0</v>
      </c>
      <c r="O69" s="95">
        <f t="shared" si="7"/>
        <v>0</v>
      </c>
    </row>
    <row r="70" spans="1:15" ht="28.5" customHeight="1" x14ac:dyDescent="0.25">
      <c r="A70" s="88">
        <v>68</v>
      </c>
      <c r="B70" s="89" t="s">
        <v>490</v>
      </c>
      <c r="C70" s="90" t="s">
        <v>491</v>
      </c>
      <c r="D70" s="89" t="s">
        <v>288</v>
      </c>
      <c r="E70" s="91">
        <v>0</v>
      </c>
      <c r="F70" s="115">
        <v>0</v>
      </c>
      <c r="G70" s="115">
        <v>0</v>
      </c>
      <c r="H70" s="116">
        <v>0</v>
      </c>
      <c r="I70" s="117">
        <v>0</v>
      </c>
      <c r="J70" s="115">
        <v>0</v>
      </c>
      <c r="K70" s="118">
        <v>0</v>
      </c>
      <c r="L70" s="95">
        <f t="shared" si="4"/>
        <v>0</v>
      </c>
      <c r="M70" s="95">
        <f t="shared" si="5"/>
        <v>0</v>
      </c>
      <c r="N70" s="95">
        <f t="shared" si="6"/>
        <v>0</v>
      </c>
      <c r="O70" s="95">
        <f t="shared" si="7"/>
        <v>0</v>
      </c>
    </row>
    <row r="71" spans="1:15" ht="28.5" customHeight="1" x14ac:dyDescent="0.25">
      <c r="A71" s="88">
        <v>69</v>
      </c>
      <c r="B71" s="89" t="s">
        <v>492</v>
      </c>
      <c r="C71" s="90" t="s">
        <v>493</v>
      </c>
      <c r="D71" s="89" t="s">
        <v>288</v>
      </c>
      <c r="E71" s="91">
        <v>0</v>
      </c>
      <c r="F71" s="115">
        <v>0</v>
      </c>
      <c r="G71" s="115">
        <v>0</v>
      </c>
      <c r="H71" s="116">
        <v>0</v>
      </c>
      <c r="I71" s="117">
        <v>0</v>
      </c>
      <c r="J71" s="115">
        <v>0</v>
      </c>
      <c r="K71" s="118">
        <v>0</v>
      </c>
      <c r="L71" s="95">
        <f t="shared" si="4"/>
        <v>0</v>
      </c>
      <c r="M71" s="95">
        <f t="shared" si="5"/>
        <v>0</v>
      </c>
      <c r="N71" s="95">
        <f t="shared" si="6"/>
        <v>0</v>
      </c>
      <c r="O71" s="95">
        <f t="shared" si="7"/>
        <v>0</v>
      </c>
    </row>
    <row r="72" spans="1:15" ht="28.5" customHeight="1" x14ac:dyDescent="0.25">
      <c r="A72" s="96">
        <v>70</v>
      </c>
      <c r="B72" s="97" t="s">
        <v>494</v>
      </c>
      <c r="C72" s="98" t="s">
        <v>495</v>
      </c>
      <c r="D72" s="97" t="s">
        <v>288</v>
      </c>
      <c r="E72" s="99">
        <v>0</v>
      </c>
      <c r="F72" s="119">
        <v>0</v>
      </c>
      <c r="G72" s="119">
        <v>0</v>
      </c>
      <c r="H72" s="120">
        <v>0</v>
      </c>
      <c r="I72" s="117">
        <v>0</v>
      </c>
      <c r="J72" s="119">
        <v>0</v>
      </c>
      <c r="K72" s="121">
        <v>0</v>
      </c>
      <c r="L72" s="95">
        <f t="shared" si="4"/>
        <v>0</v>
      </c>
      <c r="M72" s="95">
        <f t="shared" si="5"/>
        <v>0</v>
      </c>
      <c r="N72" s="95">
        <f t="shared" si="6"/>
        <v>0</v>
      </c>
      <c r="O72" s="95">
        <f t="shared" si="7"/>
        <v>0</v>
      </c>
    </row>
    <row r="73" spans="1:15" ht="28.5" customHeight="1" x14ac:dyDescent="0.25">
      <c r="A73" s="88">
        <v>71</v>
      </c>
      <c r="B73" s="89" t="s">
        <v>68</v>
      </c>
      <c r="C73" s="90" t="s">
        <v>289</v>
      </c>
      <c r="D73" s="89" t="s">
        <v>288</v>
      </c>
      <c r="E73" s="91">
        <v>25</v>
      </c>
      <c r="F73" s="115">
        <v>8416</v>
      </c>
      <c r="G73" s="115">
        <v>4944</v>
      </c>
      <c r="H73" s="116">
        <v>0</v>
      </c>
      <c r="I73" s="117">
        <v>0.4125475285171103</v>
      </c>
      <c r="J73" s="115">
        <v>4944</v>
      </c>
      <c r="K73" s="118">
        <v>123600</v>
      </c>
      <c r="L73" s="95">
        <f t="shared" si="4"/>
        <v>429.21599999999995</v>
      </c>
      <c r="M73" s="95">
        <f t="shared" si="5"/>
        <v>8845.2160000000003</v>
      </c>
      <c r="N73" s="95">
        <f t="shared" si="6"/>
        <v>3649.0720000000006</v>
      </c>
      <c r="O73" s="95">
        <f t="shared" si="7"/>
        <v>5196.1440000000002</v>
      </c>
    </row>
    <row r="74" spans="1:15" ht="28.5" customHeight="1" x14ac:dyDescent="0.25">
      <c r="A74" s="88">
        <v>72</v>
      </c>
      <c r="B74" s="89" t="s">
        <v>69</v>
      </c>
      <c r="C74" s="90" t="s">
        <v>290</v>
      </c>
      <c r="D74" s="89" t="s">
        <v>288</v>
      </c>
      <c r="E74" s="91">
        <v>25</v>
      </c>
      <c r="F74" s="115">
        <v>8311</v>
      </c>
      <c r="G74" s="115">
        <v>4944</v>
      </c>
      <c r="H74" s="116">
        <v>0</v>
      </c>
      <c r="I74" s="117">
        <v>0.40512573697509324</v>
      </c>
      <c r="J74" s="115">
        <v>4944</v>
      </c>
      <c r="K74" s="118">
        <v>123600</v>
      </c>
      <c r="L74" s="95">
        <f t="shared" si="4"/>
        <v>423.86099999999999</v>
      </c>
      <c r="M74" s="95">
        <f t="shared" si="5"/>
        <v>8734.8610000000008</v>
      </c>
      <c r="N74" s="95">
        <f t="shared" si="6"/>
        <v>3538.7170000000001</v>
      </c>
      <c r="O74" s="95">
        <f t="shared" si="7"/>
        <v>5196.1440000000002</v>
      </c>
    </row>
    <row r="75" spans="1:15" ht="28.5" customHeight="1" x14ac:dyDescent="0.25">
      <c r="A75" s="88">
        <v>73</v>
      </c>
      <c r="B75" s="89" t="s">
        <v>127</v>
      </c>
      <c r="C75" s="90" t="s">
        <v>291</v>
      </c>
      <c r="D75" s="89" t="s">
        <v>288</v>
      </c>
      <c r="E75" s="91">
        <v>25</v>
      </c>
      <c r="F75" s="115">
        <v>22723</v>
      </c>
      <c r="G75" s="115">
        <v>4734</v>
      </c>
      <c r="H75" s="116">
        <v>0</v>
      </c>
      <c r="I75" s="117">
        <v>0.7916648329886018</v>
      </c>
      <c r="J75" s="115">
        <v>4734</v>
      </c>
      <c r="K75" s="118">
        <v>118350</v>
      </c>
      <c r="L75" s="95">
        <f t="shared" si="4"/>
        <v>1158.8729999999998</v>
      </c>
      <c r="M75" s="95">
        <f t="shared" si="5"/>
        <v>23881.873</v>
      </c>
      <c r="N75" s="95">
        <f t="shared" si="6"/>
        <v>18906.438999999998</v>
      </c>
      <c r="O75" s="95">
        <f t="shared" si="7"/>
        <v>4975.4340000000011</v>
      </c>
    </row>
    <row r="76" spans="1:15" ht="28.5" customHeight="1" x14ac:dyDescent="0.25">
      <c r="A76" s="88">
        <v>74</v>
      </c>
      <c r="B76" s="89" t="s">
        <v>70</v>
      </c>
      <c r="C76" s="90" t="s">
        <v>292</v>
      </c>
      <c r="D76" s="89" t="s">
        <v>293</v>
      </c>
      <c r="E76" s="91">
        <v>25</v>
      </c>
      <c r="F76" s="115">
        <v>7311</v>
      </c>
      <c r="G76" s="115">
        <v>3103</v>
      </c>
      <c r="H76" s="116">
        <v>0</v>
      </c>
      <c r="I76" s="117">
        <v>0.57557105731090141</v>
      </c>
      <c r="J76" s="115">
        <v>3103</v>
      </c>
      <c r="K76" s="118">
        <v>77575</v>
      </c>
      <c r="L76" s="95">
        <f t="shared" si="4"/>
        <v>372.86099999999999</v>
      </c>
      <c r="M76" s="95">
        <f t="shared" si="5"/>
        <v>7683.8609999999999</v>
      </c>
      <c r="N76" s="95">
        <f t="shared" si="6"/>
        <v>4422.6080000000002</v>
      </c>
      <c r="O76" s="95">
        <f t="shared" si="7"/>
        <v>3261.2529999999997</v>
      </c>
    </row>
    <row r="77" spans="1:15" ht="28.5" customHeight="1" x14ac:dyDescent="0.25">
      <c r="A77" s="88">
        <v>75</v>
      </c>
      <c r="B77" s="89" t="s">
        <v>496</v>
      </c>
      <c r="C77" s="90" t="s">
        <v>292</v>
      </c>
      <c r="D77" s="89" t="s">
        <v>288</v>
      </c>
      <c r="E77" s="91">
        <v>0</v>
      </c>
      <c r="F77" s="115">
        <v>0</v>
      </c>
      <c r="G77" s="115">
        <v>0</v>
      </c>
      <c r="H77" s="116">
        <v>0</v>
      </c>
      <c r="I77" s="117">
        <v>0</v>
      </c>
      <c r="J77" s="115">
        <v>0</v>
      </c>
      <c r="K77" s="118">
        <v>0</v>
      </c>
      <c r="L77" s="95">
        <f t="shared" si="4"/>
        <v>0</v>
      </c>
      <c r="M77" s="95">
        <f t="shared" si="5"/>
        <v>0</v>
      </c>
      <c r="N77" s="95">
        <f t="shared" si="6"/>
        <v>0</v>
      </c>
      <c r="O77" s="95">
        <f t="shared" si="7"/>
        <v>0</v>
      </c>
    </row>
    <row r="78" spans="1:15" ht="28.5" customHeight="1" x14ac:dyDescent="0.25">
      <c r="A78" s="88">
        <v>76</v>
      </c>
      <c r="B78" s="89" t="s">
        <v>497</v>
      </c>
      <c r="C78" s="90" t="s">
        <v>498</v>
      </c>
      <c r="D78" s="89" t="s">
        <v>499</v>
      </c>
      <c r="E78" s="91">
        <v>0</v>
      </c>
      <c r="F78" s="115">
        <v>0</v>
      </c>
      <c r="G78" s="115">
        <v>0</v>
      </c>
      <c r="H78" s="116">
        <v>0</v>
      </c>
      <c r="I78" s="117">
        <v>0</v>
      </c>
      <c r="J78" s="115">
        <v>0</v>
      </c>
      <c r="K78" s="118">
        <v>0</v>
      </c>
      <c r="L78" s="95">
        <f t="shared" si="4"/>
        <v>0</v>
      </c>
      <c r="M78" s="95">
        <f t="shared" si="5"/>
        <v>0</v>
      </c>
      <c r="N78" s="95">
        <f t="shared" si="6"/>
        <v>0</v>
      </c>
      <c r="O78" s="95">
        <f t="shared" si="7"/>
        <v>0</v>
      </c>
    </row>
    <row r="79" spans="1:15" ht="28.5" customHeight="1" x14ac:dyDescent="0.25">
      <c r="A79" s="88">
        <v>77</v>
      </c>
      <c r="B79" s="89" t="s">
        <v>500</v>
      </c>
      <c r="C79" s="90" t="s">
        <v>498</v>
      </c>
      <c r="D79" s="89" t="s">
        <v>288</v>
      </c>
      <c r="E79" s="91">
        <v>0</v>
      </c>
      <c r="F79" s="115">
        <v>0</v>
      </c>
      <c r="G79" s="115">
        <v>0</v>
      </c>
      <c r="H79" s="116">
        <v>0</v>
      </c>
      <c r="I79" s="117">
        <v>0</v>
      </c>
      <c r="J79" s="115">
        <v>0</v>
      </c>
      <c r="K79" s="118">
        <v>0</v>
      </c>
      <c r="L79" s="95">
        <f t="shared" si="4"/>
        <v>0</v>
      </c>
      <c r="M79" s="95">
        <f t="shared" si="5"/>
        <v>0</v>
      </c>
      <c r="N79" s="95">
        <f t="shared" si="6"/>
        <v>0</v>
      </c>
      <c r="O79" s="95">
        <f t="shared" si="7"/>
        <v>0</v>
      </c>
    </row>
    <row r="80" spans="1:15" ht="28.5" customHeight="1" x14ac:dyDescent="0.25">
      <c r="A80" s="88">
        <v>78</v>
      </c>
      <c r="B80" s="101" t="s">
        <v>501</v>
      </c>
      <c r="C80" s="90" t="s">
        <v>502</v>
      </c>
      <c r="D80" s="89" t="s">
        <v>503</v>
      </c>
      <c r="E80" s="91">
        <v>0</v>
      </c>
      <c r="F80" s="115">
        <v>0</v>
      </c>
      <c r="G80" s="115">
        <v>0</v>
      </c>
      <c r="H80" s="116">
        <v>0</v>
      </c>
      <c r="I80" s="117">
        <v>0</v>
      </c>
      <c r="J80" s="115">
        <v>0</v>
      </c>
      <c r="K80" s="118">
        <v>0</v>
      </c>
      <c r="L80" s="95">
        <f t="shared" si="4"/>
        <v>0</v>
      </c>
      <c r="M80" s="95">
        <f t="shared" si="5"/>
        <v>0</v>
      </c>
      <c r="N80" s="95">
        <f t="shared" si="6"/>
        <v>0</v>
      </c>
      <c r="O80" s="95">
        <f t="shared" si="7"/>
        <v>0</v>
      </c>
    </row>
    <row r="81" spans="1:15" ht="28.5" customHeight="1" x14ac:dyDescent="0.25">
      <c r="A81" s="88">
        <v>79</v>
      </c>
      <c r="B81" s="101" t="s">
        <v>71</v>
      </c>
      <c r="C81" s="90" t="s">
        <v>294</v>
      </c>
      <c r="D81" s="89" t="s">
        <v>288</v>
      </c>
      <c r="E81" s="91">
        <v>37</v>
      </c>
      <c r="F81" s="115">
        <v>989</v>
      </c>
      <c r="G81" s="115">
        <v>515</v>
      </c>
      <c r="H81" s="116">
        <v>0</v>
      </c>
      <c r="I81" s="117">
        <v>0.47927199191102121</v>
      </c>
      <c r="J81" s="115">
        <v>515</v>
      </c>
      <c r="K81" s="118">
        <v>19055</v>
      </c>
      <c r="L81" s="95">
        <f t="shared" si="4"/>
        <v>50.439</v>
      </c>
      <c r="M81" s="95">
        <f t="shared" si="5"/>
        <v>1039.4390000000001</v>
      </c>
      <c r="N81" s="95">
        <f t="shared" si="6"/>
        <v>498.17400000000004</v>
      </c>
      <c r="O81" s="95">
        <f t="shared" si="7"/>
        <v>541.2650000000001</v>
      </c>
    </row>
    <row r="82" spans="1:15" ht="28.5" customHeight="1" x14ac:dyDescent="0.25">
      <c r="A82" s="88">
        <v>80</v>
      </c>
      <c r="B82" s="89" t="s">
        <v>72</v>
      </c>
      <c r="C82" s="90" t="s">
        <v>295</v>
      </c>
      <c r="D82" s="89" t="s">
        <v>288</v>
      </c>
      <c r="E82" s="91">
        <v>37</v>
      </c>
      <c r="F82" s="115">
        <v>642</v>
      </c>
      <c r="G82" s="115">
        <v>412</v>
      </c>
      <c r="H82" s="116">
        <v>0</v>
      </c>
      <c r="I82" s="117">
        <v>0.35825545171339568</v>
      </c>
      <c r="J82" s="115">
        <v>412</v>
      </c>
      <c r="K82" s="118">
        <v>15244</v>
      </c>
      <c r="L82" s="95">
        <f t="shared" si="4"/>
        <v>32.741999999999997</v>
      </c>
      <c r="M82" s="95">
        <f t="shared" si="5"/>
        <v>674.74199999999996</v>
      </c>
      <c r="N82" s="95">
        <f t="shared" si="6"/>
        <v>241.73000000000002</v>
      </c>
      <c r="O82" s="95">
        <f t="shared" si="7"/>
        <v>433.01199999999994</v>
      </c>
    </row>
    <row r="83" spans="1:15" ht="28.5" customHeight="1" x14ac:dyDescent="0.25">
      <c r="A83" s="88">
        <v>81</v>
      </c>
      <c r="B83" s="89" t="s">
        <v>73</v>
      </c>
      <c r="C83" s="90" t="s">
        <v>296</v>
      </c>
      <c r="D83" s="89" t="s">
        <v>288</v>
      </c>
      <c r="E83" s="91">
        <v>37</v>
      </c>
      <c r="F83" s="115">
        <v>410</v>
      </c>
      <c r="G83" s="115">
        <v>201</v>
      </c>
      <c r="H83" s="116">
        <v>0</v>
      </c>
      <c r="I83" s="117">
        <v>0.50975609756097562</v>
      </c>
      <c r="J83" s="115">
        <v>201</v>
      </c>
      <c r="K83" s="118">
        <v>7437</v>
      </c>
      <c r="L83" s="95">
        <f t="shared" si="4"/>
        <v>20.91</v>
      </c>
      <c r="M83" s="95">
        <f t="shared" si="5"/>
        <v>430.91</v>
      </c>
      <c r="N83" s="95">
        <f t="shared" si="6"/>
        <v>219.65900000000002</v>
      </c>
      <c r="O83" s="95">
        <f t="shared" si="7"/>
        <v>211.251</v>
      </c>
    </row>
    <row r="84" spans="1:15" ht="28.5" customHeight="1" x14ac:dyDescent="0.25">
      <c r="A84" s="88">
        <v>82</v>
      </c>
      <c r="B84" s="89" t="s">
        <v>74</v>
      </c>
      <c r="C84" s="90" t="s">
        <v>297</v>
      </c>
      <c r="D84" s="89" t="s">
        <v>293</v>
      </c>
      <c r="E84" s="91">
        <v>37</v>
      </c>
      <c r="F84" s="115">
        <v>2072</v>
      </c>
      <c r="G84" s="115">
        <v>955</v>
      </c>
      <c r="H84" s="116">
        <v>0</v>
      </c>
      <c r="I84" s="117">
        <v>0.5390926640926641</v>
      </c>
      <c r="J84" s="115">
        <v>955</v>
      </c>
      <c r="K84" s="118">
        <v>35335</v>
      </c>
      <c r="L84" s="95">
        <f t="shared" si="4"/>
        <v>105.672</v>
      </c>
      <c r="M84" s="95">
        <f t="shared" si="5"/>
        <v>2177.672</v>
      </c>
      <c r="N84" s="95">
        <f t="shared" si="6"/>
        <v>1173.9670000000001</v>
      </c>
      <c r="O84" s="95">
        <f t="shared" si="7"/>
        <v>1003.7049999999999</v>
      </c>
    </row>
    <row r="85" spans="1:15" ht="28.5" customHeight="1" x14ac:dyDescent="0.25">
      <c r="A85" s="88">
        <v>83</v>
      </c>
      <c r="B85" s="89" t="s">
        <v>75</v>
      </c>
      <c r="C85" s="90" t="s">
        <v>298</v>
      </c>
      <c r="D85" s="89" t="s">
        <v>288</v>
      </c>
      <c r="E85" s="91">
        <v>37</v>
      </c>
      <c r="F85" s="115">
        <v>389</v>
      </c>
      <c r="G85" s="115">
        <v>320</v>
      </c>
      <c r="H85" s="116">
        <v>0</v>
      </c>
      <c r="I85" s="117">
        <v>0.17737789203084831</v>
      </c>
      <c r="J85" s="115">
        <v>320</v>
      </c>
      <c r="K85" s="118">
        <v>11840</v>
      </c>
      <c r="L85" s="95">
        <f t="shared" si="4"/>
        <v>19.838999999999999</v>
      </c>
      <c r="M85" s="95">
        <f t="shared" si="5"/>
        <v>408.839</v>
      </c>
      <c r="N85" s="95">
        <f t="shared" si="6"/>
        <v>72.518999999999991</v>
      </c>
      <c r="O85" s="95">
        <f t="shared" si="7"/>
        <v>336.32</v>
      </c>
    </row>
    <row r="86" spans="1:15" ht="28.5" customHeight="1" x14ac:dyDescent="0.25">
      <c r="A86" s="88">
        <v>84</v>
      </c>
      <c r="B86" s="122" t="s">
        <v>504</v>
      </c>
      <c r="C86" s="90" t="s">
        <v>505</v>
      </c>
      <c r="D86" s="89" t="s">
        <v>288</v>
      </c>
      <c r="E86" s="91">
        <v>0</v>
      </c>
      <c r="F86" s="115">
        <v>0</v>
      </c>
      <c r="G86" s="115">
        <v>0</v>
      </c>
      <c r="H86" s="116">
        <v>0</v>
      </c>
      <c r="I86" s="117">
        <v>0</v>
      </c>
      <c r="J86" s="115">
        <v>0</v>
      </c>
      <c r="K86" s="118">
        <v>0</v>
      </c>
      <c r="L86" s="95">
        <f t="shared" si="4"/>
        <v>0</v>
      </c>
      <c r="M86" s="95">
        <f t="shared" si="5"/>
        <v>0</v>
      </c>
      <c r="N86" s="95">
        <f t="shared" si="6"/>
        <v>0</v>
      </c>
      <c r="O86" s="95">
        <f t="shared" si="7"/>
        <v>0</v>
      </c>
    </row>
    <row r="87" spans="1:15" ht="28.5" customHeight="1" x14ac:dyDescent="0.25">
      <c r="A87" s="88">
        <v>85</v>
      </c>
      <c r="B87" s="89" t="s">
        <v>506</v>
      </c>
      <c r="C87" s="90" t="s">
        <v>507</v>
      </c>
      <c r="D87" s="89" t="s">
        <v>288</v>
      </c>
      <c r="E87" s="91">
        <v>0</v>
      </c>
      <c r="F87" s="115">
        <v>0</v>
      </c>
      <c r="G87" s="115">
        <v>0</v>
      </c>
      <c r="H87" s="116">
        <v>0</v>
      </c>
      <c r="I87" s="117">
        <v>0</v>
      </c>
      <c r="J87" s="115">
        <v>0</v>
      </c>
      <c r="K87" s="118">
        <v>0</v>
      </c>
      <c r="L87" s="95">
        <f t="shared" si="4"/>
        <v>0</v>
      </c>
      <c r="M87" s="95">
        <f t="shared" si="5"/>
        <v>0</v>
      </c>
      <c r="N87" s="95">
        <f t="shared" si="6"/>
        <v>0</v>
      </c>
      <c r="O87" s="95">
        <f t="shared" si="7"/>
        <v>0</v>
      </c>
    </row>
    <row r="88" spans="1:15" ht="28.5" customHeight="1" x14ac:dyDescent="0.25">
      <c r="A88" s="88">
        <v>86</v>
      </c>
      <c r="B88" s="89" t="s">
        <v>299</v>
      </c>
      <c r="C88" s="90" t="s">
        <v>300</v>
      </c>
      <c r="D88" s="89" t="s">
        <v>288</v>
      </c>
      <c r="E88" s="91">
        <v>20</v>
      </c>
      <c r="F88" s="115">
        <v>4050</v>
      </c>
      <c r="G88" s="115">
        <v>2657</v>
      </c>
      <c r="H88" s="116">
        <v>0</v>
      </c>
      <c r="I88" s="117">
        <v>0.3439506172839506</v>
      </c>
      <c r="J88" s="115">
        <v>2657</v>
      </c>
      <c r="K88" s="118">
        <v>53140</v>
      </c>
      <c r="L88" s="95">
        <f t="shared" si="4"/>
        <v>206.54999999999998</v>
      </c>
      <c r="M88" s="95">
        <f t="shared" si="5"/>
        <v>4256.55</v>
      </c>
      <c r="N88" s="95">
        <f t="shared" si="6"/>
        <v>1464.0429999999999</v>
      </c>
      <c r="O88" s="95">
        <f t="shared" si="7"/>
        <v>2792.5070000000005</v>
      </c>
    </row>
    <row r="89" spans="1:15" ht="28.5" customHeight="1" x14ac:dyDescent="0.25">
      <c r="A89" s="96">
        <v>87</v>
      </c>
      <c r="B89" s="97" t="s">
        <v>301</v>
      </c>
      <c r="C89" s="98" t="s">
        <v>302</v>
      </c>
      <c r="D89" s="97" t="s">
        <v>288</v>
      </c>
      <c r="E89" s="99">
        <v>25</v>
      </c>
      <c r="F89" s="119">
        <v>4050</v>
      </c>
      <c r="G89" s="119">
        <v>2614</v>
      </c>
      <c r="H89" s="120">
        <v>1</v>
      </c>
      <c r="I89" s="117">
        <v>1</v>
      </c>
      <c r="J89" s="119">
        <v>0</v>
      </c>
      <c r="K89" s="121">
        <v>0</v>
      </c>
      <c r="L89" s="95">
        <f t="shared" si="4"/>
        <v>206.54999999999998</v>
      </c>
      <c r="M89" s="95">
        <f t="shared" si="5"/>
        <v>4256.55</v>
      </c>
      <c r="N89" s="95">
        <f t="shared" si="6"/>
        <v>4256.55</v>
      </c>
      <c r="O89" s="95">
        <f t="shared" si="7"/>
        <v>0</v>
      </c>
    </row>
    <row r="90" spans="1:15" ht="28.5" customHeight="1" x14ac:dyDescent="0.25">
      <c r="A90" s="88">
        <v>88</v>
      </c>
      <c r="B90" s="89" t="s">
        <v>76</v>
      </c>
      <c r="C90" s="90" t="s">
        <v>303</v>
      </c>
      <c r="D90" s="89" t="s">
        <v>288</v>
      </c>
      <c r="E90" s="91">
        <v>67</v>
      </c>
      <c r="F90" s="115">
        <v>5029</v>
      </c>
      <c r="G90" s="115">
        <v>2586</v>
      </c>
      <c r="H90" s="116">
        <v>0</v>
      </c>
      <c r="I90" s="117">
        <v>0.48578246172201234</v>
      </c>
      <c r="J90" s="115">
        <v>2586</v>
      </c>
      <c r="K90" s="118">
        <v>173262</v>
      </c>
      <c r="L90" s="95">
        <f t="shared" si="4"/>
        <v>256.47899999999998</v>
      </c>
      <c r="M90" s="95">
        <f t="shared" si="5"/>
        <v>5285.4790000000003</v>
      </c>
      <c r="N90" s="95">
        <f t="shared" si="6"/>
        <v>2567.5930000000003</v>
      </c>
      <c r="O90" s="95">
        <f t="shared" si="7"/>
        <v>2717.886</v>
      </c>
    </row>
    <row r="91" spans="1:15" ht="28.5" customHeight="1" x14ac:dyDescent="0.25">
      <c r="A91" s="88">
        <v>89</v>
      </c>
      <c r="B91" s="89" t="s">
        <v>128</v>
      </c>
      <c r="C91" s="90" t="s">
        <v>304</v>
      </c>
      <c r="D91" s="89" t="s">
        <v>288</v>
      </c>
      <c r="E91" s="91">
        <v>35</v>
      </c>
      <c r="F91" s="115">
        <v>5029</v>
      </c>
      <c r="G91" s="115">
        <v>2522</v>
      </c>
      <c r="H91" s="116">
        <v>0</v>
      </c>
      <c r="I91" s="117">
        <v>0.49850864983098031</v>
      </c>
      <c r="J91" s="115">
        <v>2522</v>
      </c>
      <c r="K91" s="118">
        <v>88270</v>
      </c>
      <c r="L91" s="95">
        <f t="shared" si="4"/>
        <v>256.47899999999998</v>
      </c>
      <c r="M91" s="95">
        <f t="shared" si="5"/>
        <v>5285.4790000000003</v>
      </c>
      <c r="N91" s="95">
        <f t="shared" si="6"/>
        <v>2634.857</v>
      </c>
      <c r="O91" s="95">
        <f t="shared" si="7"/>
        <v>2650.6220000000003</v>
      </c>
    </row>
    <row r="92" spans="1:15" ht="28.5" customHeight="1" x14ac:dyDescent="0.25">
      <c r="A92" s="88">
        <v>90</v>
      </c>
      <c r="B92" s="89" t="s">
        <v>508</v>
      </c>
      <c r="C92" s="90" t="s">
        <v>509</v>
      </c>
      <c r="D92" s="89" t="s">
        <v>288</v>
      </c>
      <c r="E92" s="91">
        <v>0</v>
      </c>
      <c r="F92" s="115">
        <v>0</v>
      </c>
      <c r="G92" s="115">
        <v>0</v>
      </c>
      <c r="H92" s="116">
        <v>0</v>
      </c>
      <c r="I92" s="117">
        <v>0</v>
      </c>
      <c r="J92" s="115">
        <v>0</v>
      </c>
      <c r="K92" s="118">
        <v>0</v>
      </c>
      <c r="L92" s="95">
        <f t="shared" si="4"/>
        <v>0</v>
      </c>
      <c r="M92" s="95">
        <f t="shared" si="5"/>
        <v>0</v>
      </c>
      <c r="N92" s="95">
        <f t="shared" si="6"/>
        <v>0</v>
      </c>
      <c r="O92" s="95">
        <f t="shared" si="7"/>
        <v>0</v>
      </c>
    </row>
    <row r="93" spans="1:15" ht="28.5" customHeight="1" x14ac:dyDescent="0.25">
      <c r="A93" s="88">
        <v>91</v>
      </c>
      <c r="B93" s="89" t="s">
        <v>77</v>
      </c>
      <c r="C93" s="90" t="s">
        <v>305</v>
      </c>
      <c r="D93" s="89" t="s">
        <v>288</v>
      </c>
      <c r="E93" s="91">
        <v>25</v>
      </c>
      <c r="F93" s="115">
        <v>8889</v>
      </c>
      <c r="G93" s="115">
        <v>4153</v>
      </c>
      <c r="H93" s="116">
        <v>0</v>
      </c>
      <c r="I93" s="117">
        <v>0.53279334008324897</v>
      </c>
      <c r="J93" s="115">
        <v>4153</v>
      </c>
      <c r="K93" s="118">
        <v>103825</v>
      </c>
      <c r="L93" s="95">
        <f t="shared" si="4"/>
        <v>453.339</v>
      </c>
      <c r="M93" s="95">
        <f t="shared" si="5"/>
        <v>9342.3389999999999</v>
      </c>
      <c r="N93" s="95">
        <f t="shared" si="6"/>
        <v>4977.5360000000001</v>
      </c>
      <c r="O93" s="95">
        <f t="shared" si="7"/>
        <v>4364.8029999999999</v>
      </c>
    </row>
    <row r="94" spans="1:15" ht="28.5" customHeight="1" x14ac:dyDescent="0.25">
      <c r="A94" s="88">
        <v>92</v>
      </c>
      <c r="B94" s="89" t="s">
        <v>129</v>
      </c>
      <c r="C94" s="90" t="s">
        <v>305</v>
      </c>
      <c r="D94" s="89" t="s">
        <v>288</v>
      </c>
      <c r="E94" s="91">
        <v>20</v>
      </c>
      <c r="F94" s="115">
        <v>3682</v>
      </c>
      <c r="G94" s="115">
        <v>2265</v>
      </c>
      <c r="H94" s="116">
        <v>0</v>
      </c>
      <c r="I94" s="117">
        <v>0.38484519282998375</v>
      </c>
      <c r="J94" s="115">
        <v>2265</v>
      </c>
      <c r="K94" s="118">
        <v>45300</v>
      </c>
      <c r="L94" s="95">
        <f t="shared" si="4"/>
        <v>187.78199999999998</v>
      </c>
      <c r="M94" s="95">
        <f t="shared" si="5"/>
        <v>3869.7820000000002</v>
      </c>
      <c r="N94" s="95">
        <f t="shared" si="6"/>
        <v>1489.2670000000003</v>
      </c>
      <c r="O94" s="95">
        <f t="shared" si="7"/>
        <v>2380.5149999999999</v>
      </c>
    </row>
    <row r="95" spans="1:15" ht="28.5" customHeight="1" x14ac:dyDescent="0.25">
      <c r="A95" s="88">
        <v>93</v>
      </c>
      <c r="B95" s="89" t="s">
        <v>510</v>
      </c>
      <c r="C95" s="90" t="s">
        <v>511</v>
      </c>
      <c r="D95" s="89" t="s">
        <v>288</v>
      </c>
      <c r="E95" s="91">
        <v>0</v>
      </c>
      <c r="F95" s="115">
        <v>0</v>
      </c>
      <c r="G95" s="115">
        <v>0</v>
      </c>
      <c r="H95" s="116">
        <v>0</v>
      </c>
      <c r="I95" s="117">
        <v>0</v>
      </c>
      <c r="J95" s="115">
        <v>0</v>
      </c>
      <c r="K95" s="118">
        <v>0</v>
      </c>
      <c r="L95" s="95">
        <f t="shared" si="4"/>
        <v>0</v>
      </c>
      <c r="M95" s="95">
        <f t="shared" si="5"/>
        <v>0</v>
      </c>
      <c r="N95" s="95">
        <f t="shared" si="6"/>
        <v>0</v>
      </c>
      <c r="O95" s="95">
        <f t="shared" si="7"/>
        <v>0</v>
      </c>
    </row>
    <row r="96" spans="1:15" ht="28.5" customHeight="1" x14ac:dyDescent="0.25">
      <c r="A96" s="88">
        <v>94</v>
      </c>
      <c r="B96" s="89" t="s">
        <v>78</v>
      </c>
      <c r="C96" s="90" t="s">
        <v>306</v>
      </c>
      <c r="D96" s="89" t="s">
        <v>288</v>
      </c>
      <c r="E96" s="91">
        <v>41</v>
      </c>
      <c r="F96" s="115">
        <v>15675</v>
      </c>
      <c r="G96" s="115">
        <v>3156</v>
      </c>
      <c r="H96" s="116">
        <v>0</v>
      </c>
      <c r="I96" s="117">
        <v>0.79866028708133974</v>
      </c>
      <c r="J96" s="115">
        <v>3156</v>
      </c>
      <c r="K96" s="118">
        <v>129396</v>
      </c>
      <c r="L96" s="95">
        <f t="shared" si="4"/>
        <v>799.42499999999995</v>
      </c>
      <c r="M96" s="95">
        <f t="shared" si="5"/>
        <v>16474.424999999999</v>
      </c>
      <c r="N96" s="95">
        <f t="shared" si="6"/>
        <v>13157.468999999999</v>
      </c>
      <c r="O96" s="95">
        <f t="shared" si="7"/>
        <v>3316.9560000000001</v>
      </c>
    </row>
    <row r="97" spans="1:15" ht="28.5" customHeight="1" x14ac:dyDescent="0.25">
      <c r="A97" s="88">
        <v>95</v>
      </c>
      <c r="B97" s="89" t="s">
        <v>130</v>
      </c>
      <c r="C97" s="90" t="s">
        <v>307</v>
      </c>
      <c r="D97" s="89" t="s">
        <v>288</v>
      </c>
      <c r="E97" s="91">
        <v>22</v>
      </c>
      <c r="F97" s="115">
        <v>26510</v>
      </c>
      <c r="G97" s="115">
        <v>10520</v>
      </c>
      <c r="H97" s="116">
        <v>0</v>
      </c>
      <c r="I97" s="117">
        <v>0.60316861561674839</v>
      </c>
      <c r="J97" s="115">
        <v>10520</v>
      </c>
      <c r="K97" s="118">
        <v>231440</v>
      </c>
      <c r="L97" s="95">
        <f t="shared" si="4"/>
        <v>1352.01</v>
      </c>
      <c r="M97" s="95">
        <f t="shared" si="5"/>
        <v>27862.01</v>
      </c>
      <c r="N97" s="95">
        <f t="shared" si="6"/>
        <v>16805.489999999998</v>
      </c>
      <c r="O97" s="95">
        <f t="shared" si="7"/>
        <v>11056.52</v>
      </c>
    </row>
    <row r="98" spans="1:15" ht="28.5" customHeight="1" x14ac:dyDescent="0.25">
      <c r="A98" s="88">
        <v>96</v>
      </c>
      <c r="B98" s="89" t="s">
        <v>512</v>
      </c>
      <c r="C98" s="90" t="s">
        <v>513</v>
      </c>
      <c r="D98" s="89" t="s">
        <v>288</v>
      </c>
      <c r="E98" s="91">
        <v>0</v>
      </c>
      <c r="F98" s="115">
        <v>0</v>
      </c>
      <c r="G98" s="115">
        <v>0</v>
      </c>
      <c r="H98" s="116">
        <v>0</v>
      </c>
      <c r="I98" s="117">
        <v>0</v>
      </c>
      <c r="J98" s="115">
        <v>0</v>
      </c>
      <c r="K98" s="118">
        <v>0</v>
      </c>
      <c r="L98" s="95">
        <f t="shared" si="4"/>
        <v>0</v>
      </c>
      <c r="M98" s="95">
        <f t="shared" si="5"/>
        <v>0</v>
      </c>
      <c r="N98" s="95">
        <f t="shared" si="6"/>
        <v>0</v>
      </c>
      <c r="O98" s="95">
        <f t="shared" si="7"/>
        <v>0</v>
      </c>
    </row>
    <row r="99" spans="1:15" ht="28.5" customHeight="1" x14ac:dyDescent="0.25">
      <c r="A99" s="88">
        <v>97</v>
      </c>
      <c r="B99" s="89" t="s">
        <v>514</v>
      </c>
      <c r="C99" s="90" t="s">
        <v>515</v>
      </c>
      <c r="D99" s="89" t="s">
        <v>288</v>
      </c>
      <c r="E99" s="91">
        <v>0</v>
      </c>
      <c r="F99" s="115">
        <v>0</v>
      </c>
      <c r="G99" s="115">
        <v>0</v>
      </c>
      <c r="H99" s="116">
        <v>0</v>
      </c>
      <c r="I99" s="117">
        <v>0</v>
      </c>
      <c r="J99" s="115">
        <v>0</v>
      </c>
      <c r="K99" s="118">
        <v>0</v>
      </c>
      <c r="L99" s="95">
        <f t="shared" si="4"/>
        <v>0</v>
      </c>
      <c r="M99" s="95">
        <f t="shared" si="5"/>
        <v>0</v>
      </c>
      <c r="N99" s="95">
        <f t="shared" si="6"/>
        <v>0</v>
      </c>
      <c r="O99" s="95">
        <f t="shared" si="7"/>
        <v>0</v>
      </c>
    </row>
    <row r="100" spans="1:15" ht="28.5" customHeight="1" x14ac:dyDescent="0.25">
      <c r="A100" s="88">
        <v>98</v>
      </c>
      <c r="B100" s="89" t="s">
        <v>79</v>
      </c>
      <c r="C100" s="90" t="s">
        <v>308</v>
      </c>
      <c r="D100" s="89" t="s">
        <v>288</v>
      </c>
      <c r="E100" s="91">
        <v>25</v>
      </c>
      <c r="F100" s="115">
        <v>10047</v>
      </c>
      <c r="G100" s="115">
        <v>6312</v>
      </c>
      <c r="H100" s="116">
        <v>0</v>
      </c>
      <c r="I100" s="117">
        <v>0.37175276201851304</v>
      </c>
      <c r="J100" s="115">
        <v>6312</v>
      </c>
      <c r="K100" s="118">
        <v>157800</v>
      </c>
      <c r="L100" s="95">
        <f t="shared" si="4"/>
        <v>512.39699999999993</v>
      </c>
      <c r="M100" s="95">
        <f t="shared" si="5"/>
        <v>10559.397000000001</v>
      </c>
      <c r="N100" s="95">
        <f t="shared" si="6"/>
        <v>3925.485000000001</v>
      </c>
      <c r="O100" s="95">
        <f t="shared" si="7"/>
        <v>6633.9120000000003</v>
      </c>
    </row>
    <row r="101" spans="1:15" ht="28.5" customHeight="1" x14ac:dyDescent="0.25">
      <c r="A101" s="88">
        <v>99</v>
      </c>
      <c r="B101" s="89" t="s">
        <v>516</v>
      </c>
      <c r="C101" s="90" t="s">
        <v>517</v>
      </c>
      <c r="D101" s="89" t="s">
        <v>288</v>
      </c>
      <c r="E101" s="91">
        <v>0</v>
      </c>
      <c r="F101" s="115">
        <v>0</v>
      </c>
      <c r="G101" s="115">
        <v>0</v>
      </c>
      <c r="H101" s="116">
        <v>0</v>
      </c>
      <c r="I101" s="117">
        <v>0</v>
      </c>
      <c r="J101" s="115">
        <v>0</v>
      </c>
      <c r="K101" s="118">
        <v>0</v>
      </c>
      <c r="L101" s="95">
        <f t="shared" si="4"/>
        <v>0</v>
      </c>
      <c r="M101" s="95">
        <f t="shared" si="5"/>
        <v>0</v>
      </c>
      <c r="N101" s="95">
        <f t="shared" si="6"/>
        <v>0</v>
      </c>
      <c r="O101" s="95">
        <f t="shared" si="7"/>
        <v>0</v>
      </c>
    </row>
    <row r="102" spans="1:15" ht="28.5" customHeight="1" x14ac:dyDescent="0.25">
      <c r="A102" s="88">
        <v>100</v>
      </c>
      <c r="B102" s="89" t="s">
        <v>80</v>
      </c>
      <c r="C102" s="90" t="s">
        <v>309</v>
      </c>
      <c r="D102" s="89" t="s">
        <v>288</v>
      </c>
      <c r="E102" s="91">
        <v>59</v>
      </c>
      <c r="F102" s="115">
        <v>8889</v>
      </c>
      <c r="G102" s="115">
        <v>4153</v>
      </c>
      <c r="H102" s="116">
        <v>0</v>
      </c>
      <c r="I102" s="117">
        <v>0.53279334008324897</v>
      </c>
      <c r="J102" s="115">
        <v>4153</v>
      </c>
      <c r="K102" s="118">
        <v>245027</v>
      </c>
      <c r="L102" s="95">
        <f t="shared" si="4"/>
        <v>453.339</v>
      </c>
      <c r="M102" s="95">
        <f t="shared" si="5"/>
        <v>9342.3389999999999</v>
      </c>
      <c r="N102" s="95">
        <f t="shared" si="6"/>
        <v>4977.5360000000001</v>
      </c>
      <c r="O102" s="95">
        <f t="shared" si="7"/>
        <v>4364.8029999999999</v>
      </c>
    </row>
    <row r="103" spans="1:15" ht="28.5" customHeight="1" x14ac:dyDescent="0.25">
      <c r="A103" s="88">
        <v>101</v>
      </c>
      <c r="B103" s="89" t="s">
        <v>518</v>
      </c>
      <c r="C103" s="90" t="s">
        <v>309</v>
      </c>
      <c r="D103" s="89" t="s">
        <v>288</v>
      </c>
      <c r="E103" s="91">
        <v>0</v>
      </c>
      <c r="F103" s="115">
        <v>0</v>
      </c>
      <c r="G103" s="115">
        <v>0</v>
      </c>
      <c r="H103" s="116">
        <v>0</v>
      </c>
      <c r="I103" s="117">
        <v>0</v>
      </c>
      <c r="J103" s="115">
        <v>0</v>
      </c>
      <c r="K103" s="118">
        <v>0</v>
      </c>
      <c r="L103" s="95">
        <f t="shared" si="4"/>
        <v>0</v>
      </c>
      <c r="M103" s="95">
        <f t="shared" si="5"/>
        <v>0</v>
      </c>
      <c r="N103" s="95">
        <f t="shared" si="6"/>
        <v>0</v>
      </c>
      <c r="O103" s="95">
        <f t="shared" si="7"/>
        <v>0</v>
      </c>
    </row>
    <row r="104" spans="1:15" ht="28.5" customHeight="1" x14ac:dyDescent="0.25">
      <c r="A104" s="88">
        <v>102</v>
      </c>
      <c r="B104" s="89" t="s">
        <v>81</v>
      </c>
      <c r="C104" s="90" t="s">
        <v>310</v>
      </c>
      <c r="D104" s="89" t="s">
        <v>288</v>
      </c>
      <c r="E104" s="91">
        <v>25</v>
      </c>
      <c r="F104" s="115">
        <v>5733</v>
      </c>
      <c r="G104" s="115">
        <v>3627</v>
      </c>
      <c r="H104" s="116">
        <v>0</v>
      </c>
      <c r="I104" s="117">
        <v>0.36734693877551017</v>
      </c>
      <c r="J104" s="115">
        <v>3627</v>
      </c>
      <c r="K104" s="118">
        <v>90675</v>
      </c>
      <c r="L104" s="95">
        <f t="shared" si="4"/>
        <v>292.38299999999998</v>
      </c>
      <c r="M104" s="95">
        <f t="shared" si="5"/>
        <v>6025.3829999999998</v>
      </c>
      <c r="N104" s="95">
        <f t="shared" si="6"/>
        <v>2213.4059999999995</v>
      </c>
      <c r="O104" s="95">
        <f t="shared" si="7"/>
        <v>3811.9770000000003</v>
      </c>
    </row>
    <row r="105" spans="1:15" ht="28.5" customHeight="1" x14ac:dyDescent="0.25">
      <c r="A105" s="88">
        <v>103</v>
      </c>
      <c r="B105" s="89" t="s">
        <v>82</v>
      </c>
      <c r="C105" s="90" t="s">
        <v>311</v>
      </c>
      <c r="D105" s="89" t="s">
        <v>288</v>
      </c>
      <c r="E105" s="91">
        <v>56</v>
      </c>
      <c r="F105" s="115">
        <v>17148</v>
      </c>
      <c r="G105" s="115">
        <v>17148</v>
      </c>
      <c r="H105" s="116">
        <v>0</v>
      </c>
      <c r="I105" s="117">
        <v>0</v>
      </c>
      <c r="J105" s="115">
        <v>17148</v>
      </c>
      <c r="K105" s="118">
        <v>960288</v>
      </c>
      <c r="L105" s="95">
        <f t="shared" si="4"/>
        <v>874.54799999999989</v>
      </c>
      <c r="M105" s="95">
        <f t="shared" si="5"/>
        <v>18022.547999999999</v>
      </c>
      <c r="N105" s="95">
        <f t="shared" si="6"/>
        <v>0</v>
      </c>
      <c r="O105" s="95">
        <f t="shared" si="7"/>
        <v>18022.547999999999</v>
      </c>
    </row>
    <row r="106" spans="1:15" ht="28.5" customHeight="1" x14ac:dyDescent="0.25">
      <c r="A106" s="88">
        <v>104</v>
      </c>
      <c r="B106" s="89" t="s">
        <v>83</v>
      </c>
      <c r="C106" s="90" t="s">
        <v>312</v>
      </c>
      <c r="D106" s="89" t="s">
        <v>288</v>
      </c>
      <c r="E106" s="91">
        <v>65</v>
      </c>
      <c r="F106" s="115">
        <v>17148</v>
      </c>
      <c r="G106" s="115">
        <v>17148</v>
      </c>
      <c r="H106" s="116">
        <v>0</v>
      </c>
      <c r="I106" s="117">
        <v>0</v>
      </c>
      <c r="J106" s="115">
        <v>17148</v>
      </c>
      <c r="K106" s="118">
        <v>1114620</v>
      </c>
      <c r="L106" s="95">
        <f t="shared" si="4"/>
        <v>874.54799999999989</v>
      </c>
      <c r="M106" s="95">
        <f t="shared" si="5"/>
        <v>18022.547999999999</v>
      </c>
      <c r="N106" s="95">
        <f t="shared" si="6"/>
        <v>0</v>
      </c>
      <c r="O106" s="95">
        <f t="shared" si="7"/>
        <v>18022.547999999999</v>
      </c>
    </row>
    <row r="107" spans="1:15" ht="28.5" customHeight="1" x14ac:dyDescent="0.25">
      <c r="A107" s="88">
        <v>105</v>
      </c>
      <c r="B107" s="89" t="s">
        <v>84</v>
      </c>
      <c r="C107" s="90" t="s">
        <v>313</v>
      </c>
      <c r="D107" s="89" t="s">
        <v>288</v>
      </c>
      <c r="E107" s="91">
        <v>25</v>
      </c>
      <c r="F107" s="115">
        <v>28825</v>
      </c>
      <c r="G107" s="115">
        <v>26300</v>
      </c>
      <c r="H107" s="116">
        <v>0</v>
      </c>
      <c r="I107" s="117">
        <v>8.7597571552471831E-2</v>
      </c>
      <c r="J107" s="115">
        <v>26300</v>
      </c>
      <c r="K107" s="118">
        <v>657500</v>
      </c>
      <c r="L107" s="95">
        <f t="shared" si="4"/>
        <v>1470.0749999999998</v>
      </c>
      <c r="M107" s="95">
        <f t="shared" si="5"/>
        <v>30295.075000000001</v>
      </c>
      <c r="N107" s="95">
        <f t="shared" si="6"/>
        <v>2653.7750000000005</v>
      </c>
      <c r="O107" s="95">
        <f t="shared" si="7"/>
        <v>27641.3</v>
      </c>
    </row>
    <row r="108" spans="1:15" ht="28.5" customHeight="1" x14ac:dyDescent="0.25">
      <c r="A108" s="96">
        <v>106</v>
      </c>
      <c r="B108" s="97" t="s">
        <v>85</v>
      </c>
      <c r="C108" s="102" t="s">
        <v>314</v>
      </c>
      <c r="D108" s="97" t="s">
        <v>288</v>
      </c>
      <c r="E108" s="99">
        <v>25</v>
      </c>
      <c r="F108" s="119">
        <v>28825</v>
      </c>
      <c r="G108" s="119">
        <v>26300</v>
      </c>
      <c r="H108" s="120">
        <v>1</v>
      </c>
      <c r="I108" s="117">
        <v>1</v>
      </c>
      <c r="J108" s="119">
        <v>0</v>
      </c>
      <c r="K108" s="121">
        <v>0</v>
      </c>
      <c r="L108" s="95">
        <f t="shared" si="4"/>
        <v>1470.0749999999998</v>
      </c>
      <c r="M108" s="95">
        <f t="shared" si="5"/>
        <v>30295.075000000001</v>
      </c>
      <c r="N108" s="95">
        <f t="shared" si="6"/>
        <v>30295.075000000001</v>
      </c>
      <c r="O108" s="95">
        <f t="shared" si="7"/>
        <v>0</v>
      </c>
    </row>
    <row r="109" spans="1:15" ht="28.5" customHeight="1" x14ac:dyDescent="0.25">
      <c r="A109" s="96">
        <v>107</v>
      </c>
      <c r="B109" s="97" t="s">
        <v>519</v>
      </c>
      <c r="C109" s="102" t="s">
        <v>520</v>
      </c>
      <c r="D109" s="97" t="s">
        <v>288</v>
      </c>
      <c r="E109" s="99">
        <v>0</v>
      </c>
      <c r="F109" s="119">
        <v>0</v>
      </c>
      <c r="G109" s="119">
        <v>0</v>
      </c>
      <c r="H109" s="120">
        <v>0</v>
      </c>
      <c r="I109" s="117">
        <v>0</v>
      </c>
      <c r="J109" s="119">
        <v>0</v>
      </c>
      <c r="K109" s="121">
        <v>0</v>
      </c>
      <c r="L109" s="95">
        <f t="shared" si="4"/>
        <v>0</v>
      </c>
      <c r="M109" s="95">
        <f t="shared" si="5"/>
        <v>0</v>
      </c>
      <c r="N109" s="95">
        <f t="shared" si="6"/>
        <v>0</v>
      </c>
      <c r="O109" s="95">
        <f t="shared" si="7"/>
        <v>0</v>
      </c>
    </row>
    <row r="110" spans="1:15" ht="28.5" customHeight="1" x14ac:dyDescent="0.25">
      <c r="A110" s="88">
        <v>108</v>
      </c>
      <c r="B110" s="89" t="s">
        <v>131</v>
      </c>
      <c r="C110" s="100" t="s">
        <v>315</v>
      </c>
      <c r="D110" s="89" t="s">
        <v>288</v>
      </c>
      <c r="E110" s="91">
        <v>20</v>
      </c>
      <c r="F110" s="115">
        <v>84160</v>
      </c>
      <c r="G110" s="115">
        <v>36820</v>
      </c>
      <c r="H110" s="116">
        <v>0</v>
      </c>
      <c r="I110" s="117">
        <v>0.5625</v>
      </c>
      <c r="J110" s="115">
        <v>36820</v>
      </c>
      <c r="K110" s="118">
        <v>736400</v>
      </c>
      <c r="L110" s="95">
        <f t="shared" si="4"/>
        <v>4292.16</v>
      </c>
      <c r="M110" s="95">
        <f t="shared" si="5"/>
        <v>88452.160000000003</v>
      </c>
      <c r="N110" s="95">
        <f t="shared" si="6"/>
        <v>49754.340000000004</v>
      </c>
      <c r="O110" s="95">
        <f t="shared" si="7"/>
        <v>38697.82</v>
      </c>
    </row>
    <row r="111" spans="1:15" ht="28.5" customHeight="1" x14ac:dyDescent="0.25">
      <c r="A111" s="88">
        <v>109</v>
      </c>
      <c r="B111" s="89" t="s">
        <v>132</v>
      </c>
      <c r="C111" s="90" t="s">
        <v>316</v>
      </c>
      <c r="D111" s="89" t="s">
        <v>288</v>
      </c>
      <c r="E111" s="91">
        <v>2</v>
      </c>
      <c r="F111" s="115">
        <v>93838</v>
      </c>
      <c r="G111" s="115">
        <v>47340</v>
      </c>
      <c r="H111" s="116">
        <v>0</v>
      </c>
      <c r="I111" s="117">
        <v>0.49551354461945052</v>
      </c>
      <c r="J111" s="115">
        <v>47340</v>
      </c>
      <c r="K111" s="118">
        <v>94680</v>
      </c>
      <c r="L111" s="95">
        <f t="shared" si="4"/>
        <v>4785.7379999999994</v>
      </c>
      <c r="M111" s="95">
        <f t="shared" si="5"/>
        <v>98623.737999999998</v>
      </c>
      <c r="N111" s="95">
        <f t="shared" si="6"/>
        <v>48869.397999999994</v>
      </c>
      <c r="O111" s="95">
        <f t="shared" si="7"/>
        <v>49754.340000000004</v>
      </c>
    </row>
    <row r="112" spans="1:15" ht="28.5" customHeight="1" x14ac:dyDescent="0.25">
      <c r="A112" s="88">
        <v>110</v>
      </c>
      <c r="B112" s="89" t="s">
        <v>86</v>
      </c>
      <c r="C112" s="90" t="s">
        <v>317</v>
      </c>
      <c r="D112" s="89" t="s">
        <v>318</v>
      </c>
      <c r="E112" s="91">
        <v>96</v>
      </c>
      <c r="F112" s="115">
        <v>1525</v>
      </c>
      <c r="G112" s="115">
        <v>448</v>
      </c>
      <c r="H112" s="116">
        <v>0</v>
      </c>
      <c r="I112" s="117">
        <v>0.70622950819672137</v>
      </c>
      <c r="J112" s="115">
        <v>448</v>
      </c>
      <c r="K112" s="118">
        <v>43008</v>
      </c>
      <c r="L112" s="95">
        <f t="shared" si="4"/>
        <v>77.774999999999991</v>
      </c>
      <c r="M112" s="95">
        <f t="shared" si="5"/>
        <v>1602.7750000000001</v>
      </c>
      <c r="N112" s="95">
        <f t="shared" si="6"/>
        <v>1131.9270000000001</v>
      </c>
      <c r="O112" s="95">
        <f t="shared" si="7"/>
        <v>470.84799999999996</v>
      </c>
    </row>
    <row r="113" spans="1:15" ht="28.5" customHeight="1" x14ac:dyDescent="0.25">
      <c r="A113" s="88">
        <v>111</v>
      </c>
      <c r="B113" s="89" t="s">
        <v>521</v>
      </c>
      <c r="C113" s="90" t="s">
        <v>522</v>
      </c>
      <c r="D113" s="89" t="s">
        <v>318</v>
      </c>
      <c r="E113" s="91">
        <v>0</v>
      </c>
      <c r="F113" s="115">
        <v>0</v>
      </c>
      <c r="G113" s="115">
        <v>0</v>
      </c>
      <c r="H113" s="116">
        <v>0</v>
      </c>
      <c r="I113" s="117">
        <v>0</v>
      </c>
      <c r="J113" s="115">
        <v>0</v>
      </c>
      <c r="K113" s="118">
        <v>0</v>
      </c>
      <c r="L113" s="95">
        <f t="shared" si="4"/>
        <v>0</v>
      </c>
      <c r="M113" s="95">
        <f t="shared" si="5"/>
        <v>0</v>
      </c>
      <c r="N113" s="95">
        <f t="shared" si="6"/>
        <v>0</v>
      </c>
      <c r="O113" s="95">
        <f t="shared" si="7"/>
        <v>0</v>
      </c>
    </row>
    <row r="114" spans="1:15" ht="28.5" customHeight="1" x14ac:dyDescent="0.25">
      <c r="A114" s="88">
        <v>112</v>
      </c>
      <c r="B114" s="89" t="s">
        <v>523</v>
      </c>
      <c r="C114" s="90" t="s">
        <v>524</v>
      </c>
      <c r="D114" s="89" t="s">
        <v>318</v>
      </c>
      <c r="E114" s="91">
        <v>0</v>
      </c>
      <c r="F114" s="115">
        <v>0</v>
      </c>
      <c r="G114" s="115">
        <v>0</v>
      </c>
      <c r="H114" s="116">
        <v>0</v>
      </c>
      <c r="I114" s="117">
        <v>0</v>
      </c>
      <c r="J114" s="115">
        <v>0</v>
      </c>
      <c r="K114" s="118">
        <v>0</v>
      </c>
      <c r="L114" s="95">
        <f t="shared" si="4"/>
        <v>0</v>
      </c>
      <c r="M114" s="95">
        <f t="shared" si="5"/>
        <v>0</v>
      </c>
      <c r="N114" s="95">
        <f t="shared" si="6"/>
        <v>0</v>
      </c>
      <c r="O114" s="95">
        <f t="shared" si="7"/>
        <v>0</v>
      </c>
    </row>
    <row r="115" spans="1:15" ht="28.5" customHeight="1" x14ac:dyDescent="0.25">
      <c r="A115" s="96">
        <v>113</v>
      </c>
      <c r="B115" s="97" t="s">
        <v>525</v>
      </c>
      <c r="C115" s="102" t="s">
        <v>526</v>
      </c>
      <c r="D115" s="97" t="s">
        <v>318</v>
      </c>
      <c r="E115" s="99">
        <v>0</v>
      </c>
      <c r="F115" s="119">
        <v>0</v>
      </c>
      <c r="G115" s="119">
        <v>0</v>
      </c>
      <c r="H115" s="120">
        <v>0</v>
      </c>
      <c r="I115" s="117">
        <v>0</v>
      </c>
      <c r="J115" s="119">
        <v>0</v>
      </c>
      <c r="K115" s="121">
        <v>0</v>
      </c>
      <c r="L115" s="95">
        <f t="shared" si="4"/>
        <v>0</v>
      </c>
      <c r="M115" s="95">
        <f t="shared" si="5"/>
        <v>0</v>
      </c>
      <c r="N115" s="95">
        <f t="shared" si="6"/>
        <v>0</v>
      </c>
      <c r="O115" s="95">
        <f t="shared" si="7"/>
        <v>0</v>
      </c>
    </row>
    <row r="116" spans="1:15" ht="28.5" customHeight="1" x14ac:dyDescent="0.25">
      <c r="A116" s="88">
        <v>114</v>
      </c>
      <c r="B116" s="89" t="s">
        <v>527</v>
      </c>
      <c r="C116" s="100" t="s">
        <v>528</v>
      </c>
      <c r="D116" s="89" t="s">
        <v>318</v>
      </c>
      <c r="E116" s="91">
        <v>0</v>
      </c>
      <c r="F116" s="115">
        <v>0</v>
      </c>
      <c r="G116" s="115">
        <v>0</v>
      </c>
      <c r="H116" s="116">
        <v>0</v>
      </c>
      <c r="I116" s="117">
        <v>0</v>
      </c>
      <c r="J116" s="115">
        <v>0</v>
      </c>
      <c r="K116" s="118">
        <v>0</v>
      </c>
      <c r="L116" s="95">
        <f t="shared" si="4"/>
        <v>0</v>
      </c>
      <c r="M116" s="95">
        <f t="shared" si="5"/>
        <v>0</v>
      </c>
      <c r="N116" s="95">
        <f t="shared" si="6"/>
        <v>0</v>
      </c>
      <c r="O116" s="95">
        <f t="shared" si="7"/>
        <v>0</v>
      </c>
    </row>
    <row r="117" spans="1:15" ht="28.5" customHeight="1" x14ac:dyDescent="0.25">
      <c r="A117" s="88">
        <v>115</v>
      </c>
      <c r="B117" s="89" t="s">
        <v>529</v>
      </c>
      <c r="C117" s="100" t="s">
        <v>530</v>
      </c>
      <c r="D117" s="89" t="s">
        <v>318</v>
      </c>
      <c r="E117" s="91">
        <v>0</v>
      </c>
      <c r="F117" s="115">
        <v>0</v>
      </c>
      <c r="G117" s="115">
        <v>0</v>
      </c>
      <c r="H117" s="116">
        <v>0</v>
      </c>
      <c r="I117" s="117">
        <v>0</v>
      </c>
      <c r="J117" s="115">
        <v>0</v>
      </c>
      <c r="K117" s="118">
        <v>0</v>
      </c>
      <c r="L117" s="95">
        <f t="shared" si="4"/>
        <v>0</v>
      </c>
      <c r="M117" s="95">
        <f t="shared" si="5"/>
        <v>0</v>
      </c>
      <c r="N117" s="95">
        <f t="shared" si="6"/>
        <v>0</v>
      </c>
      <c r="O117" s="95">
        <f t="shared" si="7"/>
        <v>0</v>
      </c>
    </row>
    <row r="118" spans="1:15" ht="28.5" customHeight="1" x14ac:dyDescent="0.25">
      <c r="A118" s="88">
        <v>116</v>
      </c>
      <c r="B118" s="89" t="s">
        <v>531</v>
      </c>
      <c r="C118" s="90" t="s">
        <v>532</v>
      </c>
      <c r="D118" s="89" t="s">
        <v>318</v>
      </c>
      <c r="E118" s="91">
        <v>0</v>
      </c>
      <c r="F118" s="115">
        <v>0</v>
      </c>
      <c r="G118" s="115">
        <v>0</v>
      </c>
      <c r="H118" s="116">
        <v>0</v>
      </c>
      <c r="I118" s="117">
        <v>0</v>
      </c>
      <c r="J118" s="115">
        <v>0</v>
      </c>
      <c r="K118" s="118">
        <v>0</v>
      </c>
      <c r="L118" s="95">
        <f t="shared" si="4"/>
        <v>0</v>
      </c>
      <c r="M118" s="95">
        <f t="shared" si="5"/>
        <v>0</v>
      </c>
      <c r="N118" s="95">
        <f t="shared" si="6"/>
        <v>0</v>
      </c>
      <c r="O118" s="95">
        <f t="shared" si="7"/>
        <v>0</v>
      </c>
    </row>
    <row r="119" spans="1:15" ht="28.5" customHeight="1" x14ac:dyDescent="0.25">
      <c r="A119" s="96">
        <v>117</v>
      </c>
      <c r="B119" s="97" t="s">
        <v>533</v>
      </c>
      <c r="C119" s="98" t="s">
        <v>534</v>
      </c>
      <c r="D119" s="97" t="s">
        <v>318</v>
      </c>
      <c r="E119" s="99">
        <v>0</v>
      </c>
      <c r="F119" s="119">
        <v>0</v>
      </c>
      <c r="G119" s="119">
        <v>0</v>
      </c>
      <c r="H119" s="120">
        <v>0</v>
      </c>
      <c r="I119" s="117">
        <v>0</v>
      </c>
      <c r="J119" s="119">
        <v>0</v>
      </c>
      <c r="K119" s="121">
        <v>0</v>
      </c>
      <c r="L119" s="95">
        <f t="shared" si="4"/>
        <v>0</v>
      </c>
      <c r="M119" s="95">
        <f t="shared" si="5"/>
        <v>0</v>
      </c>
      <c r="N119" s="95">
        <f t="shared" si="6"/>
        <v>0</v>
      </c>
      <c r="O119" s="95">
        <f t="shared" si="7"/>
        <v>0</v>
      </c>
    </row>
    <row r="120" spans="1:15" ht="28.5" customHeight="1" x14ac:dyDescent="0.25">
      <c r="A120" s="88">
        <v>118</v>
      </c>
      <c r="B120" s="89" t="s">
        <v>87</v>
      </c>
      <c r="C120" s="90" t="s">
        <v>319</v>
      </c>
      <c r="D120" s="89" t="s">
        <v>318</v>
      </c>
      <c r="E120" s="91">
        <v>96</v>
      </c>
      <c r="F120" s="115">
        <v>4366</v>
      </c>
      <c r="G120" s="115">
        <v>2336</v>
      </c>
      <c r="H120" s="116">
        <v>0</v>
      </c>
      <c r="I120" s="117">
        <v>0.46495648190563443</v>
      </c>
      <c r="J120" s="115">
        <v>2336</v>
      </c>
      <c r="K120" s="118">
        <v>224256</v>
      </c>
      <c r="L120" s="95">
        <f t="shared" si="4"/>
        <v>222.666</v>
      </c>
      <c r="M120" s="95">
        <f t="shared" si="5"/>
        <v>4588.6660000000002</v>
      </c>
      <c r="N120" s="95">
        <f t="shared" si="6"/>
        <v>2133.5300000000002</v>
      </c>
      <c r="O120" s="95">
        <f t="shared" si="7"/>
        <v>2455.136</v>
      </c>
    </row>
    <row r="121" spans="1:15" ht="28.5" customHeight="1" x14ac:dyDescent="0.25">
      <c r="A121" s="88">
        <v>119</v>
      </c>
      <c r="B121" s="89" t="s">
        <v>133</v>
      </c>
      <c r="C121" s="90" t="s">
        <v>320</v>
      </c>
      <c r="D121" s="89" t="s">
        <v>318</v>
      </c>
      <c r="E121" s="91">
        <v>96</v>
      </c>
      <c r="F121" s="115">
        <v>4503</v>
      </c>
      <c r="G121" s="115">
        <v>2685</v>
      </c>
      <c r="H121" s="116">
        <v>0</v>
      </c>
      <c r="I121" s="117">
        <v>0.40373084610259824</v>
      </c>
      <c r="J121" s="115">
        <v>2685</v>
      </c>
      <c r="K121" s="118">
        <v>257760</v>
      </c>
      <c r="L121" s="95">
        <f t="shared" si="4"/>
        <v>229.65299999999999</v>
      </c>
      <c r="M121" s="95">
        <f t="shared" si="5"/>
        <v>4732.6530000000002</v>
      </c>
      <c r="N121" s="95">
        <f t="shared" si="6"/>
        <v>1910.7180000000001</v>
      </c>
      <c r="O121" s="95">
        <f t="shared" si="7"/>
        <v>2821.9350000000004</v>
      </c>
    </row>
    <row r="122" spans="1:15" ht="28.5" customHeight="1" x14ac:dyDescent="0.25">
      <c r="A122" s="88">
        <v>120</v>
      </c>
      <c r="B122" s="89" t="s">
        <v>88</v>
      </c>
      <c r="C122" s="90" t="s">
        <v>321</v>
      </c>
      <c r="D122" s="89" t="s">
        <v>318</v>
      </c>
      <c r="E122" s="91">
        <v>96</v>
      </c>
      <c r="F122" s="115">
        <v>4503</v>
      </c>
      <c r="G122" s="115">
        <v>2685</v>
      </c>
      <c r="H122" s="116">
        <v>0</v>
      </c>
      <c r="I122" s="117">
        <v>0.40373084610259824</v>
      </c>
      <c r="J122" s="115">
        <v>2685</v>
      </c>
      <c r="K122" s="118">
        <v>257760</v>
      </c>
      <c r="L122" s="95">
        <f t="shared" si="4"/>
        <v>229.65299999999999</v>
      </c>
      <c r="M122" s="95">
        <f t="shared" si="5"/>
        <v>4732.6530000000002</v>
      </c>
      <c r="N122" s="95">
        <f t="shared" si="6"/>
        <v>1910.7180000000001</v>
      </c>
      <c r="O122" s="95">
        <f t="shared" si="7"/>
        <v>2821.9350000000004</v>
      </c>
    </row>
    <row r="123" spans="1:15" ht="28.5" customHeight="1" x14ac:dyDescent="0.25">
      <c r="A123" s="96">
        <v>121</v>
      </c>
      <c r="B123" s="97" t="s">
        <v>535</v>
      </c>
      <c r="C123" s="98" t="s">
        <v>536</v>
      </c>
      <c r="D123" s="97" t="s">
        <v>318</v>
      </c>
      <c r="E123" s="99">
        <v>0</v>
      </c>
      <c r="F123" s="119">
        <v>0</v>
      </c>
      <c r="G123" s="119">
        <v>0</v>
      </c>
      <c r="H123" s="120">
        <v>0</v>
      </c>
      <c r="I123" s="117">
        <v>0</v>
      </c>
      <c r="J123" s="119">
        <v>0</v>
      </c>
      <c r="K123" s="121">
        <v>0</v>
      </c>
      <c r="L123" s="95">
        <f t="shared" si="4"/>
        <v>0</v>
      </c>
      <c r="M123" s="95">
        <f t="shared" si="5"/>
        <v>0</v>
      </c>
      <c r="N123" s="95">
        <f t="shared" si="6"/>
        <v>0</v>
      </c>
      <c r="O123" s="95">
        <f t="shared" si="7"/>
        <v>0</v>
      </c>
    </row>
    <row r="124" spans="1:15" ht="28.5" customHeight="1" x14ac:dyDescent="0.25">
      <c r="A124" s="88">
        <v>122</v>
      </c>
      <c r="B124" s="89" t="s">
        <v>89</v>
      </c>
      <c r="C124" s="90" t="s">
        <v>322</v>
      </c>
      <c r="D124" s="89" t="s">
        <v>318</v>
      </c>
      <c r="E124" s="91">
        <v>96</v>
      </c>
      <c r="F124" s="115">
        <v>6259</v>
      </c>
      <c r="G124" s="115">
        <v>4970</v>
      </c>
      <c r="H124" s="116">
        <v>0</v>
      </c>
      <c r="I124" s="117">
        <v>0.2059434414443202</v>
      </c>
      <c r="J124" s="115">
        <v>4970</v>
      </c>
      <c r="K124" s="118">
        <v>477120</v>
      </c>
      <c r="L124" s="95">
        <f t="shared" si="4"/>
        <v>319.209</v>
      </c>
      <c r="M124" s="95">
        <f t="shared" si="5"/>
        <v>6578.2089999999998</v>
      </c>
      <c r="N124" s="95">
        <f t="shared" si="6"/>
        <v>1354.739</v>
      </c>
      <c r="O124" s="95">
        <f t="shared" si="7"/>
        <v>5223.4699999999993</v>
      </c>
    </row>
    <row r="125" spans="1:15" ht="28.5" customHeight="1" x14ac:dyDescent="0.25">
      <c r="A125" s="88">
        <v>123</v>
      </c>
      <c r="B125" s="89" t="s">
        <v>90</v>
      </c>
      <c r="C125" s="90" t="s">
        <v>323</v>
      </c>
      <c r="D125" s="89" t="s">
        <v>318</v>
      </c>
      <c r="E125" s="91">
        <v>97</v>
      </c>
      <c r="F125" s="115">
        <v>6522</v>
      </c>
      <c r="G125" s="115">
        <v>5486</v>
      </c>
      <c r="H125" s="116">
        <v>0</v>
      </c>
      <c r="I125" s="117">
        <v>0.15884697945415516</v>
      </c>
      <c r="J125" s="115">
        <v>5486</v>
      </c>
      <c r="K125" s="118">
        <v>532142</v>
      </c>
      <c r="L125" s="95">
        <f t="shared" si="4"/>
        <v>332.62199999999996</v>
      </c>
      <c r="M125" s="95">
        <f t="shared" si="5"/>
        <v>6854.6220000000003</v>
      </c>
      <c r="N125" s="95">
        <f t="shared" si="6"/>
        <v>1088.836</v>
      </c>
      <c r="O125" s="95">
        <f t="shared" si="7"/>
        <v>5765.7860000000001</v>
      </c>
    </row>
    <row r="126" spans="1:15" ht="28.5" customHeight="1" x14ac:dyDescent="0.25">
      <c r="A126" s="88">
        <v>124</v>
      </c>
      <c r="B126" s="89" t="s">
        <v>91</v>
      </c>
      <c r="C126" s="90" t="s">
        <v>324</v>
      </c>
      <c r="D126" s="89" t="s">
        <v>318</v>
      </c>
      <c r="E126" s="91">
        <v>96</v>
      </c>
      <c r="F126" s="115">
        <v>6522</v>
      </c>
      <c r="G126" s="115">
        <v>5486</v>
      </c>
      <c r="H126" s="116">
        <v>0</v>
      </c>
      <c r="I126" s="117">
        <v>0.15884697945415516</v>
      </c>
      <c r="J126" s="115">
        <v>5486</v>
      </c>
      <c r="K126" s="118">
        <v>526656</v>
      </c>
      <c r="L126" s="95">
        <f t="shared" si="4"/>
        <v>332.62199999999996</v>
      </c>
      <c r="M126" s="95">
        <f t="shared" si="5"/>
        <v>6854.6220000000003</v>
      </c>
      <c r="N126" s="95">
        <f t="shared" si="6"/>
        <v>1088.836</v>
      </c>
      <c r="O126" s="95">
        <f t="shared" si="7"/>
        <v>5765.7860000000001</v>
      </c>
    </row>
    <row r="127" spans="1:15" ht="28.5" customHeight="1" x14ac:dyDescent="0.25">
      <c r="A127" s="96">
        <v>125</v>
      </c>
      <c r="B127" s="97" t="s">
        <v>537</v>
      </c>
      <c r="C127" s="98" t="s">
        <v>538</v>
      </c>
      <c r="D127" s="97" t="s">
        <v>318</v>
      </c>
      <c r="E127" s="99">
        <v>0</v>
      </c>
      <c r="F127" s="119">
        <v>0</v>
      </c>
      <c r="G127" s="119">
        <v>0</v>
      </c>
      <c r="H127" s="120">
        <v>0</v>
      </c>
      <c r="I127" s="117">
        <v>0</v>
      </c>
      <c r="J127" s="119">
        <v>0</v>
      </c>
      <c r="K127" s="121">
        <v>0</v>
      </c>
      <c r="L127" s="95">
        <f t="shared" si="4"/>
        <v>0</v>
      </c>
      <c r="M127" s="95">
        <f t="shared" si="5"/>
        <v>0</v>
      </c>
      <c r="N127" s="95">
        <f t="shared" si="6"/>
        <v>0</v>
      </c>
      <c r="O127" s="95">
        <f t="shared" si="7"/>
        <v>0</v>
      </c>
    </row>
    <row r="128" spans="1:15" ht="28.5" customHeight="1" x14ac:dyDescent="0.25">
      <c r="A128" s="88">
        <v>126</v>
      </c>
      <c r="B128" s="89" t="s">
        <v>134</v>
      </c>
      <c r="C128" s="90" t="s">
        <v>325</v>
      </c>
      <c r="D128" s="89" t="s">
        <v>326</v>
      </c>
      <c r="E128" s="91">
        <v>26</v>
      </c>
      <c r="F128" s="115">
        <v>4702</v>
      </c>
      <c r="G128" s="115">
        <v>3156</v>
      </c>
      <c r="H128" s="116">
        <v>0</v>
      </c>
      <c r="I128" s="117">
        <v>0.32879625691195236</v>
      </c>
      <c r="J128" s="115">
        <v>3156</v>
      </c>
      <c r="K128" s="118">
        <v>82056</v>
      </c>
      <c r="L128" s="95">
        <f t="shared" si="4"/>
        <v>239.80199999999999</v>
      </c>
      <c r="M128" s="95">
        <f t="shared" si="5"/>
        <v>4941.8019999999997</v>
      </c>
      <c r="N128" s="95">
        <f t="shared" si="6"/>
        <v>1624.8459999999998</v>
      </c>
      <c r="O128" s="95">
        <f t="shared" si="7"/>
        <v>3316.9560000000001</v>
      </c>
    </row>
    <row r="129" spans="1:15" ht="28.5" customHeight="1" x14ac:dyDescent="0.25">
      <c r="A129" s="88">
        <v>127</v>
      </c>
      <c r="B129" s="89" t="s">
        <v>135</v>
      </c>
      <c r="C129" s="90" t="s">
        <v>327</v>
      </c>
      <c r="D129" s="89" t="s">
        <v>326</v>
      </c>
      <c r="E129" s="91">
        <v>30</v>
      </c>
      <c r="F129" s="115">
        <v>4681</v>
      </c>
      <c r="G129" s="115">
        <v>3156</v>
      </c>
      <c r="H129" s="116">
        <v>0</v>
      </c>
      <c r="I129" s="117">
        <v>0.32578508865626998</v>
      </c>
      <c r="J129" s="115">
        <v>3156</v>
      </c>
      <c r="K129" s="118">
        <v>94680</v>
      </c>
      <c r="L129" s="95">
        <f t="shared" si="4"/>
        <v>238.73099999999999</v>
      </c>
      <c r="M129" s="95">
        <f t="shared" si="5"/>
        <v>4919.7309999999998</v>
      </c>
      <c r="N129" s="95">
        <f t="shared" si="6"/>
        <v>1602.7749999999996</v>
      </c>
      <c r="O129" s="95">
        <f t="shared" si="7"/>
        <v>3316.9560000000001</v>
      </c>
    </row>
    <row r="130" spans="1:15" ht="28.5" customHeight="1" x14ac:dyDescent="0.25">
      <c r="A130" s="88">
        <v>128</v>
      </c>
      <c r="B130" s="89" t="s">
        <v>539</v>
      </c>
      <c r="C130" s="90" t="s">
        <v>540</v>
      </c>
      <c r="D130" s="89" t="s">
        <v>326</v>
      </c>
      <c r="E130" s="91">
        <v>0</v>
      </c>
      <c r="F130" s="115">
        <v>0</v>
      </c>
      <c r="G130" s="115">
        <v>0</v>
      </c>
      <c r="H130" s="116">
        <v>0</v>
      </c>
      <c r="I130" s="117">
        <v>0</v>
      </c>
      <c r="J130" s="115">
        <v>0</v>
      </c>
      <c r="K130" s="118">
        <v>0</v>
      </c>
      <c r="L130" s="95">
        <f t="shared" si="4"/>
        <v>0</v>
      </c>
      <c r="M130" s="95">
        <f t="shared" si="5"/>
        <v>0</v>
      </c>
      <c r="N130" s="95">
        <f t="shared" si="6"/>
        <v>0</v>
      </c>
      <c r="O130" s="95">
        <f t="shared" si="7"/>
        <v>0</v>
      </c>
    </row>
    <row r="131" spans="1:15" ht="28.5" customHeight="1" x14ac:dyDescent="0.25">
      <c r="A131" s="88">
        <v>129</v>
      </c>
      <c r="B131" s="89" t="s">
        <v>136</v>
      </c>
      <c r="C131" s="90" t="s">
        <v>328</v>
      </c>
      <c r="D131" s="89" t="s">
        <v>326</v>
      </c>
      <c r="E131" s="91">
        <v>30</v>
      </c>
      <c r="F131" s="115">
        <v>5523</v>
      </c>
      <c r="G131" s="115">
        <v>3604</v>
      </c>
      <c r="H131" s="116">
        <v>0</v>
      </c>
      <c r="I131" s="117">
        <v>0.34745609270324096</v>
      </c>
      <c r="J131" s="115">
        <v>3604</v>
      </c>
      <c r="K131" s="118">
        <v>108120</v>
      </c>
      <c r="L131" s="95">
        <f t="shared" ref="L131:L194" si="8">F131*$P$1</f>
        <v>281.673</v>
      </c>
      <c r="M131" s="95">
        <f t="shared" ref="M131:M194" si="9">L131+F131</f>
        <v>5804.6729999999998</v>
      </c>
      <c r="N131" s="95">
        <f t="shared" ref="N131:N194" si="10">M131*I131</f>
        <v>2016.8689999999997</v>
      </c>
      <c r="O131" s="95">
        <f t="shared" ref="O131:O194" si="11">M131-N131</f>
        <v>3787.8040000000001</v>
      </c>
    </row>
    <row r="132" spans="1:15" ht="28.5" customHeight="1" x14ac:dyDescent="0.25">
      <c r="A132" s="88">
        <v>130</v>
      </c>
      <c r="B132" s="89" t="s">
        <v>541</v>
      </c>
      <c r="C132" s="90" t="s">
        <v>542</v>
      </c>
      <c r="D132" s="89" t="s">
        <v>326</v>
      </c>
      <c r="E132" s="91">
        <v>0</v>
      </c>
      <c r="F132" s="115">
        <v>0</v>
      </c>
      <c r="G132" s="115">
        <v>0</v>
      </c>
      <c r="H132" s="116">
        <v>0</v>
      </c>
      <c r="I132" s="117">
        <v>0</v>
      </c>
      <c r="J132" s="115">
        <v>0</v>
      </c>
      <c r="K132" s="118">
        <v>0</v>
      </c>
      <c r="L132" s="95">
        <f t="shared" si="8"/>
        <v>0</v>
      </c>
      <c r="M132" s="95">
        <f t="shared" si="9"/>
        <v>0</v>
      </c>
      <c r="N132" s="95">
        <f t="shared" si="10"/>
        <v>0</v>
      </c>
      <c r="O132" s="95">
        <f t="shared" si="11"/>
        <v>0</v>
      </c>
    </row>
    <row r="133" spans="1:15" ht="28.5" customHeight="1" x14ac:dyDescent="0.25">
      <c r="A133" s="96">
        <v>131</v>
      </c>
      <c r="B133" s="97" t="s">
        <v>137</v>
      </c>
      <c r="C133" s="98" t="s">
        <v>329</v>
      </c>
      <c r="D133" s="97" t="s">
        <v>330</v>
      </c>
      <c r="E133" s="99">
        <v>5</v>
      </c>
      <c r="F133" s="119">
        <v>23249</v>
      </c>
      <c r="G133" s="119">
        <v>18741</v>
      </c>
      <c r="H133" s="120">
        <v>1</v>
      </c>
      <c r="I133" s="117">
        <v>1</v>
      </c>
      <c r="J133" s="119">
        <v>0</v>
      </c>
      <c r="K133" s="121">
        <v>0</v>
      </c>
      <c r="L133" s="95">
        <f t="shared" si="8"/>
        <v>1185.6989999999998</v>
      </c>
      <c r="M133" s="95">
        <f t="shared" si="9"/>
        <v>24434.699000000001</v>
      </c>
      <c r="N133" s="95">
        <f t="shared" si="10"/>
        <v>24434.699000000001</v>
      </c>
      <c r="O133" s="95">
        <f t="shared" si="11"/>
        <v>0</v>
      </c>
    </row>
    <row r="134" spans="1:15" ht="28.5" customHeight="1" x14ac:dyDescent="0.25">
      <c r="A134" s="96">
        <v>132</v>
      </c>
      <c r="B134" s="97" t="s">
        <v>92</v>
      </c>
      <c r="C134" s="98" t="s">
        <v>331</v>
      </c>
      <c r="D134" s="97" t="s">
        <v>326</v>
      </c>
      <c r="E134" s="99">
        <v>7</v>
      </c>
      <c r="F134" s="119">
        <v>10047</v>
      </c>
      <c r="G134" s="119">
        <v>7494</v>
      </c>
      <c r="H134" s="120">
        <v>1</v>
      </c>
      <c r="I134" s="117">
        <v>1</v>
      </c>
      <c r="J134" s="119">
        <v>0</v>
      </c>
      <c r="K134" s="121">
        <v>0</v>
      </c>
      <c r="L134" s="95">
        <f t="shared" si="8"/>
        <v>512.39699999999993</v>
      </c>
      <c r="M134" s="95">
        <f t="shared" si="9"/>
        <v>10559.397000000001</v>
      </c>
      <c r="N134" s="95">
        <f t="shared" si="10"/>
        <v>10559.397000000001</v>
      </c>
      <c r="O134" s="95">
        <f t="shared" si="11"/>
        <v>0</v>
      </c>
    </row>
    <row r="135" spans="1:15" ht="28.5" customHeight="1" x14ac:dyDescent="0.25">
      <c r="A135" s="96">
        <v>133</v>
      </c>
      <c r="B135" s="97" t="s">
        <v>543</v>
      </c>
      <c r="C135" s="102" t="s">
        <v>544</v>
      </c>
      <c r="D135" s="97" t="s">
        <v>326</v>
      </c>
      <c r="E135" s="99">
        <v>0</v>
      </c>
      <c r="F135" s="119">
        <v>0</v>
      </c>
      <c r="G135" s="119">
        <v>0</v>
      </c>
      <c r="H135" s="120">
        <v>0</v>
      </c>
      <c r="I135" s="117">
        <v>0</v>
      </c>
      <c r="J135" s="119">
        <v>0</v>
      </c>
      <c r="K135" s="121">
        <v>0</v>
      </c>
      <c r="L135" s="95">
        <f t="shared" si="8"/>
        <v>0</v>
      </c>
      <c r="M135" s="95">
        <f t="shared" si="9"/>
        <v>0</v>
      </c>
      <c r="N135" s="95">
        <f t="shared" si="10"/>
        <v>0</v>
      </c>
      <c r="O135" s="95">
        <f t="shared" si="11"/>
        <v>0</v>
      </c>
    </row>
    <row r="136" spans="1:15" ht="28.5" customHeight="1" x14ac:dyDescent="0.25">
      <c r="A136" s="96">
        <v>134</v>
      </c>
      <c r="B136" s="97" t="s">
        <v>93</v>
      </c>
      <c r="C136" s="98" t="s">
        <v>332</v>
      </c>
      <c r="D136" s="97" t="s">
        <v>326</v>
      </c>
      <c r="E136" s="99">
        <v>34</v>
      </c>
      <c r="F136" s="119">
        <v>4839</v>
      </c>
      <c r="G136" s="119">
        <v>2630</v>
      </c>
      <c r="H136" s="120">
        <v>1</v>
      </c>
      <c r="I136" s="117">
        <v>1</v>
      </c>
      <c r="J136" s="119">
        <v>0</v>
      </c>
      <c r="K136" s="121">
        <v>0</v>
      </c>
      <c r="L136" s="95">
        <f t="shared" si="8"/>
        <v>246.78899999999999</v>
      </c>
      <c r="M136" s="95">
        <f t="shared" si="9"/>
        <v>5085.7889999999998</v>
      </c>
      <c r="N136" s="95">
        <f t="shared" si="10"/>
        <v>5085.7889999999998</v>
      </c>
      <c r="O136" s="95">
        <f t="shared" si="11"/>
        <v>0</v>
      </c>
    </row>
    <row r="137" spans="1:15" ht="28.5" customHeight="1" x14ac:dyDescent="0.25">
      <c r="A137" s="88">
        <v>135</v>
      </c>
      <c r="B137" s="89" t="s">
        <v>183</v>
      </c>
      <c r="C137" s="100" t="s">
        <v>333</v>
      </c>
      <c r="D137" s="89" t="s">
        <v>334</v>
      </c>
      <c r="E137" s="91">
        <v>6</v>
      </c>
      <c r="F137" s="115">
        <v>18200</v>
      </c>
      <c r="G137" s="115">
        <v>5927</v>
      </c>
      <c r="H137" s="116">
        <v>0</v>
      </c>
      <c r="I137" s="117">
        <v>0.67434065934065934</v>
      </c>
      <c r="J137" s="115">
        <v>5927</v>
      </c>
      <c r="K137" s="118">
        <v>35562</v>
      </c>
      <c r="L137" s="95">
        <f t="shared" si="8"/>
        <v>928.19999999999993</v>
      </c>
      <c r="M137" s="95">
        <f t="shared" si="9"/>
        <v>19128.2</v>
      </c>
      <c r="N137" s="95">
        <f t="shared" si="10"/>
        <v>12898.923000000001</v>
      </c>
      <c r="O137" s="95">
        <f t="shared" si="11"/>
        <v>6229.277</v>
      </c>
    </row>
    <row r="138" spans="1:15" ht="28.5" customHeight="1" x14ac:dyDescent="0.25">
      <c r="A138" s="88">
        <v>136</v>
      </c>
      <c r="B138" s="89" t="s">
        <v>545</v>
      </c>
      <c r="C138" s="100" t="s">
        <v>546</v>
      </c>
      <c r="D138" s="89" t="s">
        <v>334</v>
      </c>
      <c r="E138" s="91">
        <v>0</v>
      </c>
      <c r="F138" s="115">
        <v>0</v>
      </c>
      <c r="G138" s="115">
        <v>0</v>
      </c>
      <c r="H138" s="116">
        <v>0</v>
      </c>
      <c r="I138" s="117">
        <v>0</v>
      </c>
      <c r="J138" s="115">
        <v>0</v>
      </c>
      <c r="K138" s="118">
        <v>0</v>
      </c>
      <c r="L138" s="95">
        <f t="shared" si="8"/>
        <v>0</v>
      </c>
      <c r="M138" s="95">
        <f t="shared" si="9"/>
        <v>0</v>
      </c>
      <c r="N138" s="95">
        <f t="shared" si="10"/>
        <v>0</v>
      </c>
      <c r="O138" s="95">
        <f t="shared" si="11"/>
        <v>0</v>
      </c>
    </row>
    <row r="139" spans="1:15" ht="28.5" customHeight="1" x14ac:dyDescent="0.25">
      <c r="A139" s="88">
        <v>137</v>
      </c>
      <c r="B139" s="89" t="s">
        <v>94</v>
      </c>
      <c r="C139" s="100" t="s">
        <v>335</v>
      </c>
      <c r="D139" s="89" t="s">
        <v>336</v>
      </c>
      <c r="E139" s="91">
        <v>10</v>
      </c>
      <c r="F139" s="115">
        <v>1631</v>
      </c>
      <c r="G139" s="115">
        <v>1185</v>
      </c>
      <c r="H139" s="116">
        <v>0</v>
      </c>
      <c r="I139" s="117">
        <v>0.27345187001839366</v>
      </c>
      <c r="J139" s="115">
        <v>1185</v>
      </c>
      <c r="K139" s="118">
        <v>11850</v>
      </c>
      <c r="L139" s="95">
        <f t="shared" si="8"/>
        <v>83.180999999999997</v>
      </c>
      <c r="M139" s="95">
        <f t="shared" si="9"/>
        <v>1714.181</v>
      </c>
      <c r="N139" s="95">
        <f t="shared" si="10"/>
        <v>468.74600000000009</v>
      </c>
      <c r="O139" s="95">
        <f t="shared" si="11"/>
        <v>1245.4349999999999</v>
      </c>
    </row>
    <row r="140" spans="1:15" ht="28.5" customHeight="1" x14ac:dyDescent="0.25">
      <c r="A140" s="88">
        <v>138</v>
      </c>
      <c r="B140" s="89" t="s">
        <v>547</v>
      </c>
      <c r="C140" s="100" t="s">
        <v>337</v>
      </c>
      <c r="D140" s="89" t="s">
        <v>336</v>
      </c>
      <c r="E140" s="91">
        <v>0</v>
      </c>
      <c r="F140" s="115">
        <v>0</v>
      </c>
      <c r="G140" s="115">
        <v>0</v>
      </c>
      <c r="H140" s="116">
        <v>0</v>
      </c>
      <c r="I140" s="117">
        <v>0</v>
      </c>
      <c r="J140" s="115">
        <v>0</v>
      </c>
      <c r="K140" s="118">
        <v>0</v>
      </c>
      <c r="L140" s="95">
        <f t="shared" si="8"/>
        <v>0</v>
      </c>
      <c r="M140" s="95">
        <f t="shared" si="9"/>
        <v>0</v>
      </c>
      <c r="N140" s="95">
        <f t="shared" si="10"/>
        <v>0</v>
      </c>
      <c r="O140" s="95">
        <f t="shared" si="11"/>
        <v>0</v>
      </c>
    </row>
    <row r="141" spans="1:15" ht="28.5" customHeight="1" x14ac:dyDescent="0.25">
      <c r="A141" s="88">
        <v>139</v>
      </c>
      <c r="B141" s="89" t="s">
        <v>95</v>
      </c>
      <c r="C141" s="90" t="s">
        <v>337</v>
      </c>
      <c r="D141" s="89" t="s">
        <v>338</v>
      </c>
      <c r="E141" s="91">
        <v>71</v>
      </c>
      <c r="F141" s="115">
        <v>54178</v>
      </c>
      <c r="G141" s="115">
        <v>24196</v>
      </c>
      <c r="H141" s="116">
        <v>0</v>
      </c>
      <c r="I141" s="117">
        <v>0.55339805825242716</v>
      </c>
      <c r="J141" s="115">
        <v>24196</v>
      </c>
      <c r="K141" s="118">
        <v>1717916</v>
      </c>
      <c r="L141" s="95">
        <f t="shared" si="8"/>
        <v>2763.078</v>
      </c>
      <c r="M141" s="95">
        <f t="shared" si="9"/>
        <v>56941.078000000001</v>
      </c>
      <c r="N141" s="95">
        <f t="shared" si="10"/>
        <v>31511.081999999999</v>
      </c>
      <c r="O141" s="95">
        <f t="shared" si="11"/>
        <v>25429.996000000003</v>
      </c>
    </row>
    <row r="142" spans="1:15" ht="28.5" customHeight="1" x14ac:dyDescent="0.25">
      <c r="A142" s="88">
        <v>140</v>
      </c>
      <c r="B142" s="89" t="s">
        <v>548</v>
      </c>
      <c r="C142" s="90" t="s">
        <v>549</v>
      </c>
      <c r="D142" s="89" t="s">
        <v>336</v>
      </c>
      <c r="E142" s="91">
        <v>0</v>
      </c>
      <c r="F142" s="115">
        <v>0</v>
      </c>
      <c r="G142" s="115">
        <v>0</v>
      </c>
      <c r="H142" s="116">
        <v>0</v>
      </c>
      <c r="I142" s="117">
        <v>0</v>
      </c>
      <c r="J142" s="115">
        <v>0</v>
      </c>
      <c r="K142" s="118">
        <v>0</v>
      </c>
      <c r="L142" s="95">
        <f t="shared" si="8"/>
        <v>0</v>
      </c>
      <c r="M142" s="95">
        <f t="shared" si="9"/>
        <v>0</v>
      </c>
      <c r="N142" s="95">
        <f t="shared" si="10"/>
        <v>0</v>
      </c>
      <c r="O142" s="95">
        <f t="shared" si="11"/>
        <v>0</v>
      </c>
    </row>
    <row r="143" spans="1:15" ht="28.5" customHeight="1" x14ac:dyDescent="0.25">
      <c r="A143" s="88">
        <v>141</v>
      </c>
      <c r="B143" s="89" t="s">
        <v>550</v>
      </c>
      <c r="C143" s="90" t="s">
        <v>549</v>
      </c>
      <c r="D143" s="89" t="s">
        <v>338</v>
      </c>
      <c r="E143" s="91">
        <v>0</v>
      </c>
      <c r="F143" s="115">
        <v>0</v>
      </c>
      <c r="G143" s="115">
        <v>0</v>
      </c>
      <c r="H143" s="116">
        <v>0</v>
      </c>
      <c r="I143" s="117">
        <v>0</v>
      </c>
      <c r="J143" s="115">
        <v>0</v>
      </c>
      <c r="K143" s="118">
        <v>0</v>
      </c>
      <c r="L143" s="95">
        <f t="shared" si="8"/>
        <v>0</v>
      </c>
      <c r="M143" s="95">
        <f t="shared" si="9"/>
        <v>0</v>
      </c>
      <c r="N143" s="95">
        <f t="shared" si="10"/>
        <v>0</v>
      </c>
      <c r="O143" s="95">
        <f t="shared" si="11"/>
        <v>0</v>
      </c>
    </row>
    <row r="144" spans="1:15" ht="28.5" customHeight="1" x14ac:dyDescent="0.25">
      <c r="A144" s="88">
        <v>142</v>
      </c>
      <c r="B144" s="89" t="s">
        <v>551</v>
      </c>
      <c r="C144" s="90" t="s">
        <v>552</v>
      </c>
      <c r="D144" s="89" t="s">
        <v>336</v>
      </c>
      <c r="E144" s="91">
        <v>0</v>
      </c>
      <c r="F144" s="115">
        <v>0</v>
      </c>
      <c r="G144" s="115">
        <v>0</v>
      </c>
      <c r="H144" s="116">
        <v>0</v>
      </c>
      <c r="I144" s="117">
        <v>0</v>
      </c>
      <c r="J144" s="115">
        <v>0</v>
      </c>
      <c r="K144" s="118">
        <v>0</v>
      </c>
      <c r="L144" s="95">
        <f t="shared" si="8"/>
        <v>0</v>
      </c>
      <c r="M144" s="95">
        <f t="shared" si="9"/>
        <v>0</v>
      </c>
      <c r="N144" s="95">
        <f t="shared" si="10"/>
        <v>0</v>
      </c>
      <c r="O144" s="95">
        <f t="shared" si="11"/>
        <v>0</v>
      </c>
    </row>
    <row r="145" spans="1:15" ht="28.5" customHeight="1" x14ac:dyDescent="0.25">
      <c r="A145" s="88">
        <v>143</v>
      </c>
      <c r="B145" s="89" t="s">
        <v>553</v>
      </c>
      <c r="C145" s="100" t="s">
        <v>552</v>
      </c>
      <c r="D145" s="89" t="s">
        <v>338</v>
      </c>
      <c r="E145" s="91">
        <v>0</v>
      </c>
      <c r="F145" s="115">
        <v>0</v>
      </c>
      <c r="G145" s="115">
        <v>0</v>
      </c>
      <c r="H145" s="116">
        <v>0</v>
      </c>
      <c r="I145" s="117">
        <v>0</v>
      </c>
      <c r="J145" s="115">
        <v>0</v>
      </c>
      <c r="K145" s="118">
        <v>0</v>
      </c>
      <c r="L145" s="95">
        <f t="shared" si="8"/>
        <v>0</v>
      </c>
      <c r="M145" s="95">
        <f t="shared" si="9"/>
        <v>0</v>
      </c>
      <c r="N145" s="95">
        <f t="shared" si="10"/>
        <v>0</v>
      </c>
      <c r="O145" s="95">
        <f t="shared" si="11"/>
        <v>0</v>
      </c>
    </row>
    <row r="146" spans="1:15" ht="28.5" customHeight="1" x14ac:dyDescent="0.25">
      <c r="A146" s="88">
        <v>144</v>
      </c>
      <c r="B146" s="89" t="s">
        <v>554</v>
      </c>
      <c r="C146" s="90" t="s">
        <v>555</v>
      </c>
      <c r="D146" s="89" t="s">
        <v>336</v>
      </c>
      <c r="E146" s="91">
        <v>0</v>
      </c>
      <c r="F146" s="115">
        <v>0</v>
      </c>
      <c r="G146" s="115">
        <v>0</v>
      </c>
      <c r="H146" s="116">
        <v>0</v>
      </c>
      <c r="I146" s="117">
        <v>0</v>
      </c>
      <c r="J146" s="115">
        <v>0</v>
      </c>
      <c r="K146" s="118">
        <v>0</v>
      </c>
      <c r="L146" s="95">
        <f t="shared" si="8"/>
        <v>0</v>
      </c>
      <c r="M146" s="95">
        <f t="shared" si="9"/>
        <v>0</v>
      </c>
      <c r="N146" s="95">
        <f t="shared" si="10"/>
        <v>0</v>
      </c>
      <c r="O146" s="95">
        <f t="shared" si="11"/>
        <v>0</v>
      </c>
    </row>
    <row r="147" spans="1:15" ht="28.5" customHeight="1" x14ac:dyDescent="0.25">
      <c r="A147" s="88">
        <v>145</v>
      </c>
      <c r="B147" s="89" t="s">
        <v>556</v>
      </c>
      <c r="C147" s="100" t="s">
        <v>555</v>
      </c>
      <c r="D147" s="89" t="s">
        <v>338</v>
      </c>
      <c r="E147" s="91">
        <v>0</v>
      </c>
      <c r="F147" s="115">
        <v>0</v>
      </c>
      <c r="G147" s="115">
        <v>0</v>
      </c>
      <c r="H147" s="116">
        <v>0</v>
      </c>
      <c r="I147" s="117">
        <v>0</v>
      </c>
      <c r="J147" s="115">
        <v>0</v>
      </c>
      <c r="K147" s="118">
        <v>0</v>
      </c>
      <c r="L147" s="95">
        <f t="shared" si="8"/>
        <v>0</v>
      </c>
      <c r="M147" s="95">
        <f t="shared" si="9"/>
        <v>0</v>
      </c>
      <c r="N147" s="95">
        <f t="shared" si="10"/>
        <v>0</v>
      </c>
      <c r="O147" s="95">
        <f t="shared" si="11"/>
        <v>0</v>
      </c>
    </row>
    <row r="148" spans="1:15" ht="28.5" customHeight="1" x14ac:dyDescent="0.25">
      <c r="A148" s="96">
        <v>146</v>
      </c>
      <c r="B148" s="97" t="s">
        <v>557</v>
      </c>
      <c r="C148" s="102" t="s">
        <v>558</v>
      </c>
      <c r="D148" s="97" t="s">
        <v>336</v>
      </c>
      <c r="E148" s="99">
        <v>0</v>
      </c>
      <c r="F148" s="119">
        <v>0</v>
      </c>
      <c r="G148" s="119">
        <v>0</v>
      </c>
      <c r="H148" s="120">
        <v>0</v>
      </c>
      <c r="I148" s="117">
        <v>0</v>
      </c>
      <c r="J148" s="119">
        <v>0</v>
      </c>
      <c r="K148" s="121">
        <v>0</v>
      </c>
      <c r="L148" s="95">
        <f t="shared" si="8"/>
        <v>0</v>
      </c>
      <c r="M148" s="95">
        <f t="shared" si="9"/>
        <v>0</v>
      </c>
      <c r="N148" s="95">
        <f t="shared" si="10"/>
        <v>0</v>
      </c>
      <c r="O148" s="95">
        <f t="shared" si="11"/>
        <v>0</v>
      </c>
    </row>
    <row r="149" spans="1:15" ht="28.5" customHeight="1" x14ac:dyDescent="0.25">
      <c r="A149" s="88">
        <v>147</v>
      </c>
      <c r="B149" s="89" t="s">
        <v>559</v>
      </c>
      <c r="C149" s="90" t="s">
        <v>560</v>
      </c>
      <c r="D149" s="89" t="s">
        <v>336</v>
      </c>
      <c r="E149" s="91">
        <v>0</v>
      </c>
      <c r="F149" s="115">
        <v>0</v>
      </c>
      <c r="G149" s="115">
        <v>0</v>
      </c>
      <c r="H149" s="116">
        <v>0</v>
      </c>
      <c r="I149" s="117">
        <v>0</v>
      </c>
      <c r="J149" s="115">
        <v>0</v>
      </c>
      <c r="K149" s="118">
        <v>0</v>
      </c>
      <c r="L149" s="95">
        <f t="shared" si="8"/>
        <v>0</v>
      </c>
      <c r="M149" s="95">
        <f t="shared" si="9"/>
        <v>0</v>
      </c>
      <c r="N149" s="95">
        <f t="shared" si="10"/>
        <v>0</v>
      </c>
      <c r="O149" s="95">
        <f t="shared" si="11"/>
        <v>0</v>
      </c>
    </row>
    <row r="150" spans="1:15" ht="28.5" customHeight="1" x14ac:dyDescent="0.25">
      <c r="A150" s="88">
        <v>148</v>
      </c>
      <c r="B150" s="89" t="s">
        <v>561</v>
      </c>
      <c r="C150" s="90" t="s">
        <v>562</v>
      </c>
      <c r="D150" s="89" t="s">
        <v>336</v>
      </c>
      <c r="E150" s="91">
        <v>0</v>
      </c>
      <c r="F150" s="115">
        <v>0</v>
      </c>
      <c r="G150" s="115">
        <v>0</v>
      </c>
      <c r="H150" s="116">
        <v>0</v>
      </c>
      <c r="I150" s="117">
        <v>0</v>
      </c>
      <c r="J150" s="115">
        <v>0</v>
      </c>
      <c r="K150" s="118">
        <v>0</v>
      </c>
      <c r="L150" s="95">
        <f t="shared" si="8"/>
        <v>0</v>
      </c>
      <c r="M150" s="95">
        <f t="shared" si="9"/>
        <v>0</v>
      </c>
      <c r="N150" s="95">
        <f t="shared" si="10"/>
        <v>0</v>
      </c>
      <c r="O150" s="95">
        <f t="shared" si="11"/>
        <v>0</v>
      </c>
    </row>
    <row r="151" spans="1:15" ht="28.5" customHeight="1" x14ac:dyDescent="0.25">
      <c r="A151" s="88">
        <v>149</v>
      </c>
      <c r="B151" s="89" t="s">
        <v>563</v>
      </c>
      <c r="C151" s="90" t="s">
        <v>564</v>
      </c>
      <c r="D151" s="89" t="s">
        <v>336</v>
      </c>
      <c r="E151" s="91">
        <v>0</v>
      </c>
      <c r="F151" s="115">
        <v>0</v>
      </c>
      <c r="G151" s="115">
        <v>0</v>
      </c>
      <c r="H151" s="116">
        <v>0</v>
      </c>
      <c r="I151" s="117">
        <v>0</v>
      </c>
      <c r="J151" s="115">
        <v>0</v>
      </c>
      <c r="K151" s="118">
        <v>0</v>
      </c>
      <c r="L151" s="95">
        <f t="shared" si="8"/>
        <v>0</v>
      </c>
      <c r="M151" s="95">
        <f t="shared" si="9"/>
        <v>0</v>
      </c>
      <c r="N151" s="95">
        <f t="shared" si="10"/>
        <v>0</v>
      </c>
      <c r="O151" s="95">
        <f t="shared" si="11"/>
        <v>0</v>
      </c>
    </row>
    <row r="152" spans="1:15" ht="28.5" customHeight="1" x14ac:dyDescent="0.25">
      <c r="A152" s="88">
        <v>150</v>
      </c>
      <c r="B152" s="89" t="s">
        <v>565</v>
      </c>
      <c r="C152" s="90" t="s">
        <v>566</v>
      </c>
      <c r="D152" s="89" t="s">
        <v>288</v>
      </c>
      <c r="E152" s="91">
        <v>0</v>
      </c>
      <c r="F152" s="115">
        <v>0</v>
      </c>
      <c r="G152" s="115">
        <v>0</v>
      </c>
      <c r="H152" s="116">
        <v>0</v>
      </c>
      <c r="I152" s="117">
        <v>0</v>
      </c>
      <c r="J152" s="115">
        <v>0</v>
      </c>
      <c r="K152" s="118">
        <v>0</v>
      </c>
      <c r="L152" s="95">
        <f t="shared" si="8"/>
        <v>0</v>
      </c>
      <c r="M152" s="95">
        <f t="shared" si="9"/>
        <v>0</v>
      </c>
      <c r="N152" s="95">
        <f t="shared" si="10"/>
        <v>0</v>
      </c>
      <c r="O152" s="95">
        <f t="shared" si="11"/>
        <v>0</v>
      </c>
    </row>
    <row r="153" spans="1:15" ht="28.5" customHeight="1" x14ac:dyDescent="0.25">
      <c r="A153" s="88">
        <v>151</v>
      </c>
      <c r="B153" s="89" t="s">
        <v>96</v>
      </c>
      <c r="C153" s="90" t="s">
        <v>339</v>
      </c>
      <c r="D153" s="89" t="s">
        <v>288</v>
      </c>
      <c r="E153" s="91">
        <v>310</v>
      </c>
      <c r="F153" s="115">
        <v>8416</v>
      </c>
      <c r="G153" s="115">
        <v>4208</v>
      </c>
      <c r="H153" s="116">
        <v>0</v>
      </c>
      <c r="I153" s="117">
        <v>0.5</v>
      </c>
      <c r="J153" s="115">
        <v>4208</v>
      </c>
      <c r="K153" s="118">
        <v>1304480</v>
      </c>
      <c r="L153" s="95">
        <f t="shared" si="8"/>
        <v>429.21599999999995</v>
      </c>
      <c r="M153" s="95">
        <f t="shared" si="9"/>
        <v>8845.2160000000003</v>
      </c>
      <c r="N153" s="95">
        <f t="shared" si="10"/>
        <v>4422.6080000000002</v>
      </c>
      <c r="O153" s="95">
        <f t="shared" si="11"/>
        <v>4422.6080000000002</v>
      </c>
    </row>
    <row r="154" spans="1:15" ht="28.5" customHeight="1" x14ac:dyDescent="0.25">
      <c r="A154" s="96">
        <v>152</v>
      </c>
      <c r="B154" s="97" t="s">
        <v>97</v>
      </c>
      <c r="C154" s="98" t="s">
        <v>340</v>
      </c>
      <c r="D154" s="97" t="s">
        <v>288</v>
      </c>
      <c r="E154" s="99">
        <v>25</v>
      </c>
      <c r="F154" s="119">
        <v>20935</v>
      </c>
      <c r="G154" s="119">
        <v>11682</v>
      </c>
      <c r="H154" s="120">
        <v>1</v>
      </c>
      <c r="I154" s="117">
        <v>1</v>
      </c>
      <c r="J154" s="119">
        <v>0</v>
      </c>
      <c r="K154" s="121">
        <v>0</v>
      </c>
      <c r="L154" s="95">
        <f t="shared" si="8"/>
        <v>1067.6849999999999</v>
      </c>
      <c r="M154" s="95">
        <f t="shared" si="9"/>
        <v>22002.685000000001</v>
      </c>
      <c r="N154" s="95">
        <f t="shared" si="10"/>
        <v>22002.685000000001</v>
      </c>
      <c r="O154" s="95">
        <f t="shared" si="11"/>
        <v>0</v>
      </c>
    </row>
    <row r="155" spans="1:15" ht="28.5" customHeight="1" x14ac:dyDescent="0.25">
      <c r="A155" s="96">
        <v>153</v>
      </c>
      <c r="B155" s="97" t="s">
        <v>567</v>
      </c>
      <c r="C155" s="98" t="s">
        <v>568</v>
      </c>
      <c r="D155" s="97" t="s">
        <v>288</v>
      </c>
      <c r="E155" s="99">
        <v>0</v>
      </c>
      <c r="F155" s="119">
        <v>0</v>
      </c>
      <c r="G155" s="119">
        <v>0</v>
      </c>
      <c r="H155" s="120">
        <v>0</v>
      </c>
      <c r="I155" s="117">
        <v>0</v>
      </c>
      <c r="J155" s="119">
        <v>0</v>
      </c>
      <c r="K155" s="121">
        <v>0</v>
      </c>
      <c r="L155" s="95">
        <f t="shared" si="8"/>
        <v>0</v>
      </c>
      <c r="M155" s="95">
        <f t="shared" si="9"/>
        <v>0</v>
      </c>
      <c r="N155" s="95">
        <f t="shared" si="10"/>
        <v>0</v>
      </c>
      <c r="O155" s="95">
        <f t="shared" si="11"/>
        <v>0</v>
      </c>
    </row>
    <row r="156" spans="1:15" ht="28.5" customHeight="1" x14ac:dyDescent="0.25">
      <c r="A156" s="96">
        <v>154</v>
      </c>
      <c r="B156" s="97" t="s">
        <v>138</v>
      </c>
      <c r="C156" s="98" t="s">
        <v>341</v>
      </c>
      <c r="D156" s="97" t="s">
        <v>334</v>
      </c>
      <c r="E156" s="99">
        <v>5</v>
      </c>
      <c r="F156" s="119">
        <v>5292</v>
      </c>
      <c r="G156" s="119">
        <v>3604</v>
      </c>
      <c r="H156" s="120">
        <v>1</v>
      </c>
      <c r="I156" s="117">
        <v>1</v>
      </c>
      <c r="J156" s="119">
        <v>0</v>
      </c>
      <c r="K156" s="121">
        <v>0</v>
      </c>
      <c r="L156" s="95">
        <f t="shared" si="8"/>
        <v>269.892</v>
      </c>
      <c r="M156" s="95">
        <f t="shared" si="9"/>
        <v>5561.8919999999998</v>
      </c>
      <c r="N156" s="95">
        <f t="shared" si="10"/>
        <v>5561.8919999999998</v>
      </c>
      <c r="O156" s="95">
        <f t="shared" si="11"/>
        <v>0</v>
      </c>
    </row>
    <row r="157" spans="1:15" ht="28.5" customHeight="1" x14ac:dyDescent="0.25">
      <c r="A157" s="88">
        <v>155</v>
      </c>
      <c r="B157" s="89" t="s">
        <v>139</v>
      </c>
      <c r="C157" s="90" t="s">
        <v>342</v>
      </c>
      <c r="D157" s="89" t="s">
        <v>343</v>
      </c>
      <c r="E157" s="91">
        <v>96</v>
      </c>
      <c r="F157" s="115">
        <v>5292</v>
      </c>
      <c r="G157" s="115">
        <v>3524</v>
      </c>
      <c r="H157" s="116">
        <v>0</v>
      </c>
      <c r="I157" s="117">
        <v>0.33408919123204839</v>
      </c>
      <c r="J157" s="115">
        <v>3524</v>
      </c>
      <c r="K157" s="118">
        <v>338304</v>
      </c>
      <c r="L157" s="95">
        <f t="shared" si="8"/>
        <v>269.892</v>
      </c>
      <c r="M157" s="95">
        <f t="shared" si="9"/>
        <v>5561.8919999999998</v>
      </c>
      <c r="N157" s="95">
        <f t="shared" si="10"/>
        <v>1858.1680000000001</v>
      </c>
      <c r="O157" s="95">
        <f t="shared" si="11"/>
        <v>3703.7239999999997</v>
      </c>
    </row>
    <row r="158" spans="1:15" ht="28.5" customHeight="1" x14ac:dyDescent="0.25">
      <c r="A158" s="88">
        <v>156</v>
      </c>
      <c r="B158" s="89" t="s">
        <v>98</v>
      </c>
      <c r="C158" s="90" t="s">
        <v>344</v>
      </c>
      <c r="D158" s="89" t="s">
        <v>345</v>
      </c>
      <c r="E158" s="91">
        <v>70</v>
      </c>
      <c r="F158" s="115">
        <v>8153</v>
      </c>
      <c r="G158" s="115">
        <v>4208</v>
      </c>
      <c r="H158" s="116">
        <v>0</v>
      </c>
      <c r="I158" s="117">
        <v>0.4838709677419355</v>
      </c>
      <c r="J158" s="115">
        <v>4208</v>
      </c>
      <c r="K158" s="118">
        <v>294560</v>
      </c>
      <c r="L158" s="95">
        <f t="shared" si="8"/>
        <v>415.803</v>
      </c>
      <c r="M158" s="95">
        <f t="shared" si="9"/>
        <v>8568.8029999999999</v>
      </c>
      <c r="N158" s="95">
        <f t="shared" si="10"/>
        <v>4146.1949999999997</v>
      </c>
      <c r="O158" s="95">
        <f t="shared" si="11"/>
        <v>4422.6080000000002</v>
      </c>
    </row>
    <row r="159" spans="1:15" ht="28.5" customHeight="1" x14ac:dyDescent="0.25">
      <c r="A159" s="88">
        <v>157</v>
      </c>
      <c r="B159" s="89" t="s">
        <v>99</v>
      </c>
      <c r="C159" s="90" t="s">
        <v>346</v>
      </c>
      <c r="D159" s="89" t="s">
        <v>347</v>
      </c>
      <c r="E159" s="91">
        <v>96</v>
      </c>
      <c r="F159" s="115">
        <v>9468</v>
      </c>
      <c r="G159" s="115">
        <v>5681</v>
      </c>
      <c r="H159" s="116">
        <v>0</v>
      </c>
      <c r="I159" s="117">
        <v>0.3999788762146177</v>
      </c>
      <c r="J159" s="115">
        <v>5681</v>
      </c>
      <c r="K159" s="118">
        <v>545376</v>
      </c>
      <c r="L159" s="95">
        <f t="shared" si="8"/>
        <v>482.86799999999999</v>
      </c>
      <c r="M159" s="95">
        <f t="shared" si="9"/>
        <v>9950.8680000000004</v>
      </c>
      <c r="N159" s="95">
        <f t="shared" si="10"/>
        <v>3980.1370000000006</v>
      </c>
      <c r="O159" s="95">
        <f t="shared" si="11"/>
        <v>5970.7309999999998</v>
      </c>
    </row>
    <row r="160" spans="1:15" ht="28.5" customHeight="1" x14ac:dyDescent="0.25">
      <c r="A160" s="88">
        <v>158</v>
      </c>
      <c r="B160" s="89" t="s">
        <v>569</v>
      </c>
      <c r="C160" s="90" t="s">
        <v>570</v>
      </c>
      <c r="D160" s="89" t="s">
        <v>343</v>
      </c>
      <c r="E160" s="91">
        <v>0</v>
      </c>
      <c r="F160" s="115">
        <v>0</v>
      </c>
      <c r="G160" s="115">
        <v>0</v>
      </c>
      <c r="H160" s="116">
        <v>0</v>
      </c>
      <c r="I160" s="117">
        <v>0</v>
      </c>
      <c r="J160" s="115">
        <v>0</v>
      </c>
      <c r="K160" s="118">
        <v>0</v>
      </c>
      <c r="L160" s="95">
        <f t="shared" si="8"/>
        <v>0</v>
      </c>
      <c r="M160" s="95">
        <f t="shared" si="9"/>
        <v>0</v>
      </c>
      <c r="N160" s="95">
        <f t="shared" si="10"/>
        <v>0</v>
      </c>
      <c r="O160" s="95">
        <f t="shared" si="11"/>
        <v>0</v>
      </c>
    </row>
    <row r="161" spans="1:15" ht="28.5" customHeight="1" x14ac:dyDescent="0.25">
      <c r="A161" s="96">
        <v>159</v>
      </c>
      <c r="B161" s="97" t="s">
        <v>100</v>
      </c>
      <c r="C161" s="98" t="s">
        <v>348</v>
      </c>
      <c r="D161" s="97" t="s">
        <v>349</v>
      </c>
      <c r="E161" s="99">
        <v>96</v>
      </c>
      <c r="F161" s="119">
        <v>7101</v>
      </c>
      <c r="G161" s="119">
        <v>4734</v>
      </c>
      <c r="H161" s="120">
        <v>1</v>
      </c>
      <c r="I161" s="117">
        <v>1</v>
      </c>
      <c r="J161" s="119">
        <v>0</v>
      </c>
      <c r="K161" s="121">
        <v>0</v>
      </c>
      <c r="L161" s="95">
        <f t="shared" si="8"/>
        <v>362.15099999999995</v>
      </c>
      <c r="M161" s="95">
        <f t="shared" si="9"/>
        <v>7463.1509999999998</v>
      </c>
      <c r="N161" s="95">
        <f t="shared" si="10"/>
        <v>7463.1509999999998</v>
      </c>
      <c r="O161" s="95">
        <f t="shared" si="11"/>
        <v>0</v>
      </c>
    </row>
    <row r="162" spans="1:15" ht="28.5" customHeight="1" x14ac:dyDescent="0.25">
      <c r="A162" s="88">
        <v>160</v>
      </c>
      <c r="B162" s="89" t="s">
        <v>101</v>
      </c>
      <c r="C162" s="90" t="s">
        <v>350</v>
      </c>
      <c r="D162" s="89" t="s">
        <v>351</v>
      </c>
      <c r="E162" s="91">
        <v>15</v>
      </c>
      <c r="F162" s="115">
        <v>3209</v>
      </c>
      <c r="G162" s="115">
        <v>2166</v>
      </c>
      <c r="H162" s="116">
        <v>0</v>
      </c>
      <c r="I162" s="117">
        <v>0.32502337176690554</v>
      </c>
      <c r="J162" s="115">
        <v>2166</v>
      </c>
      <c r="K162" s="118">
        <v>32490</v>
      </c>
      <c r="L162" s="95">
        <f t="shared" si="8"/>
        <v>163.65899999999999</v>
      </c>
      <c r="M162" s="95">
        <f t="shared" si="9"/>
        <v>3372.6590000000001</v>
      </c>
      <c r="N162" s="95">
        <f t="shared" si="10"/>
        <v>1096.193</v>
      </c>
      <c r="O162" s="95">
        <f t="shared" si="11"/>
        <v>2276.4660000000003</v>
      </c>
    </row>
    <row r="163" spans="1:15" ht="28.5" customHeight="1" x14ac:dyDescent="0.25">
      <c r="A163" s="88">
        <v>161</v>
      </c>
      <c r="B163" s="89" t="s">
        <v>102</v>
      </c>
      <c r="C163" s="90" t="s">
        <v>352</v>
      </c>
      <c r="D163" s="89" t="s">
        <v>288</v>
      </c>
      <c r="E163" s="91">
        <v>18</v>
      </c>
      <c r="F163" s="115">
        <v>3524</v>
      </c>
      <c r="G163" s="115">
        <v>2128</v>
      </c>
      <c r="H163" s="116">
        <v>0</v>
      </c>
      <c r="I163" s="117">
        <v>0.39614074914869468</v>
      </c>
      <c r="J163" s="115">
        <v>2128</v>
      </c>
      <c r="K163" s="118">
        <v>38304</v>
      </c>
      <c r="L163" s="95">
        <f t="shared" si="8"/>
        <v>179.72399999999999</v>
      </c>
      <c r="M163" s="95">
        <f t="shared" si="9"/>
        <v>3703.7240000000002</v>
      </c>
      <c r="N163" s="95">
        <f t="shared" si="10"/>
        <v>1467.1960000000001</v>
      </c>
      <c r="O163" s="95">
        <f t="shared" si="11"/>
        <v>2236.5280000000002</v>
      </c>
    </row>
    <row r="164" spans="1:15" ht="28.5" customHeight="1" x14ac:dyDescent="0.25">
      <c r="A164" s="88">
        <v>162</v>
      </c>
      <c r="B164" s="89" t="s">
        <v>103</v>
      </c>
      <c r="C164" s="100" t="s">
        <v>353</v>
      </c>
      <c r="D164" s="89" t="s">
        <v>288</v>
      </c>
      <c r="E164" s="91">
        <v>27</v>
      </c>
      <c r="F164" s="115">
        <v>4261</v>
      </c>
      <c r="G164" s="115">
        <v>2554</v>
      </c>
      <c r="H164" s="116">
        <v>0</v>
      </c>
      <c r="I164" s="117">
        <v>0.40061018540248772</v>
      </c>
      <c r="J164" s="115">
        <v>2554</v>
      </c>
      <c r="K164" s="118">
        <v>68958</v>
      </c>
      <c r="L164" s="95">
        <f t="shared" si="8"/>
        <v>217.31099999999998</v>
      </c>
      <c r="M164" s="95">
        <f t="shared" si="9"/>
        <v>4478.3109999999997</v>
      </c>
      <c r="N164" s="95">
        <f t="shared" si="10"/>
        <v>1794.057</v>
      </c>
      <c r="O164" s="95">
        <f t="shared" si="11"/>
        <v>2684.2539999999999</v>
      </c>
    </row>
    <row r="165" spans="1:15" ht="28.5" customHeight="1" x14ac:dyDescent="0.25">
      <c r="A165" s="88">
        <v>163</v>
      </c>
      <c r="B165" s="89" t="s">
        <v>571</v>
      </c>
      <c r="C165" s="90" t="s">
        <v>572</v>
      </c>
      <c r="D165" s="89" t="s">
        <v>288</v>
      </c>
      <c r="E165" s="91">
        <v>0</v>
      </c>
      <c r="F165" s="115">
        <v>0</v>
      </c>
      <c r="G165" s="115">
        <v>0</v>
      </c>
      <c r="H165" s="116">
        <v>0</v>
      </c>
      <c r="I165" s="117">
        <v>0</v>
      </c>
      <c r="J165" s="115">
        <v>0</v>
      </c>
      <c r="K165" s="118">
        <v>0</v>
      </c>
      <c r="L165" s="95">
        <f t="shared" si="8"/>
        <v>0</v>
      </c>
      <c r="M165" s="95">
        <f t="shared" si="9"/>
        <v>0</v>
      </c>
      <c r="N165" s="95">
        <f t="shared" si="10"/>
        <v>0</v>
      </c>
      <c r="O165" s="95">
        <f t="shared" si="11"/>
        <v>0</v>
      </c>
    </row>
    <row r="166" spans="1:15" ht="28.5" customHeight="1" x14ac:dyDescent="0.25">
      <c r="A166" s="88">
        <v>164</v>
      </c>
      <c r="B166" s="89" t="s">
        <v>140</v>
      </c>
      <c r="C166" s="90" t="s">
        <v>354</v>
      </c>
      <c r="D166" s="89" t="s">
        <v>288</v>
      </c>
      <c r="E166" s="91">
        <v>30</v>
      </c>
      <c r="F166" s="115">
        <v>6891</v>
      </c>
      <c r="G166" s="115">
        <v>1578</v>
      </c>
      <c r="H166" s="116">
        <v>0</v>
      </c>
      <c r="I166" s="117">
        <v>0.77100565955594247</v>
      </c>
      <c r="J166" s="115">
        <v>1578</v>
      </c>
      <c r="K166" s="118">
        <v>47340</v>
      </c>
      <c r="L166" s="95">
        <f t="shared" si="8"/>
        <v>351.44099999999997</v>
      </c>
      <c r="M166" s="95">
        <f t="shared" si="9"/>
        <v>7242.4409999999998</v>
      </c>
      <c r="N166" s="95">
        <f t="shared" si="10"/>
        <v>5583.9629999999997</v>
      </c>
      <c r="O166" s="95">
        <f t="shared" si="11"/>
        <v>1658.4780000000001</v>
      </c>
    </row>
    <row r="167" spans="1:15" ht="28.5" customHeight="1" x14ac:dyDescent="0.25">
      <c r="A167" s="96">
        <v>165</v>
      </c>
      <c r="B167" s="97" t="s">
        <v>573</v>
      </c>
      <c r="C167" s="98" t="s">
        <v>574</v>
      </c>
      <c r="D167" s="97" t="s">
        <v>575</v>
      </c>
      <c r="E167" s="99">
        <v>0</v>
      </c>
      <c r="F167" s="119">
        <v>0</v>
      </c>
      <c r="G167" s="119">
        <v>0</v>
      </c>
      <c r="H167" s="120">
        <v>0</v>
      </c>
      <c r="I167" s="117">
        <v>0</v>
      </c>
      <c r="J167" s="119">
        <v>0</v>
      </c>
      <c r="K167" s="121">
        <v>0</v>
      </c>
      <c r="L167" s="95">
        <f t="shared" si="8"/>
        <v>0</v>
      </c>
      <c r="M167" s="95">
        <f t="shared" si="9"/>
        <v>0</v>
      </c>
      <c r="N167" s="95">
        <f t="shared" si="10"/>
        <v>0</v>
      </c>
      <c r="O167" s="95">
        <f t="shared" si="11"/>
        <v>0</v>
      </c>
    </row>
    <row r="168" spans="1:15" ht="28.5" customHeight="1" x14ac:dyDescent="0.25">
      <c r="A168" s="96">
        <v>166</v>
      </c>
      <c r="B168" s="97" t="s">
        <v>576</v>
      </c>
      <c r="C168" s="98" t="s">
        <v>577</v>
      </c>
      <c r="D168" s="97" t="s">
        <v>578</v>
      </c>
      <c r="E168" s="99">
        <v>0</v>
      </c>
      <c r="F168" s="119">
        <v>0</v>
      </c>
      <c r="G168" s="119">
        <v>0</v>
      </c>
      <c r="H168" s="120">
        <v>0</v>
      </c>
      <c r="I168" s="117">
        <v>0</v>
      </c>
      <c r="J168" s="119">
        <v>0</v>
      </c>
      <c r="K168" s="121">
        <v>0</v>
      </c>
      <c r="L168" s="95">
        <f t="shared" si="8"/>
        <v>0</v>
      </c>
      <c r="M168" s="95">
        <f t="shared" si="9"/>
        <v>0</v>
      </c>
      <c r="N168" s="95">
        <f t="shared" si="10"/>
        <v>0</v>
      </c>
      <c r="O168" s="95">
        <f t="shared" si="11"/>
        <v>0</v>
      </c>
    </row>
    <row r="169" spans="1:15" ht="28.5" customHeight="1" x14ac:dyDescent="0.25">
      <c r="A169" s="88">
        <v>167</v>
      </c>
      <c r="B169" s="89" t="s">
        <v>579</v>
      </c>
      <c r="C169" s="90" t="s">
        <v>580</v>
      </c>
      <c r="D169" s="89" t="s">
        <v>581</v>
      </c>
      <c r="E169" s="91">
        <v>0</v>
      </c>
      <c r="F169" s="115">
        <v>0</v>
      </c>
      <c r="G169" s="115">
        <v>0</v>
      </c>
      <c r="H169" s="116">
        <v>0</v>
      </c>
      <c r="I169" s="117">
        <v>0</v>
      </c>
      <c r="J169" s="115">
        <v>0</v>
      </c>
      <c r="K169" s="118">
        <v>0</v>
      </c>
      <c r="L169" s="95">
        <f t="shared" si="8"/>
        <v>0</v>
      </c>
      <c r="M169" s="95">
        <f t="shared" si="9"/>
        <v>0</v>
      </c>
      <c r="N169" s="95">
        <f t="shared" si="10"/>
        <v>0</v>
      </c>
      <c r="O169" s="95">
        <f t="shared" si="11"/>
        <v>0</v>
      </c>
    </row>
    <row r="170" spans="1:15" ht="28.5" customHeight="1" x14ac:dyDescent="0.25">
      <c r="A170" s="88">
        <v>168</v>
      </c>
      <c r="B170" s="89" t="s">
        <v>582</v>
      </c>
      <c r="C170" s="90" t="s">
        <v>583</v>
      </c>
      <c r="D170" s="89" t="s">
        <v>288</v>
      </c>
      <c r="E170" s="91">
        <v>0</v>
      </c>
      <c r="F170" s="115">
        <v>0</v>
      </c>
      <c r="G170" s="115">
        <v>0</v>
      </c>
      <c r="H170" s="116">
        <v>0</v>
      </c>
      <c r="I170" s="117">
        <v>0</v>
      </c>
      <c r="J170" s="115">
        <v>0</v>
      </c>
      <c r="K170" s="118">
        <v>0</v>
      </c>
      <c r="L170" s="95">
        <f t="shared" si="8"/>
        <v>0</v>
      </c>
      <c r="M170" s="95">
        <f t="shared" si="9"/>
        <v>0</v>
      </c>
      <c r="N170" s="95">
        <f t="shared" si="10"/>
        <v>0</v>
      </c>
      <c r="O170" s="95">
        <f t="shared" si="11"/>
        <v>0</v>
      </c>
    </row>
    <row r="171" spans="1:15" ht="28.5" customHeight="1" x14ac:dyDescent="0.25">
      <c r="A171" s="88">
        <v>169</v>
      </c>
      <c r="B171" s="89" t="s">
        <v>104</v>
      </c>
      <c r="C171" s="90" t="s">
        <v>355</v>
      </c>
      <c r="D171" s="89" t="s">
        <v>288</v>
      </c>
      <c r="E171" s="91">
        <v>13</v>
      </c>
      <c r="F171" s="115">
        <v>165585</v>
      </c>
      <c r="G171" s="115">
        <v>81729</v>
      </c>
      <c r="H171" s="116">
        <v>0</v>
      </c>
      <c r="I171" s="117">
        <v>0.50642268321405925</v>
      </c>
      <c r="J171" s="115">
        <v>81729</v>
      </c>
      <c r="K171" s="118">
        <v>1062477</v>
      </c>
      <c r="L171" s="95">
        <f t="shared" si="8"/>
        <v>8444.8349999999991</v>
      </c>
      <c r="M171" s="95">
        <f t="shared" si="9"/>
        <v>174029.83499999999</v>
      </c>
      <c r="N171" s="95">
        <f t="shared" si="10"/>
        <v>88132.656000000003</v>
      </c>
      <c r="O171" s="95">
        <f t="shared" si="11"/>
        <v>85897.178999999989</v>
      </c>
    </row>
    <row r="172" spans="1:15" ht="28.5" customHeight="1" x14ac:dyDescent="0.25">
      <c r="A172" s="88">
        <v>170</v>
      </c>
      <c r="B172" s="89" t="s">
        <v>105</v>
      </c>
      <c r="C172" s="90" t="s">
        <v>356</v>
      </c>
      <c r="D172" s="89" t="s">
        <v>357</v>
      </c>
      <c r="E172" s="91">
        <v>283</v>
      </c>
      <c r="F172" s="115">
        <v>48182</v>
      </c>
      <c r="G172" s="115">
        <v>18464</v>
      </c>
      <c r="H172" s="116">
        <v>0</v>
      </c>
      <c r="I172" s="117">
        <v>0.61678635174961605</v>
      </c>
      <c r="J172" s="115">
        <v>18464</v>
      </c>
      <c r="K172" s="118">
        <v>5225312</v>
      </c>
      <c r="L172" s="95">
        <f t="shared" si="8"/>
        <v>2457.2819999999997</v>
      </c>
      <c r="M172" s="95">
        <f t="shared" si="9"/>
        <v>50639.281999999999</v>
      </c>
      <c r="N172" s="95">
        <f t="shared" si="10"/>
        <v>31233.617999999999</v>
      </c>
      <c r="O172" s="95">
        <f t="shared" si="11"/>
        <v>19405.664000000001</v>
      </c>
    </row>
    <row r="173" spans="1:15" ht="28.5" customHeight="1" x14ac:dyDescent="0.25">
      <c r="A173" s="88">
        <v>171</v>
      </c>
      <c r="B173" s="89" t="s">
        <v>584</v>
      </c>
      <c r="C173" s="90" t="s">
        <v>585</v>
      </c>
      <c r="D173" s="89" t="s">
        <v>357</v>
      </c>
      <c r="E173" s="91">
        <v>0</v>
      </c>
      <c r="F173" s="115">
        <v>0</v>
      </c>
      <c r="G173" s="115">
        <v>0</v>
      </c>
      <c r="H173" s="116">
        <v>0</v>
      </c>
      <c r="I173" s="117">
        <v>0</v>
      </c>
      <c r="J173" s="115">
        <v>0</v>
      </c>
      <c r="K173" s="118">
        <v>0</v>
      </c>
      <c r="L173" s="95">
        <f t="shared" si="8"/>
        <v>0</v>
      </c>
      <c r="M173" s="95">
        <f t="shared" si="9"/>
        <v>0</v>
      </c>
      <c r="N173" s="95">
        <f t="shared" si="10"/>
        <v>0</v>
      </c>
      <c r="O173" s="95">
        <f t="shared" si="11"/>
        <v>0</v>
      </c>
    </row>
    <row r="174" spans="1:15" ht="28.5" customHeight="1" x14ac:dyDescent="0.25">
      <c r="A174" s="88">
        <v>172</v>
      </c>
      <c r="B174" s="89" t="s">
        <v>586</v>
      </c>
      <c r="C174" s="90" t="s">
        <v>587</v>
      </c>
      <c r="D174" s="89" t="s">
        <v>395</v>
      </c>
      <c r="E174" s="91">
        <v>0</v>
      </c>
      <c r="F174" s="115">
        <v>0</v>
      </c>
      <c r="G174" s="115">
        <v>0</v>
      </c>
      <c r="H174" s="116">
        <v>0</v>
      </c>
      <c r="I174" s="117">
        <v>0</v>
      </c>
      <c r="J174" s="115">
        <v>0</v>
      </c>
      <c r="K174" s="118">
        <v>0</v>
      </c>
      <c r="L174" s="95">
        <f t="shared" si="8"/>
        <v>0</v>
      </c>
      <c r="M174" s="95">
        <f t="shared" si="9"/>
        <v>0</v>
      </c>
      <c r="N174" s="95">
        <f t="shared" si="10"/>
        <v>0</v>
      </c>
      <c r="O174" s="95">
        <f t="shared" si="11"/>
        <v>0</v>
      </c>
    </row>
    <row r="175" spans="1:15" ht="28.5" customHeight="1" x14ac:dyDescent="0.25">
      <c r="A175" s="96">
        <v>173</v>
      </c>
      <c r="B175" s="97" t="s">
        <v>106</v>
      </c>
      <c r="C175" s="98" t="s">
        <v>358</v>
      </c>
      <c r="D175" s="97" t="s">
        <v>359</v>
      </c>
      <c r="E175" s="99">
        <v>10</v>
      </c>
      <c r="F175" s="119">
        <v>22618</v>
      </c>
      <c r="G175" s="119">
        <v>14769</v>
      </c>
      <c r="H175" s="120">
        <v>1</v>
      </c>
      <c r="I175" s="117">
        <v>1</v>
      </c>
      <c r="J175" s="119">
        <v>0</v>
      </c>
      <c r="K175" s="121">
        <v>0</v>
      </c>
      <c r="L175" s="95">
        <f t="shared" si="8"/>
        <v>1153.518</v>
      </c>
      <c r="M175" s="95">
        <f t="shared" si="9"/>
        <v>23771.518</v>
      </c>
      <c r="N175" s="95">
        <f t="shared" si="10"/>
        <v>23771.518</v>
      </c>
      <c r="O175" s="95">
        <f t="shared" si="11"/>
        <v>0</v>
      </c>
    </row>
    <row r="176" spans="1:15" ht="28.5" customHeight="1" x14ac:dyDescent="0.25">
      <c r="A176" s="88">
        <v>174</v>
      </c>
      <c r="B176" s="89" t="s">
        <v>107</v>
      </c>
      <c r="C176" s="90" t="s">
        <v>360</v>
      </c>
      <c r="D176" s="89" t="s">
        <v>361</v>
      </c>
      <c r="E176" s="91">
        <v>96</v>
      </c>
      <c r="F176" s="115">
        <v>10625</v>
      </c>
      <c r="G176" s="115">
        <v>5786</v>
      </c>
      <c r="H176" s="116">
        <v>0</v>
      </c>
      <c r="I176" s="117">
        <v>0.45543529411764705</v>
      </c>
      <c r="J176" s="115">
        <v>5786</v>
      </c>
      <c r="K176" s="118">
        <v>555456</v>
      </c>
      <c r="L176" s="95">
        <f t="shared" si="8"/>
        <v>541.875</v>
      </c>
      <c r="M176" s="95">
        <f t="shared" si="9"/>
        <v>11166.875</v>
      </c>
      <c r="N176" s="95">
        <f t="shared" si="10"/>
        <v>5085.7889999999998</v>
      </c>
      <c r="O176" s="95">
        <f t="shared" si="11"/>
        <v>6081.0860000000002</v>
      </c>
    </row>
    <row r="177" spans="1:15" ht="28.5" customHeight="1" x14ac:dyDescent="0.25">
      <c r="A177" s="88">
        <v>175</v>
      </c>
      <c r="B177" s="89" t="s">
        <v>588</v>
      </c>
      <c r="C177" s="90" t="s">
        <v>360</v>
      </c>
      <c r="D177" s="89" t="s">
        <v>589</v>
      </c>
      <c r="E177" s="91">
        <v>0</v>
      </c>
      <c r="F177" s="115">
        <v>0</v>
      </c>
      <c r="G177" s="115">
        <v>0</v>
      </c>
      <c r="H177" s="116">
        <v>0</v>
      </c>
      <c r="I177" s="117">
        <v>0</v>
      </c>
      <c r="J177" s="115">
        <v>0</v>
      </c>
      <c r="K177" s="118">
        <v>0</v>
      </c>
      <c r="L177" s="95">
        <f t="shared" si="8"/>
        <v>0</v>
      </c>
      <c r="M177" s="95">
        <f t="shared" si="9"/>
        <v>0</v>
      </c>
      <c r="N177" s="95">
        <f t="shared" si="10"/>
        <v>0</v>
      </c>
      <c r="O177" s="95">
        <f t="shared" si="11"/>
        <v>0</v>
      </c>
    </row>
    <row r="178" spans="1:15" ht="28.5" customHeight="1" x14ac:dyDescent="0.25">
      <c r="A178" s="88">
        <v>176</v>
      </c>
      <c r="B178" s="89" t="s">
        <v>141</v>
      </c>
      <c r="C178" s="90" t="s">
        <v>360</v>
      </c>
      <c r="D178" s="89" t="s">
        <v>357</v>
      </c>
      <c r="E178" s="91">
        <v>3</v>
      </c>
      <c r="F178" s="115">
        <v>3998</v>
      </c>
      <c r="G178" s="115">
        <v>2616</v>
      </c>
      <c r="H178" s="116">
        <v>0</v>
      </c>
      <c r="I178" s="117">
        <v>0.34567283641820912</v>
      </c>
      <c r="J178" s="115">
        <v>2616</v>
      </c>
      <c r="K178" s="118">
        <v>7848</v>
      </c>
      <c r="L178" s="95">
        <f t="shared" si="8"/>
        <v>203.898</v>
      </c>
      <c r="M178" s="95">
        <f t="shared" si="9"/>
        <v>4201.8980000000001</v>
      </c>
      <c r="N178" s="95">
        <f t="shared" si="10"/>
        <v>1452.4820000000002</v>
      </c>
      <c r="O178" s="95">
        <f t="shared" si="11"/>
        <v>2749.4160000000002</v>
      </c>
    </row>
    <row r="179" spans="1:15" ht="28.5" customHeight="1" x14ac:dyDescent="0.25">
      <c r="A179" s="88">
        <v>177</v>
      </c>
      <c r="B179" s="89" t="s">
        <v>590</v>
      </c>
      <c r="C179" s="90" t="s">
        <v>591</v>
      </c>
      <c r="D179" s="89" t="s">
        <v>357</v>
      </c>
      <c r="E179" s="91">
        <v>0</v>
      </c>
      <c r="F179" s="115">
        <v>0</v>
      </c>
      <c r="G179" s="115">
        <v>0</v>
      </c>
      <c r="H179" s="116">
        <v>0</v>
      </c>
      <c r="I179" s="117">
        <v>0</v>
      </c>
      <c r="J179" s="115">
        <v>0</v>
      </c>
      <c r="K179" s="118">
        <v>0</v>
      </c>
      <c r="L179" s="95">
        <f t="shared" si="8"/>
        <v>0</v>
      </c>
      <c r="M179" s="95">
        <f t="shared" si="9"/>
        <v>0</v>
      </c>
      <c r="N179" s="95">
        <f t="shared" si="10"/>
        <v>0</v>
      </c>
      <c r="O179" s="95">
        <f t="shared" si="11"/>
        <v>0</v>
      </c>
    </row>
    <row r="180" spans="1:15" ht="28.5" customHeight="1" x14ac:dyDescent="0.25">
      <c r="A180" s="96">
        <v>178</v>
      </c>
      <c r="B180" s="97" t="s">
        <v>592</v>
      </c>
      <c r="C180" s="98" t="s">
        <v>593</v>
      </c>
      <c r="D180" s="97" t="s">
        <v>594</v>
      </c>
      <c r="E180" s="99">
        <v>0</v>
      </c>
      <c r="F180" s="119">
        <v>0</v>
      </c>
      <c r="G180" s="119">
        <v>0</v>
      </c>
      <c r="H180" s="120">
        <v>0</v>
      </c>
      <c r="I180" s="117">
        <v>0</v>
      </c>
      <c r="J180" s="119">
        <v>0</v>
      </c>
      <c r="K180" s="121">
        <v>0</v>
      </c>
      <c r="L180" s="95">
        <f t="shared" si="8"/>
        <v>0</v>
      </c>
      <c r="M180" s="95">
        <f t="shared" si="9"/>
        <v>0</v>
      </c>
      <c r="N180" s="95">
        <f t="shared" si="10"/>
        <v>0</v>
      </c>
      <c r="O180" s="95">
        <f t="shared" si="11"/>
        <v>0</v>
      </c>
    </row>
    <row r="181" spans="1:15" ht="28.5" customHeight="1" x14ac:dyDescent="0.25">
      <c r="A181" s="88">
        <v>179</v>
      </c>
      <c r="B181" s="89" t="s">
        <v>595</v>
      </c>
      <c r="C181" s="90" t="s">
        <v>596</v>
      </c>
      <c r="D181" s="89" t="s">
        <v>597</v>
      </c>
      <c r="E181" s="91">
        <v>0</v>
      </c>
      <c r="F181" s="115">
        <v>0</v>
      </c>
      <c r="G181" s="115">
        <v>0</v>
      </c>
      <c r="H181" s="116">
        <v>0</v>
      </c>
      <c r="I181" s="117">
        <v>0</v>
      </c>
      <c r="J181" s="115">
        <v>0</v>
      </c>
      <c r="K181" s="118">
        <v>0</v>
      </c>
      <c r="L181" s="95">
        <f t="shared" si="8"/>
        <v>0</v>
      </c>
      <c r="M181" s="95">
        <f t="shared" si="9"/>
        <v>0</v>
      </c>
      <c r="N181" s="95">
        <f t="shared" si="10"/>
        <v>0</v>
      </c>
      <c r="O181" s="95">
        <f t="shared" si="11"/>
        <v>0</v>
      </c>
    </row>
    <row r="182" spans="1:15" ht="28.5" customHeight="1" x14ac:dyDescent="0.25">
      <c r="A182" s="88">
        <v>180</v>
      </c>
      <c r="B182" s="89" t="s">
        <v>598</v>
      </c>
      <c r="C182" s="90" t="s">
        <v>599</v>
      </c>
      <c r="D182" s="89" t="s">
        <v>600</v>
      </c>
      <c r="E182" s="91">
        <v>0</v>
      </c>
      <c r="F182" s="115">
        <v>0</v>
      </c>
      <c r="G182" s="115">
        <v>0</v>
      </c>
      <c r="H182" s="116">
        <v>0</v>
      </c>
      <c r="I182" s="117">
        <v>0</v>
      </c>
      <c r="J182" s="115">
        <v>0</v>
      </c>
      <c r="K182" s="118">
        <v>0</v>
      </c>
      <c r="L182" s="95">
        <f t="shared" si="8"/>
        <v>0</v>
      </c>
      <c r="M182" s="95">
        <f t="shared" si="9"/>
        <v>0</v>
      </c>
      <c r="N182" s="95">
        <f t="shared" si="10"/>
        <v>0</v>
      </c>
      <c r="O182" s="95">
        <f t="shared" si="11"/>
        <v>0</v>
      </c>
    </row>
    <row r="183" spans="1:15" ht="28.5" customHeight="1" x14ac:dyDescent="0.25">
      <c r="A183" s="88">
        <v>181</v>
      </c>
      <c r="B183" s="89" t="s">
        <v>601</v>
      </c>
      <c r="C183" s="90" t="s">
        <v>599</v>
      </c>
      <c r="D183" s="89" t="s">
        <v>602</v>
      </c>
      <c r="E183" s="91">
        <v>0</v>
      </c>
      <c r="F183" s="115">
        <v>0</v>
      </c>
      <c r="G183" s="115">
        <v>0</v>
      </c>
      <c r="H183" s="116">
        <v>0</v>
      </c>
      <c r="I183" s="117">
        <v>0</v>
      </c>
      <c r="J183" s="115">
        <v>0</v>
      </c>
      <c r="K183" s="118">
        <v>0</v>
      </c>
      <c r="L183" s="95">
        <f t="shared" si="8"/>
        <v>0</v>
      </c>
      <c r="M183" s="95">
        <f t="shared" si="9"/>
        <v>0</v>
      </c>
      <c r="N183" s="95">
        <f t="shared" si="10"/>
        <v>0</v>
      </c>
      <c r="O183" s="95">
        <f t="shared" si="11"/>
        <v>0</v>
      </c>
    </row>
    <row r="184" spans="1:15" ht="28.5" customHeight="1" x14ac:dyDescent="0.25">
      <c r="A184" s="88">
        <v>182</v>
      </c>
      <c r="B184" s="89" t="s">
        <v>603</v>
      </c>
      <c r="C184" s="90" t="s">
        <v>599</v>
      </c>
      <c r="D184" s="89" t="s">
        <v>604</v>
      </c>
      <c r="E184" s="91">
        <v>0</v>
      </c>
      <c r="F184" s="115">
        <v>0</v>
      </c>
      <c r="G184" s="115">
        <v>0</v>
      </c>
      <c r="H184" s="116">
        <v>0</v>
      </c>
      <c r="I184" s="117">
        <v>0</v>
      </c>
      <c r="J184" s="115">
        <v>0</v>
      </c>
      <c r="K184" s="118">
        <v>0</v>
      </c>
      <c r="L184" s="95">
        <f t="shared" si="8"/>
        <v>0</v>
      </c>
      <c r="M184" s="95">
        <f t="shared" si="9"/>
        <v>0</v>
      </c>
      <c r="N184" s="95">
        <f t="shared" si="10"/>
        <v>0</v>
      </c>
      <c r="O184" s="95">
        <f t="shared" si="11"/>
        <v>0</v>
      </c>
    </row>
    <row r="185" spans="1:15" ht="28.5" customHeight="1" x14ac:dyDescent="0.25">
      <c r="A185" s="88">
        <v>183</v>
      </c>
      <c r="B185" s="89" t="s">
        <v>605</v>
      </c>
      <c r="C185" s="90" t="s">
        <v>606</v>
      </c>
      <c r="D185" s="89" t="s">
        <v>607</v>
      </c>
      <c r="E185" s="91">
        <v>0</v>
      </c>
      <c r="F185" s="115">
        <v>0</v>
      </c>
      <c r="G185" s="115">
        <v>0</v>
      </c>
      <c r="H185" s="116">
        <v>0</v>
      </c>
      <c r="I185" s="117">
        <v>0</v>
      </c>
      <c r="J185" s="115">
        <v>0</v>
      </c>
      <c r="K185" s="118">
        <v>0</v>
      </c>
      <c r="L185" s="95">
        <f t="shared" si="8"/>
        <v>0</v>
      </c>
      <c r="M185" s="95">
        <f t="shared" si="9"/>
        <v>0</v>
      </c>
      <c r="N185" s="95">
        <f t="shared" si="10"/>
        <v>0</v>
      </c>
      <c r="O185" s="95">
        <f t="shared" si="11"/>
        <v>0</v>
      </c>
    </row>
    <row r="186" spans="1:15" ht="28.5" customHeight="1" x14ac:dyDescent="0.25">
      <c r="A186" s="88">
        <v>184</v>
      </c>
      <c r="B186" s="89" t="s">
        <v>608</v>
      </c>
      <c r="C186" s="90" t="s">
        <v>606</v>
      </c>
      <c r="D186" s="89" t="s">
        <v>609</v>
      </c>
      <c r="E186" s="91">
        <v>0</v>
      </c>
      <c r="F186" s="115">
        <v>0</v>
      </c>
      <c r="G186" s="115">
        <v>0</v>
      </c>
      <c r="H186" s="116">
        <v>0</v>
      </c>
      <c r="I186" s="117">
        <v>0</v>
      </c>
      <c r="J186" s="115">
        <v>0</v>
      </c>
      <c r="K186" s="118">
        <v>0</v>
      </c>
      <c r="L186" s="95">
        <f t="shared" si="8"/>
        <v>0</v>
      </c>
      <c r="M186" s="95">
        <f t="shared" si="9"/>
        <v>0</v>
      </c>
      <c r="N186" s="95">
        <f t="shared" si="10"/>
        <v>0</v>
      </c>
      <c r="O186" s="95">
        <f t="shared" si="11"/>
        <v>0</v>
      </c>
    </row>
    <row r="187" spans="1:15" ht="28.5" customHeight="1" x14ac:dyDescent="0.25">
      <c r="A187" s="88">
        <v>185</v>
      </c>
      <c r="B187" s="89" t="s">
        <v>610</v>
      </c>
      <c r="C187" s="90" t="s">
        <v>606</v>
      </c>
      <c r="D187" s="89" t="s">
        <v>611</v>
      </c>
      <c r="E187" s="91">
        <v>0</v>
      </c>
      <c r="F187" s="115">
        <v>0</v>
      </c>
      <c r="G187" s="115">
        <v>0</v>
      </c>
      <c r="H187" s="116">
        <v>0</v>
      </c>
      <c r="I187" s="117">
        <v>0</v>
      </c>
      <c r="J187" s="115">
        <v>0</v>
      </c>
      <c r="K187" s="118">
        <v>0</v>
      </c>
      <c r="L187" s="95">
        <f t="shared" si="8"/>
        <v>0</v>
      </c>
      <c r="M187" s="95">
        <f t="shared" si="9"/>
        <v>0</v>
      </c>
      <c r="N187" s="95">
        <f t="shared" si="10"/>
        <v>0</v>
      </c>
      <c r="O187" s="95">
        <f t="shared" si="11"/>
        <v>0</v>
      </c>
    </row>
    <row r="188" spans="1:15" ht="28.5" customHeight="1" x14ac:dyDescent="0.25">
      <c r="A188" s="88">
        <v>186</v>
      </c>
      <c r="B188" s="89" t="s">
        <v>612</v>
      </c>
      <c r="C188" s="90" t="s">
        <v>613</v>
      </c>
      <c r="D188" s="89" t="s">
        <v>614</v>
      </c>
      <c r="E188" s="91">
        <v>0</v>
      </c>
      <c r="F188" s="115">
        <v>0</v>
      </c>
      <c r="G188" s="115">
        <v>0</v>
      </c>
      <c r="H188" s="116">
        <v>0</v>
      </c>
      <c r="I188" s="117">
        <v>0</v>
      </c>
      <c r="J188" s="115">
        <v>0</v>
      </c>
      <c r="K188" s="118">
        <v>0</v>
      </c>
      <c r="L188" s="95">
        <f t="shared" si="8"/>
        <v>0</v>
      </c>
      <c r="M188" s="95">
        <f t="shared" si="9"/>
        <v>0</v>
      </c>
      <c r="N188" s="95">
        <f t="shared" si="10"/>
        <v>0</v>
      </c>
      <c r="O188" s="95">
        <f t="shared" si="11"/>
        <v>0</v>
      </c>
    </row>
    <row r="189" spans="1:15" ht="28.5" customHeight="1" x14ac:dyDescent="0.25">
      <c r="A189" s="88">
        <v>187</v>
      </c>
      <c r="B189" s="89" t="s">
        <v>615</v>
      </c>
      <c r="C189" s="90" t="s">
        <v>616</v>
      </c>
      <c r="D189" s="89" t="s">
        <v>617</v>
      </c>
      <c r="E189" s="91">
        <v>0</v>
      </c>
      <c r="F189" s="115">
        <v>0</v>
      </c>
      <c r="G189" s="115">
        <v>0</v>
      </c>
      <c r="H189" s="116">
        <v>0</v>
      </c>
      <c r="I189" s="117">
        <v>0</v>
      </c>
      <c r="J189" s="115">
        <v>0</v>
      </c>
      <c r="K189" s="118">
        <v>0</v>
      </c>
      <c r="L189" s="95">
        <f t="shared" si="8"/>
        <v>0</v>
      </c>
      <c r="M189" s="95">
        <f t="shared" si="9"/>
        <v>0</v>
      </c>
      <c r="N189" s="95">
        <f t="shared" si="10"/>
        <v>0</v>
      </c>
      <c r="O189" s="95">
        <f t="shared" si="11"/>
        <v>0</v>
      </c>
    </row>
    <row r="190" spans="1:15" ht="28.5" customHeight="1" x14ac:dyDescent="0.25">
      <c r="A190" s="96">
        <v>188</v>
      </c>
      <c r="B190" s="97" t="s">
        <v>618</v>
      </c>
      <c r="C190" s="98" t="s">
        <v>619</v>
      </c>
      <c r="D190" s="97" t="s">
        <v>620</v>
      </c>
      <c r="E190" s="99">
        <v>0</v>
      </c>
      <c r="F190" s="119">
        <v>0</v>
      </c>
      <c r="G190" s="119">
        <v>0</v>
      </c>
      <c r="H190" s="120">
        <v>0</v>
      </c>
      <c r="I190" s="117">
        <v>0</v>
      </c>
      <c r="J190" s="119">
        <v>0</v>
      </c>
      <c r="K190" s="121">
        <v>0</v>
      </c>
      <c r="L190" s="95">
        <f t="shared" si="8"/>
        <v>0</v>
      </c>
      <c r="M190" s="95">
        <f t="shared" si="9"/>
        <v>0</v>
      </c>
      <c r="N190" s="95">
        <f t="shared" si="10"/>
        <v>0</v>
      </c>
      <c r="O190" s="95">
        <f t="shared" si="11"/>
        <v>0</v>
      </c>
    </row>
    <row r="191" spans="1:15" ht="28.5" customHeight="1" x14ac:dyDescent="0.25">
      <c r="A191" s="96">
        <v>189</v>
      </c>
      <c r="B191" s="97" t="s">
        <v>621</v>
      </c>
      <c r="C191" s="98" t="s">
        <v>619</v>
      </c>
      <c r="D191" s="97" t="s">
        <v>622</v>
      </c>
      <c r="E191" s="99">
        <v>0</v>
      </c>
      <c r="F191" s="119">
        <v>0</v>
      </c>
      <c r="G191" s="119">
        <v>0</v>
      </c>
      <c r="H191" s="120">
        <v>0</v>
      </c>
      <c r="I191" s="117">
        <v>0</v>
      </c>
      <c r="J191" s="119">
        <v>0</v>
      </c>
      <c r="K191" s="121">
        <v>0</v>
      </c>
      <c r="L191" s="95">
        <f t="shared" si="8"/>
        <v>0</v>
      </c>
      <c r="M191" s="95">
        <f t="shared" si="9"/>
        <v>0</v>
      </c>
      <c r="N191" s="95">
        <f t="shared" si="10"/>
        <v>0</v>
      </c>
      <c r="O191" s="95">
        <f t="shared" si="11"/>
        <v>0</v>
      </c>
    </row>
    <row r="192" spans="1:15" ht="28.5" customHeight="1" x14ac:dyDescent="0.25">
      <c r="A192" s="96">
        <v>190</v>
      </c>
      <c r="B192" s="97" t="s">
        <v>623</v>
      </c>
      <c r="C192" s="98" t="s">
        <v>619</v>
      </c>
      <c r="D192" s="97" t="s">
        <v>624</v>
      </c>
      <c r="E192" s="99">
        <v>0</v>
      </c>
      <c r="F192" s="119">
        <v>0</v>
      </c>
      <c r="G192" s="119">
        <v>0</v>
      </c>
      <c r="H192" s="120">
        <v>0</v>
      </c>
      <c r="I192" s="117">
        <v>0</v>
      </c>
      <c r="J192" s="119">
        <v>0</v>
      </c>
      <c r="K192" s="121">
        <v>0</v>
      </c>
      <c r="L192" s="95">
        <f t="shared" si="8"/>
        <v>0</v>
      </c>
      <c r="M192" s="95">
        <f t="shared" si="9"/>
        <v>0</v>
      </c>
      <c r="N192" s="95">
        <f t="shared" si="10"/>
        <v>0</v>
      </c>
      <c r="O192" s="95">
        <f t="shared" si="11"/>
        <v>0</v>
      </c>
    </row>
    <row r="193" spans="1:15" ht="28.5" customHeight="1" x14ac:dyDescent="0.25">
      <c r="A193" s="88">
        <v>191</v>
      </c>
      <c r="B193" s="89" t="s">
        <v>625</v>
      </c>
      <c r="C193" s="90" t="s">
        <v>626</v>
      </c>
      <c r="D193" s="89" t="s">
        <v>627</v>
      </c>
      <c r="E193" s="91">
        <v>0</v>
      </c>
      <c r="F193" s="115">
        <v>0</v>
      </c>
      <c r="G193" s="115">
        <v>0</v>
      </c>
      <c r="H193" s="116">
        <v>0</v>
      </c>
      <c r="I193" s="117">
        <v>0</v>
      </c>
      <c r="J193" s="115">
        <v>0</v>
      </c>
      <c r="K193" s="118">
        <v>0</v>
      </c>
      <c r="L193" s="95">
        <f t="shared" si="8"/>
        <v>0</v>
      </c>
      <c r="M193" s="95">
        <f t="shared" si="9"/>
        <v>0</v>
      </c>
      <c r="N193" s="95">
        <f t="shared" si="10"/>
        <v>0</v>
      </c>
      <c r="O193" s="95">
        <f t="shared" si="11"/>
        <v>0</v>
      </c>
    </row>
    <row r="194" spans="1:15" ht="28.5" customHeight="1" x14ac:dyDescent="0.25">
      <c r="A194" s="88">
        <v>192</v>
      </c>
      <c r="B194" s="89" t="s">
        <v>184</v>
      </c>
      <c r="C194" s="90" t="s">
        <v>362</v>
      </c>
      <c r="D194" s="89" t="s">
        <v>363</v>
      </c>
      <c r="E194" s="91">
        <v>56</v>
      </c>
      <c r="F194" s="115">
        <v>7259</v>
      </c>
      <c r="G194" s="115">
        <v>3740</v>
      </c>
      <c r="H194" s="116">
        <v>0</v>
      </c>
      <c r="I194" s="117">
        <v>0.48477751756440279</v>
      </c>
      <c r="J194" s="115">
        <v>3740</v>
      </c>
      <c r="K194" s="118">
        <v>209440</v>
      </c>
      <c r="L194" s="95">
        <f t="shared" si="8"/>
        <v>370.209</v>
      </c>
      <c r="M194" s="95">
        <f t="shared" si="9"/>
        <v>7629.2089999999998</v>
      </c>
      <c r="N194" s="95">
        <f t="shared" si="10"/>
        <v>3698.4689999999996</v>
      </c>
      <c r="O194" s="95">
        <f t="shared" si="11"/>
        <v>3930.7400000000002</v>
      </c>
    </row>
    <row r="195" spans="1:15" ht="28.5" customHeight="1" x14ac:dyDescent="0.25">
      <c r="A195" s="88">
        <v>193</v>
      </c>
      <c r="B195" s="89" t="s">
        <v>628</v>
      </c>
      <c r="C195" s="90" t="s">
        <v>362</v>
      </c>
      <c r="D195" s="89" t="s">
        <v>629</v>
      </c>
      <c r="E195" s="91">
        <v>0</v>
      </c>
      <c r="F195" s="115">
        <v>0</v>
      </c>
      <c r="G195" s="115">
        <v>0</v>
      </c>
      <c r="H195" s="116">
        <v>0</v>
      </c>
      <c r="I195" s="117">
        <v>0</v>
      </c>
      <c r="J195" s="115">
        <v>0</v>
      </c>
      <c r="K195" s="118">
        <v>0</v>
      </c>
      <c r="L195" s="95">
        <f t="shared" ref="L195:L258" si="12">F195*$P$1</f>
        <v>0</v>
      </c>
      <c r="M195" s="95">
        <f t="shared" ref="M195:M258" si="13">L195+F195</f>
        <v>0</v>
      </c>
      <c r="N195" s="95">
        <f t="shared" ref="N195:N258" si="14">M195*I195</f>
        <v>0</v>
      </c>
      <c r="O195" s="95">
        <f t="shared" ref="O195:O258" si="15">M195-N195</f>
        <v>0</v>
      </c>
    </row>
    <row r="196" spans="1:15" ht="28.5" customHeight="1" x14ac:dyDescent="0.25">
      <c r="A196" s="88">
        <v>194</v>
      </c>
      <c r="B196" s="89" t="s">
        <v>630</v>
      </c>
      <c r="C196" s="90" t="s">
        <v>364</v>
      </c>
      <c r="D196" s="89" t="s">
        <v>627</v>
      </c>
      <c r="E196" s="91">
        <v>0</v>
      </c>
      <c r="F196" s="115">
        <v>0</v>
      </c>
      <c r="G196" s="115">
        <v>0</v>
      </c>
      <c r="H196" s="116">
        <v>0</v>
      </c>
      <c r="I196" s="117">
        <v>0</v>
      </c>
      <c r="J196" s="115">
        <v>0</v>
      </c>
      <c r="K196" s="118">
        <v>0</v>
      </c>
      <c r="L196" s="95">
        <f t="shared" si="12"/>
        <v>0</v>
      </c>
      <c r="M196" s="95">
        <f t="shared" si="13"/>
        <v>0</v>
      </c>
      <c r="N196" s="95">
        <f t="shared" si="14"/>
        <v>0</v>
      </c>
      <c r="O196" s="95">
        <f t="shared" si="15"/>
        <v>0</v>
      </c>
    </row>
    <row r="197" spans="1:15" ht="28.5" customHeight="1" x14ac:dyDescent="0.25">
      <c r="A197" s="88">
        <v>195</v>
      </c>
      <c r="B197" s="89" t="s">
        <v>185</v>
      </c>
      <c r="C197" s="90" t="s">
        <v>364</v>
      </c>
      <c r="D197" s="89" t="s">
        <v>363</v>
      </c>
      <c r="E197" s="91">
        <v>56</v>
      </c>
      <c r="F197" s="115">
        <v>11309</v>
      </c>
      <c r="G197" s="115">
        <v>6119</v>
      </c>
      <c r="H197" s="116">
        <v>0</v>
      </c>
      <c r="I197" s="117">
        <v>0.45892651870191881</v>
      </c>
      <c r="J197" s="115">
        <v>6119</v>
      </c>
      <c r="K197" s="118">
        <v>342664</v>
      </c>
      <c r="L197" s="95">
        <f t="shared" si="12"/>
        <v>576.75900000000001</v>
      </c>
      <c r="M197" s="95">
        <f t="shared" si="13"/>
        <v>11885.759</v>
      </c>
      <c r="N197" s="95">
        <f t="shared" si="14"/>
        <v>5454.69</v>
      </c>
      <c r="O197" s="95">
        <f t="shared" si="15"/>
        <v>6431.0690000000004</v>
      </c>
    </row>
    <row r="198" spans="1:15" ht="28.5" customHeight="1" x14ac:dyDescent="0.25">
      <c r="A198" s="88">
        <v>196</v>
      </c>
      <c r="B198" s="89" t="s">
        <v>631</v>
      </c>
      <c r="C198" s="90" t="s">
        <v>364</v>
      </c>
      <c r="D198" s="89" t="s">
        <v>629</v>
      </c>
      <c r="E198" s="91">
        <v>0</v>
      </c>
      <c r="F198" s="115">
        <v>0</v>
      </c>
      <c r="G198" s="115">
        <v>0</v>
      </c>
      <c r="H198" s="116">
        <v>0</v>
      </c>
      <c r="I198" s="117">
        <v>0</v>
      </c>
      <c r="J198" s="115">
        <v>0</v>
      </c>
      <c r="K198" s="118">
        <v>0</v>
      </c>
      <c r="L198" s="95">
        <f t="shared" si="12"/>
        <v>0</v>
      </c>
      <c r="M198" s="95">
        <f t="shared" si="13"/>
        <v>0</v>
      </c>
      <c r="N198" s="95">
        <f t="shared" si="14"/>
        <v>0</v>
      </c>
      <c r="O198" s="95">
        <f t="shared" si="15"/>
        <v>0</v>
      </c>
    </row>
    <row r="199" spans="1:15" ht="28.5" customHeight="1" x14ac:dyDescent="0.25">
      <c r="A199" s="88">
        <v>197</v>
      </c>
      <c r="B199" s="89" t="s">
        <v>632</v>
      </c>
      <c r="C199" s="90" t="s">
        <v>633</v>
      </c>
      <c r="D199" s="89" t="s">
        <v>634</v>
      </c>
      <c r="E199" s="91">
        <v>0</v>
      </c>
      <c r="F199" s="115">
        <v>0</v>
      </c>
      <c r="G199" s="115">
        <v>0</v>
      </c>
      <c r="H199" s="116">
        <v>0</v>
      </c>
      <c r="I199" s="117">
        <v>0</v>
      </c>
      <c r="J199" s="115">
        <v>0</v>
      </c>
      <c r="K199" s="118">
        <v>0</v>
      </c>
      <c r="L199" s="95">
        <f t="shared" si="12"/>
        <v>0</v>
      </c>
      <c r="M199" s="95">
        <f t="shared" si="13"/>
        <v>0</v>
      </c>
      <c r="N199" s="95">
        <f t="shared" si="14"/>
        <v>0</v>
      </c>
      <c r="O199" s="95">
        <f t="shared" si="15"/>
        <v>0</v>
      </c>
    </row>
    <row r="200" spans="1:15" ht="28.5" customHeight="1" x14ac:dyDescent="0.25">
      <c r="A200" s="88">
        <v>198</v>
      </c>
      <c r="B200" s="89" t="s">
        <v>635</v>
      </c>
      <c r="C200" s="90" t="s">
        <v>636</v>
      </c>
      <c r="D200" s="89" t="s">
        <v>637</v>
      </c>
      <c r="E200" s="91">
        <v>0</v>
      </c>
      <c r="F200" s="115">
        <v>0</v>
      </c>
      <c r="G200" s="115">
        <v>0</v>
      </c>
      <c r="H200" s="116">
        <v>0</v>
      </c>
      <c r="I200" s="117">
        <v>0</v>
      </c>
      <c r="J200" s="115">
        <v>0</v>
      </c>
      <c r="K200" s="118">
        <v>0</v>
      </c>
      <c r="L200" s="95">
        <f t="shared" si="12"/>
        <v>0</v>
      </c>
      <c r="M200" s="95">
        <f t="shared" si="13"/>
        <v>0</v>
      </c>
      <c r="N200" s="95">
        <f t="shared" si="14"/>
        <v>0</v>
      </c>
      <c r="O200" s="95">
        <f t="shared" si="15"/>
        <v>0</v>
      </c>
    </row>
    <row r="201" spans="1:15" ht="28.5" customHeight="1" x14ac:dyDescent="0.25">
      <c r="A201" s="88">
        <v>199</v>
      </c>
      <c r="B201" s="89" t="s">
        <v>638</v>
      </c>
      <c r="C201" s="90" t="s">
        <v>639</v>
      </c>
      <c r="D201" s="89" t="s">
        <v>637</v>
      </c>
      <c r="E201" s="91">
        <v>0</v>
      </c>
      <c r="F201" s="115">
        <v>0</v>
      </c>
      <c r="G201" s="115">
        <v>0</v>
      </c>
      <c r="H201" s="116">
        <v>0</v>
      </c>
      <c r="I201" s="117">
        <v>0</v>
      </c>
      <c r="J201" s="115">
        <v>0</v>
      </c>
      <c r="K201" s="118">
        <v>0</v>
      </c>
      <c r="L201" s="95">
        <f t="shared" si="12"/>
        <v>0</v>
      </c>
      <c r="M201" s="95">
        <f t="shared" si="13"/>
        <v>0</v>
      </c>
      <c r="N201" s="95">
        <f t="shared" si="14"/>
        <v>0</v>
      </c>
      <c r="O201" s="95">
        <f t="shared" si="15"/>
        <v>0</v>
      </c>
    </row>
    <row r="202" spans="1:15" ht="28.5" customHeight="1" x14ac:dyDescent="0.25">
      <c r="A202" s="88">
        <v>200</v>
      </c>
      <c r="B202" s="89" t="s">
        <v>640</v>
      </c>
      <c r="C202" s="90" t="s">
        <v>641</v>
      </c>
      <c r="D202" s="89" t="s">
        <v>642</v>
      </c>
      <c r="E202" s="91">
        <v>0</v>
      </c>
      <c r="F202" s="115">
        <v>0</v>
      </c>
      <c r="G202" s="115">
        <v>0</v>
      </c>
      <c r="H202" s="116">
        <v>0</v>
      </c>
      <c r="I202" s="117">
        <v>0</v>
      </c>
      <c r="J202" s="115">
        <v>0</v>
      </c>
      <c r="K202" s="118">
        <v>0</v>
      </c>
      <c r="L202" s="95">
        <f t="shared" si="12"/>
        <v>0</v>
      </c>
      <c r="M202" s="95">
        <f t="shared" si="13"/>
        <v>0</v>
      </c>
      <c r="N202" s="95">
        <f t="shared" si="14"/>
        <v>0</v>
      </c>
      <c r="O202" s="95">
        <f t="shared" si="15"/>
        <v>0</v>
      </c>
    </row>
    <row r="203" spans="1:15" ht="28.5" customHeight="1" x14ac:dyDescent="0.25">
      <c r="A203" s="88">
        <v>201</v>
      </c>
      <c r="B203" s="89" t="s">
        <v>643</v>
      </c>
      <c r="C203" s="90" t="s">
        <v>644</v>
      </c>
      <c r="D203" s="89" t="s">
        <v>645</v>
      </c>
      <c r="E203" s="91">
        <v>0</v>
      </c>
      <c r="F203" s="115">
        <v>0</v>
      </c>
      <c r="G203" s="115">
        <v>0</v>
      </c>
      <c r="H203" s="116">
        <v>0</v>
      </c>
      <c r="I203" s="117">
        <v>0</v>
      </c>
      <c r="J203" s="115">
        <v>0</v>
      </c>
      <c r="K203" s="118">
        <v>0</v>
      </c>
      <c r="L203" s="95">
        <f t="shared" si="12"/>
        <v>0</v>
      </c>
      <c r="M203" s="95">
        <f t="shared" si="13"/>
        <v>0</v>
      </c>
      <c r="N203" s="95">
        <f t="shared" si="14"/>
        <v>0</v>
      </c>
      <c r="O203" s="95">
        <f t="shared" si="15"/>
        <v>0</v>
      </c>
    </row>
    <row r="204" spans="1:15" ht="28.5" customHeight="1" x14ac:dyDescent="0.25">
      <c r="A204" s="88">
        <v>202</v>
      </c>
      <c r="B204" s="89" t="s">
        <v>646</v>
      </c>
      <c r="C204" s="90" t="s">
        <v>647</v>
      </c>
      <c r="D204" s="89" t="s">
        <v>648</v>
      </c>
      <c r="E204" s="91">
        <v>0</v>
      </c>
      <c r="F204" s="115">
        <v>0</v>
      </c>
      <c r="G204" s="115">
        <v>0</v>
      </c>
      <c r="H204" s="116">
        <v>0</v>
      </c>
      <c r="I204" s="117">
        <v>0</v>
      </c>
      <c r="J204" s="115">
        <v>0</v>
      </c>
      <c r="K204" s="118">
        <v>0</v>
      </c>
      <c r="L204" s="95">
        <f t="shared" si="12"/>
        <v>0</v>
      </c>
      <c r="M204" s="95">
        <f t="shared" si="13"/>
        <v>0</v>
      </c>
      <c r="N204" s="95">
        <f t="shared" si="14"/>
        <v>0</v>
      </c>
      <c r="O204" s="95">
        <f t="shared" si="15"/>
        <v>0</v>
      </c>
    </row>
    <row r="205" spans="1:15" ht="28.5" customHeight="1" x14ac:dyDescent="0.25">
      <c r="A205" s="88">
        <v>203</v>
      </c>
      <c r="B205" s="89" t="s">
        <v>649</v>
      </c>
      <c r="C205" s="90" t="s">
        <v>650</v>
      </c>
      <c r="D205" s="89" t="s">
        <v>648</v>
      </c>
      <c r="E205" s="91">
        <v>0</v>
      </c>
      <c r="F205" s="115">
        <v>0</v>
      </c>
      <c r="G205" s="115">
        <v>0</v>
      </c>
      <c r="H205" s="116">
        <v>0</v>
      </c>
      <c r="I205" s="117">
        <v>0</v>
      </c>
      <c r="J205" s="115">
        <v>0</v>
      </c>
      <c r="K205" s="118">
        <v>0</v>
      </c>
      <c r="L205" s="95">
        <f t="shared" si="12"/>
        <v>0</v>
      </c>
      <c r="M205" s="95">
        <f t="shared" si="13"/>
        <v>0</v>
      </c>
      <c r="N205" s="95">
        <f t="shared" si="14"/>
        <v>0</v>
      </c>
      <c r="O205" s="95">
        <f t="shared" si="15"/>
        <v>0</v>
      </c>
    </row>
    <row r="206" spans="1:15" ht="28.5" customHeight="1" x14ac:dyDescent="0.25">
      <c r="A206" s="88">
        <v>204</v>
      </c>
      <c r="B206" s="89" t="s">
        <v>108</v>
      </c>
      <c r="C206" s="90" t="s">
        <v>365</v>
      </c>
      <c r="D206" s="89" t="s">
        <v>366</v>
      </c>
      <c r="E206" s="91">
        <v>93</v>
      </c>
      <c r="F206" s="115">
        <v>27142</v>
      </c>
      <c r="G206" s="115">
        <v>14044</v>
      </c>
      <c r="H206" s="116">
        <v>0</v>
      </c>
      <c r="I206" s="117">
        <v>0.48257313388843859</v>
      </c>
      <c r="J206" s="115">
        <v>14044</v>
      </c>
      <c r="K206" s="118">
        <v>1306092</v>
      </c>
      <c r="L206" s="95">
        <f t="shared" si="12"/>
        <v>1384.242</v>
      </c>
      <c r="M206" s="95">
        <f t="shared" si="13"/>
        <v>28526.241999999998</v>
      </c>
      <c r="N206" s="95">
        <f t="shared" si="14"/>
        <v>13765.998</v>
      </c>
      <c r="O206" s="95">
        <f t="shared" si="15"/>
        <v>14760.243999999999</v>
      </c>
    </row>
    <row r="207" spans="1:15" ht="28.5" customHeight="1" x14ac:dyDescent="0.25">
      <c r="A207" s="88">
        <v>205</v>
      </c>
      <c r="B207" s="89" t="s">
        <v>142</v>
      </c>
      <c r="C207" s="90" t="s">
        <v>367</v>
      </c>
      <c r="D207" s="89" t="s">
        <v>288</v>
      </c>
      <c r="E207" s="91">
        <v>4</v>
      </c>
      <c r="F207" s="115">
        <v>34506</v>
      </c>
      <c r="G207" s="115">
        <v>16832</v>
      </c>
      <c r="H207" s="116">
        <v>0</v>
      </c>
      <c r="I207" s="117">
        <v>0.51220077667651998</v>
      </c>
      <c r="J207" s="115">
        <v>16832</v>
      </c>
      <c r="K207" s="118">
        <v>67328</v>
      </c>
      <c r="L207" s="95">
        <f t="shared" si="12"/>
        <v>1759.8059999999998</v>
      </c>
      <c r="M207" s="95">
        <f t="shared" si="13"/>
        <v>36265.805999999997</v>
      </c>
      <c r="N207" s="95">
        <f t="shared" si="14"/>
        <v>18575.373999999996</v>
      </c>
      <c r="O207" s="95">
        <f t="shared" si="15"/>
        <v>17690.432000000001</v>
      </c>
    </row>
    <row r="208" spans="1:15" ht="28.5" customHeight="1" x14ac:dyDescent="0.25">
      <c r="A208" s="96">
        <v>206</v>
      </c>
      <c r="B208" s="97" t="s">
        <v>651</v>
      </c>
      <c r="C208" s="98" t="s">
        <v>652</v>
      </c>
      <c r="D208" s="97" t="s">
        <v>288</v>
      </c>
      <c r="E208" s="99">
        <v>0</v>
      </c>
      <c r="F208" s="119">
        <v>0</v>
      </c>
      <c r="G208" s="119">
        <v>0</v>
      </c>
      <c r="H208" s="120">
        <v>0</v>
      </c>
      <c r="I208" s="117">
        <v>0</v>
      </c>
      <c r="J208" s="119">
        <v>0</v>
      </c>
      <c r="K208" s="121">
        <v>0</v>
      </c>
      <c r="L208" s="95">
        <f t="shared" si="12"/>
        <v>0</v>
      </c>
      <c r="M208" s="95">
        <f t="shared" si="13"/>
        <v>0</v>
      </c>
      <c r="N208" s="95">
        <f t="shared" si="14"/>
        <v>0</v>
      </c>
      <c r="O208" s="95">
        <f t="shared" si="15"/>
        <v>0</v>
      </c>
    </row>
    <row r="209" spans="1:15" ht="28.5" customHeight="1" x14ac:dyDescent="0.25">
      <c r="A209" s="88">
        <v>207</v>
      </c>
      <c r="B209" s="89" t="s">
        <v>143</v>
      </c>
      <c r="C209" s="90" t="s">
        <v>368</v>
      </c>
      <c r="D209" s="89" t="s">
        <v>288</v>
      </c>
      <c r="E209" s="91">
        <v>9</v>
      </c>
      <c r="F209" s="115">
        <v>8679</v>
      </c>
      <c r="G209" s="115">
        <v>6838</v>
      </c>
      <c r="H209" s="116">
        <v>0</v>
      </c>
      <c r="I209" s="117">
        <v>0.21212121212121215</v>
      </c>
      <c r="J209" s="115">
        <v>6838</v>
      </c>
      <c r="K209" s="118">
        <v>61542</v>
      </c>
      <c r="L209" s="95">
        <f t="shared" si="12"/>
        <v>442.62899999999996</v>
      </c>
      <c r="M209" s="95">
        <f t="shared" si="13"/>
        <v>9121.6290000000008</v>
      </c>
      <c r="N209" s="95">
        <f t="shared" si="14"/>
        <v>1934.8910000000005</v>
      </c>
      <c r="O209" s="95">
        <f t="shared" si="15"/>
        <v>7186.7380000000003</v>
      </c>
    </row>
    <row r="210" spans="1:15" ht="28.5" customHeight="1" x14ac:dyDescent="0.25">
      <c r="A210" s="88">
        <v>208</v>
      </c>
      <c r="B210" s="89" t="s">
        <v>109</v>
      </c>
      <c r="C210" s="90" t="s">
        <v>369</v>
      </c>
      <c r="D210" s="89" t="s">
        <v>288</v>
      </c>
      <c r="E210" s="91">
        <v>14</v>
      </c>
      <c r="F210" s="115">
        <v>76901</v>
      </c>
      <c r="G210" s="115">
        <v>48315</v>
      </c>
      <c r="H210" s="116">
        <v>0</v>
      </c>
      <c r="I210" s="117">
        <v>0.37172468498459055</v>
      </c>
      <c r="J210" s="115">
        <v>48315</v>
      </c>
      <c r="K210" s="118">
        <v>676410</v>
      </c>
      <c r="L210" s="95">
        <f t="shared" si="12"/>
        <v>3921.9509999999996</v>
      </c>
      <c r="M210" s="95">
        <f t="shared" si="13"/>
        <v>80822.951000000001</v>
      </c>
      <c r="N210" s="95">
        <f t="shared" si="14"/>
        <v>30043.885999999999</v>
      </c>
      <c r="O210" s="95">
        <f t="shared" si="15"/>
        <v>50779.065000000002</v>
      </c>
    </row>
    <row r="211" spans="1:15" ht="28.5" customHeight="1" x14ac:dyDescent="0.25">
      <c r="A211" s="88">
        <v>209</v>
      </c>
      <c r="B211" s="89" t="s">
        <v>144</v>
      </c>
      <c r="C211" s="90" t="s">
        <v>370</v>
      </c>
      <c r="D211" s="89" t="s">
        <v>288</v>
      </c>
      <c r="E211" s="91">
        <v>1</v>
      </c>
      <c r="F211" s="115">
        <v>54494</v>
      </c>
      <c r="G211" s="115">
        <v>35545</v>
      </c>
      <c r="H211" s="116">
        <v>0</v>
      </c>
      <c r="I211" s="117">
        <v>0.34772635519506734</v>
      </c>
      <c r="J211" s="115">
        <v>35545</v>
      </c>
      <c r="K211" s="118">
        <v>35545</v>
      </c>
      <c r="L211" s="95">
        <f t="shared" si="12"/>
        <v>2779.194</v>
      </c>
      <c r="M211" s="95">
        <f t="shared" si="13"/>
        <v>57273.194000000003</v>
      </c>
      <c r="N211" s="95">
        <f t="shared" si="14"/>
        <v>19915.399000000001</v>
      </c>
      <c r="O211" s="95">
        <f t="shared" si="15"/>
        <v>37357.794999999998</v>
      </c>
    </row>
    <row r="212" spans="1:15" ht="28.5" customHeight="1" x14ac:dyDescent="0.25">
      <c r="A212" s="88">
        <v>210</v>
      </c>
      <c r="B212" s="89" t="s">
        <v>110</v>
      </c>
      <c r="C212" s="90" t="s">
        <v>371</v>
      </c>
      <c r="D212" s="89" t="s">
        <v>288</v>
      </c>
      <c r="E212" s="91">
        <v>14</v>
      </c>
      <c r="F212" s="115">
        <v>41554</v>
      </c>
      <c r="G212" s="115">
        <v>21444</v>
      </c>
      <c r="H212" s="116">
        <v>0</v>
      </c>
      <c r="I212" s="117">
        <v>0.4839485970063051</v>
      </c>
      <c r="J212" s="115">
        <v>21444</v>
      </c>
      <c r="K212" s="118">
        <v>300216</v>
      </c>
      <c r="L212" s="95">
        <f t="shared" si="12"/>
        <v>2119.2539999999999</v>
      </c>
      <c r="M212" s="95">
        <f t="shared" si="13"/>
        <v>43673.254000000001</v>
      </c>
      <c r="N212" s="95">
        <f t="shared" si="14"/>
        <v>21135.610000000004</v>
      </c>
      <c r="O212" s="95">
        <f t="shared" si="15"/>
        <v>22537.643999999997</v>
      </c>
    </row>
    <row r="213" spans="1:15" ht="28.5" customHeight="1" x14ac:dyDescent="0.25">
      <c r="A213" s="88">
        <v>211</v>
      </c>
      <c r="B213" s="89" t="s">
        <v>111</v>
      </c>
      <c r="C213" s="90" t="s">
        <v>372</v>
      </c>
      <c r="D213" s="89" t="s">
        <v>288</v>
      </c>
      <c r="E213" s="91">
        <v>7</v>
      </c>
      <c r="F213" s="115">
        <v>31244</v>
      </c>
      <c r="G213" s="115">
        <v>15216</v>
      </c>
      <c r="H213" s="116">
        <v>0</v>
      </c>
      <c r="I213" s="117">
        <v>0.51299449494302907</v>
      </c>
      <c r="J213" s="115">
        <v>15216</v>
      </c>
      <c r="K213" s="118">
        <v>106512</v>
      </c>
      <c r="L213" s="95">
        <f t="shared" si="12"/>
        <v>1593.444</v>
      </c>
      <c r="M213" s="95">
        <f t="shared" si="13"/>
        <v>32837.444000000003</v>
      </c>
      <c r="N213" s="95">
        <f t="shared" si="14"/>
        <v>16845.428000000004</v>
      </c>
      <c r="O213" s="95">
        <f t="shared" si="15"/>
        <v>15992.016</v>
      </c>
    </row>
    <row r="214" spans="1:15" ht="28.5" customHeight="1" x14ac:dyDescent="0.25">
      <c r="A214" s="88">
        <v>212</v>
      </c>
      <c r="B214" s="89" t="s">
        <v>112</v>
      </c>
      <c r="C214" s="90" t="s">
        <v>373</v>
      </c>
      <c r="D214" s="89" t="s">
        <v>288</v>
      </c>
      <c r="E214" s="91">
        <v>37</v>
      </c>
      <c r="F214" s="115">
        <v>3524</v>
      </c>
      <c r="G214" s="115">
        <v>2384</v>
      </c>
      <c r="H214" s="116">
        <v>0</v>
      </c>
      <c r="I214" s="117">
        <v>0.32349602724177073</v>
      </c>
      <c r="J214" s="115">
        <v>2384</v>
      </c>
      <c r="K214" s="118">
        <v>88208</v>
      </c>
      <c r="L214" s="95">
        <f t="shared" si="12"/>
        <v>179.72399999999999</v>
      </c>
      <c r="M214" s="95">
        <f t="shared" si="13"/>
        <v>3703.7240000000002</v>
      </c>
      <c r="N214" s="95">
        <f t="shared" si="14"/>
        <v>1198.1400000000001</v>
      </c>
      <c r="O214" s="95">
        <f t="shared" si="15"/>
        <v>2505.5839999999998</v>
      </c>
    </row>
    <row r="215" spans="1:15" ht="28.5" customHeight="1" x14ac:dyDescent="0.25">
      <c r="A215" s="96">
        <v>213</v>
      </c>
      <c r="B215" s="97" t="s">
        <v>145</v>
      </c>
      <c r="C215" s="98" t="s">
        <v>374</v>
      </c>
      <c r="D215" s="97" t="s">
        <v>288</v>
      </c>
      <c r="E215" s="99">
        <v>1</v>
      </c>
      <c r="F215" s="119">
        <v>11046</v>
      </c>
      <c r="G215" s="119">
        <v>5786</v>
      </c>
      <c r="H215" s="120">
        <v>1</v>
      </c>
      <c r="I215" s="117">
        <v>1</v>
      </c>
      <c r="J215" s="119">
        <v>0</v>
      </c>
      <c r="K215" s="121">
        <v>0</v>
      </c>
      <c r="L215" s="95">
        <f t="shared" si="12"/>
        <v>563.346</v>
      </c>
      <c r="M215" s="95">
        <f t="shared" si="13"/>
        <v>11609.346</v>
      </c>
      <c r="N215" s="95">
        <f t="shared" si="14"/>
        <v>11609.346</v>
      </c>
      <c r="O215" s="95">
        <f t="shared" si="15"/>
        <v>0</v>
      </c>
    </row>
    <row r="216" spans="1:15" ht="28.5" customHeight="1" x14ac:dyDescent="0.25">
      <c r="A216" s="88">
        <v>214</v>
      </c>
      <c r="B216" s="89" t="s">
        <v>653</v>
      </c>
      <c r="C216" s="90" t="s">
        <v>654</v>
      </c>
      <c r="D216" s="89" t="s">
        <v>288</v>
      </c>
      <c r="E216" s="91">
        <v>0</v>
      </c>
      <c r="F216" s="115">
        <v>0</v>
      </c>
      <c r="G216" s="115">
        <v>0</v>
      </c>
      <c r="H216" s="116">
        <v>0</v>
      </c>
      <c r="I216" s="117">
        <v>0</v>
      </c>
      <c r="J216" s="115">
        <v>0</v>
      </c>
      <c r="K216" s="118">
        <v>0</v>
      </c>
      <c r="L216" s="95">
        <f t="shared" si="12"/>
        <v>0</v>
      </c>
      <c r="M216" s="95">
        <f t="shared" si="13"/>
        <v>0</v>
      </c>
      <c r="N216" s="95">
        <f t="shared" si="14"/>
        <v>0</v>
      </c>
      <c r="O216" s="95">
        <f t="shared" si="15"/>
        <v>0</v>
      </c>
    </row>
    <row r="217" spans="1:15" ht="28.5" customHeight="1" x14ac:dyDescent="0.25">
      <c r="A217" s="88">
        <v>215</v>
      </c>
      <c r="B217" s="89" t="s">
        <v>113</v>
      </c>
      <c r="C217" s="90" t="s">
        <v>375</v>
      </c>
      <c r="D217" s="89" t="s">
        <v>288</v>
      </c>
      <c r="E217" s="91">
        <v>15</v>
      </c>
      <c r="F217" s="115">
        <v>33559</v>
      </c>
      <c r="G217" s="115">
        <v>9968</v>
      </c>
      <c r="H217" s="116">
        <v>0</v>
      </c>
      <c r="I217" s="117">
        <v>0.70297088709437117</v>
      </c>
      <c r="J217" s="115">
        <v>9968</v>
      </c>
      <c r="K217" s="118">
        <v>149520</v>
      </c>
      <c r="L217" s="95">
        <f t="shared" si="12"/>
        <v>1711.5089999999998</v>
      </c>
      <c r="M217" s="95">
        <f t="shared" si="13"/>
        <v>35270.508999999998</v>
      </c>
      <c r="N217" s="95">
        <f t="shared" si="14"/>
        <v>24794.141</v>
      </c>
      <c r="O217" s="95">
        <f t="shared" si="15"/>
        <v>10476.367999999999</v>
      </c>
    </row>
    <row r="218" spans="1:15" ht="28.5" customHeight="1" x14ac:dyDescent="0.25">
      <c r="A218" s="88">
        <v>216</v>
      </c>
      <c r="B218" s="89" t="s">
        <v>114</v>
      </c>
      <c r="C218" s="90" t="s">
        <v>376</v>
      </c>
      <c r="D218" s="89" t="s">
        <v>288</v>
      </c>
      <c r="E218" s="91">
        <v>37</v>
      </c>
      <c r="F218" s="115">
        <v>5418</v>
      </c>
      <c r="G218" s="115">
        <v>3763</v>
      </c>
      <c r="H218" s="116">
        <v>0</v>
      </c>
      <c r="I218" s="117">
        <v>0.30546327057954969</v>
      </c>
      <c r="J218" s="115">
        <v>3763</v>
      </c>
      <c r="K218" s="118">
        <v>139231</v>
      </c>
      <c r="L218" s="95">
        <f t="shared" si="12"/>
        <v>276.31799999999998</v>
      </c>
      <c r="M218" s="95">
        <f t="shared" si="13"/>
        <v>5694.3180000000002</v>
      </c>
      <c r="N218" s="95">
        <f t="shared" si="14"/>
        <v>1739.4050000000004</v>
      </c>
      <c r="O218" s="95">
        <f t="shared" si="15"/>
        <v>3954.9129999999996</v>
      </c>
    </row>
    <row r="219" spans="1:15" ht="28.5" customHeight="1" x14ac:dyDescent="0.25">
      <c r="A219" s="88">
        <v>217</v>
      </c>
      <c r="B219" s="89" t="s">
        <v>655</v>
      </c>
      <c r="C219" s="90" t="s">
        <v>656</v>
      </c>
      <c r="D219" s="89" t="s">
        <v>288</v>
      </c>
      <c r="E219" s="91">
        <v>0</v>
      </c>
      <c r="F219" s="115">
        <v>0</v>
      </c>
      <c r="G219" s="115">
        <v>0</v>
      </c>
      <c r="H219" s="116">
        <v>0</v>
      </c>
      <c r="I219" s="117">
        <v>0</v>
      </c>
      <c r="J219" s="115">
        <v>0</v>
      </c>
      <c r="K219" s="118">
        <v>0</v>
      </c>
      <c r="L219" s="95">
        <f t="shared" si="12"/>
        <v>0</v>
      </c>
      <c r="M219" s="95">
        <f t="shared" si="13"/>
        <v>0</v>
      </c>
      <c r="N219" s="95">
        <f t="shared" si="14"/>
        <v>0</v>
      </c>
      <c r="O219" s="95">
        <f t="shared" si="15"/>
        <v>0</v>
      </c>
    </row>
    <row r="220" spans="1:15" ht="28.5" customHeight="1" x14ac:dyDescent="0.25">
      <c r="A220" s="88">
        <v>218</v>
      </c>
      <c r="B220" s="89" t="s">
        <v>115</v>
      </c>
      <c r="C220" s="90" t="s">
        <v>377</v>
      </c>
      <c r="D220" s="89" t="s">
        <v>288</v>
      </c>
      <c r="E220" s="91">
        <v>40</v>
      </c>
      <c r="F220" s="115">
        <v>2735</v>
      </c>
      <c r="G220" s="115">
        <v>1368</v>
      </c>
      <c r="H220" s="116">
        <v>0</v>
      </c>
      <c r="I220" s="117">
        <v>0.4998171846435101</v>
      </c>
      <c r="J220" s="115">
        <v>1368</v>
      </c>
      <c r="K220" s="118">
        <v>54720</v>
      </c>
      <c r="L220" s="95">
        <f t="shared" si="12"/>
        <v>139.48499999999999</v>
      </c>
      <c r="M220" s="95">
        <f t="shared" si="13"/>
        <v>2874.4850000000001</v>
      </c>
      <c r="N220" s="95">
        <f t="shared" si="14"/>
        <v>1436.7170000000001</v>
      </c>
      <c r="O220" s="95">
        <f t="shared" si="15"/>
        <v>1437.768</v>
      </c>
    </row>
    <row r="221" spans="1:15" ht="28.5" customHeight="1" x14ac:dyDescent="0.25">
      <c r="A221" s="96">
        <v>219</v>
      </c>
      <c r="B221" s="97" t="s">
        <v>657</v>
      </c>
      <c r="C221" s="98" t="s">
        <v>658</v>
      </c>
      <c r="D221" s="97" t="s">
        <v>288</v>
      </c>
      <c r="E221" s="99">
        <v>0</v>
      </c>
      <c r="F221" s="119">
        <v>0</v>
      </c>
      <c r="G221" s="119">
        <v>0</v>
      </c>
      <c r="H221" s="120">
        <v>0</v>
      </c>
      <c r="I221" s="117">
        <v>0</v>
      </c>
      <c r="J221" s="119">
        <v>0</v>
      </c>
      <c r="K221" s="121">
        <v>0</v>
      </c>
      <c r="L221" s="95">
        <f t="shared" si="12"/>
        <v>0</v>
      </c>
      <c r="M221" s="95">
        <f t="shared" si="13"/>
        <v>0</v>
      </c>
      <c r="N221" s="95">
        <f t="shared" si="14"/>
        <v>0</v>
      </c>
      <c r="O221" s="95">
        <f t="shared" si="15"/>
        <v>0</v>
      </c>
    </row>
    <row r="222" spans="1:15" ht="28.5" customHeight="1" x14ac:dyDescent="0.25">
      <c r="A222" s="96">
        <v>220</v>
      </c>
      <c r="B222" s="97" t="s">
        <v>659</v>
      </c>
      <c r="C222" s="98" t="s">
        <v>660</v>
      </c>
      <c r="D222" s="97" t="s">
        <v>288</v>
      </c>
      <c r="E222" s="99">
        <v>0</v>
      </c>
      <c r="F222" s="119">
        <v>0</v>
      </c>
      <c r="G222" s="119">
        <v>0</v>
      </c>
      <c r="H222" s="120">
        <v>0</v>
      </c>
      <c r="I222" s="117">
        <v>0</v>
      </c>
      <c r="J222" s="119">
        <v>0</v>
      </c>
      <c r="K222" s="121">
        <v>0</v>
      </c>
      <c r="L222" s="95">
        <f t="shared" si="12"/>
        <v>0</v>
      </c>
      <c r="M222" s="95">
        <f t="shared" si="13"/>
        <v>0</v>
      </c>
      <c r="N222" s="95">
        <f t="shared" si="14"/>
        <v>0</v>
      </c>
      <c r="O222" s="95">
        <f t="shared" si="15"/>
        <v>0</v>
      </c>
    </row>
    <row r="223" spans="1:15" ht="28.5" customHeight="1" x14ac:dyDescent="0.25">
      <c r="A223" s="88">
        <v>221</v>
      </c>
      <c r="B223" s="89" t="s">
        <v>661</v>
      </c>
      <c r="C223" s="90" t="s">
        <v>660</v>
      </c>
      <c r="D223" s="89" t="s">
        <v>288</v>
      </c>
      <c r="E223" s="91">
        <v>0</v>
      </c>
      <c r="F223" s="115">
        <v>0</v>
      </c>
      <c r="G223" s="115">
        <v>0</v>
      </c>
      <c r="H223" s="116">
        <v>0</v>
      </c>
      <c r="I223" s="117">
        <v>0</v>
      </c>
      <c r="J223" s="115">
        <v>0</v>
      </c>
      <c r="K223" s="118">
        <v>0</v>
      </c>
      <c r="L223" s="95">
        <f t="shared" si="12"/>
        <v>0</v>
      </c>
      <c r="M223" s="95">
        <f t="shared" si="13"/>
        <v>0</v>
      </c>
      <c r="N223" s="95">
        <f t="shared" si="14"/>
        <v>0</v>
      </c>
      <c r="O223" s="95">
        <f t="shared" si="15"/>
        <v>0</v>
      </c>
    </row>
    <row r="224" spans="1:15" ht="28.5" customHeight="1" x14ac:dyDescent="0.25">
      <c r="A224" s="96">
        <v>222</v>
      </c>
      <c r="B224" s="97" t="s">
        <v>662</v>
      </c>
      <c r="C224" s="98" t="s">
        <v>663</v>
      </c>
      <c r="D224" s="97" t="s">
        <v>288</v>
      </c>
      <c r="E224" s="99">
        <v>0</v>
      </c>
      <c r="F224" s="119">
        <v>0</v>
      </c>
      <c r="G224" s="119">
        <v>0</v>
      </c>
      <c r="H224" s="120">
        <v>0</v>
      </c>
      <c r="I224" s="117">
        <v>0</v>
      </c>
      <c r="J224" s="119">
        <v>0</v>
      </c>
      <c r="K224" s="121">
        <v>0</v>
      </c>
      <c r="L224" s="95">
        <f t="shared" si="12"/>
        <v>0</v>
      </c>
      <c r="M224" s="95">
        <f t="shared" si="13"/>
        <v>0</v>
      </c>
      <c r="N224" s="95">
        <f t="shared" si="14"/>
        <v>0</v>
      </c>
      <c r="O224" s="95">
        <f t="shared" si="15"/>
        <v>0</v>
      </c>
    </row>
    <row r="225" spans="1:15" ht="28.5" customHeight="1" x14ac:dyDescent="0.25">
      <c r="A225" s="88">
        <v>223</v>
      </c>
      <c r="B225" s="89" t="s">
        <v>664</v>
      </c>
      <c r="C225" s="90" t="s">
        <v>663</v>
      </c>
      <c r="D225" s="89" t="s">
        <v>288</v>
      </c>
      <c r="E225" s="91">
        <v>0</v>
      </c>
      <c r="F225" s="115">
        <v>0</v>
      </c>
      <c r="G225" s="115">
        <v>0</v>
      </c>
      <c r="H225" s="116">
        <v>0</v>
      </c>
      <c r="I225" s="117">
        <v>0</v>
      </c>
      <c r="J225" s="115">
        <v>0</v>
      </c>
      <c r="K225" s="118">
        <v>0</v>
      </c>
      <c r="L225" s="95">
        <f t="shared" si="12"/>
        <v>0</v>
      </c>
      <c r="M225" s="95">
        <f t="shared" si="13"/>
        <v>0</v>
      </c>
      <c r="N225" s="95">
        <f t="shared" si="14"/>
        <v>0</v>
      </c>
      <c r="O225" s="95">
        <f t="shared" si="15"/>
        <v>0</v>
      </c>
    </row>
    <row r="226" spans="1:15" ht="28.5" customHeight="1" x14ac:dyDescent="0.25">
      <c r="A226" s="96">
        <v>224</v>
      </c>
      <c r="B226" s="97" t="s">
        <v>665</v>
      </c>
      <c r="C226" s="98" t="s">
        <v>666</v>
      </c>
      <c r="D226" s="97" t="s">
        <v>288</v>
      </c>
      <c r="E226" s="99">
        <v>0</v>
      </c>
      <c r="F226" s="119">
        <v>0</v>
      </c>
      <c r="G226" s="119">
        <v>0</v>
      </c>
      <c r="H226" s="120">
        <v>0</v>
      </c>
      <c r="I226" s="117">
        <v>0</v>
      </c>
      <c r="J226" s="119">
        <v>0</v>
      </c>
      <c r="K226" s="121">
        <v>0</v>
      </c>
      <c r="L226" s="95">
        <f t="shared" si="12"/>
        <v>0</v>
      </c>
      <c r="M226" s="95">
        <f t="shared" si="13"/>
        <v>0</v>
      </c>
      <c r="N226" s="95">
        <f t="shared" si="14"/>
        <v>0</v>
      </c>
      <c r="O226" s="95">
        <f t="shared" si="15"/>
        <v>0</v>
      </c>
    </row>
    <row r="227" spans="1:15" ht="28.5" customHeight="1" x14ac:dyDescent="0.25">
      <c r="A227" s="96">
        <v>225</v>
      </c>
      <c r="B227" s="97" t="s">
        <v>667</v>
      </c>
      <c r="C227" s="98" t="s">
        <v>668</v>
      </c>
      <c r="D227" s="97" t="s">
        <v>288</v>
      </c>
      <c r="E227" s="99">
        <v>0</v>
      </c>
      <c r="F227" s="119">
        <v>0</v>
      </c>
      <c r="G227" s="119">
        <v>0</v>
      </c>
      <c r="H227" s="120">
        <v>0</v>
      </c>
      <c r="I227" s="117">
        <v>0</v>
      </c>
      <c r="J227" s="119">
        <v>0</v>
      </c>
      <c r="K227" s="121">
        <v>0</v>
      </c>
      <c r="L227" s="95">
        <f t="shared" si="12"/>
        <v>0</v>
      </c>
      <c r="M227" s="95">
        <f t="shared" si="13"/>
        <v>0</v>
      </c>
      <c r="N227" s="95">
        <f t="shared" si="14"/>
        <v>0</v>
      </c>
      <c r="O227" s="95">
        <f t="shared" si="15"/>
        <v>0</v>
      </c>
    </row>
    <row r="228" spans="1:15" ht="28.5" customHeight="1" x14ac:dyDescent="0.25">
      <c r="A228" s="96">
        <v>226</v>
      </c>
      <c r="B228" s="97" t="s">
        <v>669</v>
      </c>
      <c r="C228" s="98" t="s">
        <v>670</v>
      </c>
      <c r="D228" s="97" t="s">
        <v>288</v>
      </c>
      <c r="E228" s="99">
        <v>0</v>
      </c>
      <c r="F228" s="119">
        <v>0</v>
      </c>
      <c r="G228" s="119">
        <v>0</v>
      </c>
      <c r="H228" s="120">
        <v>0</v>
      </c>
      <c r="I228" s="117">
        <v>0</v>
      </c>
      <c r="J228" s="119">
        <v>0</v>
      </c>
      <c r="K228" s="121">
        <v>0</v>
      </c>
      <c r="L228" s="95">
        <f t="shared" si="12"/>
        <v>0</v>
      </c>
      <c r="M228" s="95">
        <f t="shared" si="13"/>
        <v>0</v>
      </c>
      <c r="N228" s="95">
        <f t="shared" si="14"/>
        <v>0</v>
      </c>
      <c r="O228" s="95">
        <f t="shared" si="15"/>
        <v>0</v>
      </c>
    </row>
    <row r="229" spans="1:15" ht="28.5" customHeight="1" x14ac:dyDescent="0.25">
      <c r="A229" s="96">
        <v>227</v>
      </c>
      <c r="B229" s="97" t="s">
        <v>671</v>
      </c>
      <c r="C229" s="98" t="s">
        <v>672</v>
      </c>
      <c r="D229" s="97" t="s">
        <v>288</v>
      </c>
      <c r="E229" s="99">
        <v>0</v>
      </c>
      <c r="F229" s="119">
        <v>0</v>
      </c>
      <c r="G229" s="119">
        <v>0</v>
      </c>
      <c r="H229" s="120">
        <v>0</v>
      </c>
      <c r="I229" s="117">
        <v>0</v>
      </c>
      <c r="J229" s="119">
        <v>0</v>
      </c>
      <c r="K229" s="121">
        <v>0</v>
      </c>
      <c r="L229" s="95">
        <f t="shared" si="12"/>
        <v>0</v>
      </c>
      <c r="M229" s="95">
        <f t="shared" si="13"/>
        <v>0</v>
      </c>
      <c r="N229" s="95">
        <f t="shared" si="14"/>
        <v>0</v>
      </c>
      <c r="O229" s="95">
        <f t="shared" si="15"/>
        <v>0</v>
      </c>
    </row>
    <row r="230" spans="1:15" ht="28.5" customHeight="1" x14ac:dyDescent="0.25">
      <c r="A230" s="96">
        <v>228</v>
      </c>
      <c r="B230" s="97" t="s">
        <v>673</v>
      </c>
      <c r="C230" s="98" t="s">
        <v>674</v>
      </c>
      <c r="D230" s="97" t="s">
        <v>288</v>
      </c>
      <c r="E230" s="99">
        <v>0</v>
      </c>
      <c r="F230" s="119">
        <v>0</v>
      </c>
      <c r="G230" s="119">
        <v>0</v>
      </c>
      <c r="H230" s="120">
        <v>0</v>
      </c>
      <c r="I230" s="117">
        <v>0</v>
      </c>
      <c r="J230" s="119">
        <v>0</v>
      </c>
      <c r="K230" s="121">
        <v>0</v>
      </c>
      <c r="L230" s="95">
        <f t="shared" si="12"/>
        <v>0</v>
      </c>
      <c r="M230" s="95">
        <f t="shared" si="13"/>
        <v>0</v>
      </c>
      <c r="N230" s="95">
        <f t="shared" si="14"/>
        <v>0</v>
      </c>
      <c r="O230" s="95">
        <f t="shared" si="15"/>
        <v>0</v>
      </c>
    </row>
    <row r="231" spans="1:15" ht="28.5" customHeight="1" x14ac:dyDescent="0.25">
      <c r="A231" s="96">
        <v>229</v>
      </c>
      <c r="B231" s="97" t="s">
        <v>675</v>
      </c>
      <c r="C231" s="123" t="s">
        <v>674</v>
      </c>
      <c r="D231" s="97" t="s">
        <v>288</v>
      </c>
      <c r="E231" s="99">
        <v>0</v>
      </c>
      <c r="F231" s="119">
        <v>0</v>
      </c>
      <c r="G231" s="119">
        <v>0</v>
      </c>
      <c r="H231" s="120">
        <v>0</v>
      </c>
      <c r="I231" s="117">
        <v>0</v>
      </c>
      <c r="J231" s="119">
        <v>0</v>
      </c>
      <c r="K231" s="121">
        <v>0</v>
      </c>
      <c r="L231" s="95">
        <f t="shared" si="12"/>
        <v>0</v>
      </c>
      <c r="M231" s="95">
        <f t="shared" si="13"/>
        <v>0</v>
      </c>
      <c r="N231" s="95">
        <f t="shared" si="14"/>
        <v>0</v>
      </c>
      <c r="O231" s="95">
        <f t="shared" si="15"/>
        <v>0</v>
      </c>
    </row>
    <row r="232" spans="1:15" ht="28.5" customHeight="1" x14ac:dyDescent="0.25">
      <c r="A232" s="96">
        <v>230</v>
      </c>
      <c r="B232" s="97" t="s">
        <v>676</v>
      </c>
      <c r="C232" s="123" t="s">
        <v>677</v>
      </c>
      <c r="D232" s="97" t="s">
        <v>288</v>
      </c>
      <c r="E232" s="99">
        <v>0</v>
      </c>
      <c r="F232" s="119">
        <v>0</v>
      </c>
      <c r="G232" s="119">
        <v>0</v>
      </c>
      <c r="H232" s="120">
        <v>0</v>
      </c>
      <c r="I232" s="117">
        <v>0</v>
      </c>
      <c r="J232" s="119">
        <v>0</v>
      </c>
      <c r="K232" s="121">
        <v>0</v>
      </c>
      <c r="L232" s="95">
        <f t="shared" si="12"/>
        <v>0</v>
      </c>
      <c r="M232" s="95">
        <f t="shared" si="13"/>
        <v>0</v>
      </c>
      <c r="N232" s="95">
        <f t="shared" si="14"/>
        <v>0</v>
      </c>
      <c r="O232" s="95">
        <f t="shared" si="15"/>
        <v>0</v>
      </c>
    </row>
    <row r="233" spans="1:15" ht="28.5" customHeight="1" x14ac:dyDescent="0.25">
      <c r="A233" s="96">
        <v>231</v>
      </c>
      <c r="B233" s="97" t="s">
        <v>678</v>
      </c>
      <c r="C233" s="123" t="s">
        <v>677</v>
      </c>
      <c r="D233" s="97" t="s">
        <v>288</v>
      </c>
      <c r="E233" s="99">
        <v>0</v>
      </c>
      <c r="F233" s="119">
        <v>0</v>
      </c>
      <c r="G233" s="119">
        <v>0</v>
      </c>
      <c r="H233" s="120">
        <v>0</v>
      </c>
      <c r="I233" s="117">
        <v>0</v>
      </c>
      <c r="J233" s="119">
        <v>0</v>
      </c>
      <c r="K233" s="121">
        <v>0</v>
      </c>
      <c r="L233" s="95">
        <f t="shared" si="12"/>
        <v>0</v>
      </c>
      <c r="M233" s="95">
        <f t="shared" si="13"/>
        <v>0</v>
      </c>
      <c r="N233" s="95">
        <f t="shared" si="14"/>
        <v>0</v>
      </c>
      <c r="O233" s="95">
        <f t="shared" si="15"/>
        <v>0</v>
      </c>
    </row>
    <row r="234" spans="1:15" ht="28.5" customHeight="1" x14ac:dyDescent="0.25">
      <c r="A234" s="96">
        <v>232</v>
      </c>
      <c r="B234" s="97" t="s">
        <v>679</v>
      </c>
      <c r="C234" s="123" t="s">
        <v>680</v>
      </c>
      <c r="D234" s="97" t="s">
        <v>288</v>
      </c>
      <c r="E234" s="99">
        <v>0</v>
      </c>
      <c r="F234" s="119">
        <v>0</v>
      </c>
      <c r="G234" s="119">
        <v>0</v>
      </c>
      <c r="H234" s="120">
        <v>0</v>
      </c>
      <c r="I234" s="117">
        <v>0</v>
      </c>
      <c r="J234" s="119">
        <v>0</v>
      </c>
      <c r="K234" s="121">
        <v>0</v>
      </c>
      <c r="L234" s="95">
        <f t="shared" si="12"/>
        <v>0</v>
      </c>
      <c r="M234" s="95">
        <f t="shared" si="13"/>
        <v>0</v>
      </c>
      <c r="N234" s="95">
        <f t="shared" si="14"/>
        <v>0</v>
      </c>
      <c r="O234" s="95">
        <f t="shared" si="15"/>
        <v>0</v>
      </c>
    </row>
    <row r="235" spans="1:15" ht="28.5" customHeight="1" x14ac:dyDescent="0.25">
      <c r="A235" s="96">
        <v>233</v>
      </c>
      <c r="B235" s="97" t="s">
        <v>681</v>
      </c>
      <c r="C235" s="123" t="s">
        <v>680</v>
      </c>
      <c r="D235" s="97" t="s">
        <v>288</v>
      </c>
      <c r="E235" s="99">
        <v>0</v>
      </c>
      <c r="F235" s="119">
        <v>0</v>
      </c>
      <c r="G235" s="119">
        <v>0</v>
      </c>
      <c r="H235" s="120">
        <v>0</v>
      </c>
      <c r="I235" s="117">
        <v>0</v>
      </c>
      <c r="J235" s="119">
        <v>0</v>
      </c>
      <c r="K235" s="121">
        <v>0</v>
      </c>
      <c r="L235" s="95">
        <f t="shared" si="12"/>
        <v>0</v>
      </c>
      <c r="M235" s="95">
        <f t="shared" si="13"/>
        <v>0</v>
      </c>
      <c r="N235" s="95">
        <f t="shared" si="14"/>
        <v>0</v>
      </c>
      <c r="O235" s="95">
        <f t="shared" si="15"/>
        <v>0</v>
      </c>
    </row>
    <row r="236" spans="1:15" ht="28.5" customHeight="1" x14ac:dyDescent="0.25">
      <c r="A236" s="96">
        <v>234</v>
      </c>
      <c r="B236" s="97" t="s">
        <v>682</v>
      </c>
      <c r="C236" s="123" t="s">
        <v>683</v>
      </c>
      <c r="D236" s="97" t="s">
        <v>288</v>
      </c>
      <c r="E236" s="99">
        <v>0</v>
      </c>
      <c r="F236" s="119">
        <v>0</v>
      </c>
      <c r="G236" s="119">
        <v>0</v>
      </c>
      <c r="H236" s="120">
        <v>0</v>
      </c>
      <c r="I236" s="117">
        <v>0</v>
      </c>
      <c r="J236" s="119">
        <v>0</v>
      </c>
      <c r="K236" s="121">
        <v>0</v>
      </c>
      <c r="L236" s="95">
        <f t="shared" si="12"/>
        <v>0</v>
      </c>
      <c r="M236" s="95">
        <f t="shared" si="13"/>
        <v>0</v>
      </c>
      <c r="N236" s="95">
        <f t="shared" si="14"/>
        <v>0</v>
      </c>
      <c r="O236" s="95">
        <f t="shared" si="15"/>
        <v>0</v>
      </c>
    </row>
    <row r="237" spans="1:15" ht="28.5" customHeight="1" x14ac:dyDescent="0.25">
      <c r="A237" s="96">
        <v>235</v>
      </c>
      <c r="B237" s="97" t="s">
        <v>684</v>
      </c>
      <c r="C237" s="123" t="s">
        <v>683</v>
      </c>
      <c r="D237" s="97" t="s">
        <v>288</v>
      </c>
      <c r="E237" s="99">
        <v>0</v>
      </c>
      <c r="F237" s="119">
        <v>0</v>
      </c>
      <c r="G237" s="119">
        <v>0</v>
      </c>
      <c r="H237" s="120">
        <v>0</v>
      </c>
      <c r="I237" s="117">
        <v>0</v>
      </c>
      <c r="J237" s="119">
        <v>0</v>
      </c>
      <c r="K237" s="121">
        <v>0</v>
      </c>
      <c r="L237" s="95">
        <f t="shared" si="12"/>
        <v>0</v>
      </c>
      <c r="M237" s="95">
        <f t="shared" si="13"/>
        <v>0</v>
      </c>
      <c r="N237" s="95">
        <f t="shared" si="14"/>
        <v>0</v>
      </c>
      <c r="O237" s="95">
        <f t="shared" si="15"/>
        <v>0</v>
      </c>
    </row>
    <row r="238" spans="1:15" ht="28.5" customHeight="1" x14ac:dyDescent="0.25">
      <c r="A238" s="96">
        <v>236</v>
      </c>
      <c r="B238" s="97" t="s">
        <v>685</v>
      </c>
      <c r="C238" s="123" t="s">
        <v>686</v>
      </c>
      <c r="D238" s="97" t="s">
        <v>288</v>
      </c>
      <c r="E238" s="99">
        <v>0</v>
      </c>
      <c r="F238" s="119">
        <v>0</v>
      </c>
      <c r="G238" s="119">
        <v>0</v>
      </c>
      <c r="H238" s="120">
        <v>0</v>
      </c>
      <c r="I238" s="117">
        <v>0</v>
      </c>
      <c r="J238" s="119">
        <v>0</v>
      </c>
      <c r="K238" s="121">
        <v>0</v>
      </c>
      <c r="L238" s="95">
        <f t="shared" si="12"/>
        <v>0</v>
      </c>
      <c r="M238" s="95">
        <f t="shared" si="13"/>
        <v>0</v>
      </c>
      <c r="N238" s="95">
        <f t="shared" si="14"/>
        <v>0</v>
      </c>
      <c r="O238" s="95">
        <f t="shared" si="15"/>
        <v>0</v>
      </c>
    </row>
    <row r="239" spans="1:15" ht="28.5" customHeight="1" x14ac:dyDescent="0.25">
      <c r="A239" s="96">
        <v>237</v>
      </c>
      <c r="B239" s="97" t="s">
        <v>687</v>
      </c>
      <c r="C239" s="123" t="s">
        <v>686</v>
      </c>
      <c r="D239" s="97" t="s">
        <v>288</v>
      </c>
      <c r="E239" s="99">
        <v>0</v>
      </c>
      <c r="F239" s="119">
        <v>0</v>
      </c>
      <c r="G239" s="119">
        <v>0</v>
      </c>
      <c r="H239" s="120">
        <v>0</v>
      </c>
      <c r="I239" s="117">
        <v>0</v>
      </c>
      <c r="J239" s="119">
        <v>0</v>
      </c>
      <c r="K239" s="121">
        <v>0</v>
      </c>
      <c r="L239" s="95">
        <f t="shared" si="12"/>
        <v>0</v>
      </c>
      <c r="M239" s="95">
        <f t="shared" si="13"/>
        <v>0</v>
      </c>
      <c r="N239" s="95">
        <f t="shared" si="14"/>
        <v>0</v>
      </c>
      <c r="O239" s="95">
        <f t="shared" si="15"/>
        <v>0</v>
      </c>
    </row>
    <row r="240" spans="1:15" ht="28.5" customHeight="1" x14ac:dyDescent="0.25">
      <c r="A240" s="96">
        <v>238</v>
      </c>
      <c r="B240" s="97" t="s">
        <v>688</v>
      </c>
      <c r="C240" s="123" t="s">
        <v>689</v>
      </c>
      <c r="D240" s="97" t="s">
        <v>288</v>
      </c>
      <c r="E240" s="99">
        <v>0</v>
      </c>
      <c r="F240" s="119">
        <v>0</v>
      </c>
      <c r="G240" s="119">
        <v>0</v>
      </c>
      <c r="H240" s="120">
        <v>0</v>
      </c>
      <c r="I240" s="117">
        <v>0</v>
      </c>
      <c r="J240" s="119">
        <v>0</v>
      </c>
      <c r="K240" s="121">
        <v>0</v>
      </c>
      <c r="L240" s="95">
        <f t="shared" si="12"/>
        <v>0</v>
      </c>
      <c r="M240" s="95">
        <f t="shared" si="13"/>
        <v>0</v>
      </c>
      <c r="N240" s="95">
        <f t="shared" si="14"/>
        <v>0</v>
      </c>
      <c r="O240" s="95">
        <f t="shared" si="15"/>
        <v>0</v>
      </c>
    </row>
    <row r="241" spans="1:15" ht="28.5" customHeight="1" x14ac:dyDescent="0.25">
      <c r="A241" s="96">
        <v>239</v>
      </c>
      <c r="B241" s="97" t="s">
        <v>690</v>
      </c>
      <c r="C241" s="123" t="s">
        <v>689</v>
      </c>
      <c r="D241" s="97" t="s">
        <v>288</v>
      </c>
      <c r="E241" s="99">
        <v>0</v>
      </c>
      <c r="F241" s="119">
        <v>0</v>
      </c>
      <c r="G241" s="119">
        <v>0</v>
      </c>
      <c r="H241" s="120">
        <v>0</v>
      </c>
      <c r="I241" s="117">
        <v>0</v>
      </c>
      <c r="J241" s="119">
        <v>0</v>
      </c>
      <c r="K241" s="121">
        <v>0</v>
      </c>
      <c r="L241" s="95">
        <f t="shared" si="12"/>
        <v>0</v>
      </c>
      <c r="M241" s="95">
        <f t="shared" si="13"/>
        <v>0</v>
      </c>
      <c r="N241" s="95">
        <f t="shared" si="14"/>
        <v>0</v>
      </c>
      <c r="O241" s="95">
        <f t="shared" si="15"/>
        <v>0</v>
      </c>
    </row>
    <row r="242" spans="1:15" ht="28.5" customHeight="1" x14ac:dyDescent="0.25">
      <c r="A242" s="88">
        <v>240</v>
      </c>
      <c r="B242" s="89" t="s">
        <v>691</v>
      </c>
      <c r="C242" s="103" t="s">
        <v>692</v>
      </c>
      <c r="D242" s="89" t="s">
        <v>693</v>
      </c>
      <c r="E242" s="91">
        <v>0</v>
      </c>
      <c r="F242" s="115">
        <v>0</v>
      </c>
      <c r="G242" s="115">
        <v>0</v>
      </c>
      <c r="H242" s="116">
        <v>0</v>
      </c>
      <c r="I242" s="117">
        <v>0</v>
      </c>
      <c r="J242" s="115">
        <v>0</v>
      </c>
      <c r="K242" s="118">
        <v>0</v>
      </c>
      <c r="L242" s="95">
        <f t="shared" si="12"/>
        <v>0</v>
      </c>
      <c r="M242" s="95">
        <f t="shared" si="13"/>
        <v>0</v>
      </c>
      <c r="N242" s="95">
        <f t="shared" si="14"/>
        <v>0</v>
      </c>
      <c r="O242" s="95">
        <f t="shared" si="15"/>
        <v>0</v>
      </c>
    </row>
    <row r="243" spans="1:15" ht="28.5" customHeight="1" x14ac:dyDescent="0.25">
      <c r="A243" s="96">
        <v>241</v>
      </c>
      <c r="B243" s="97" t="s">
        <v>694</v>
      </c>
      <c r="C243" s="123" t="s">
        <v>695</v>
      </c>
      <c r="D243" s="97" t="s">
        <v>696</v>
      </c>
      <c r="E243" s="99">
        <v>0</v>
      </c>
      <c r="F243" s="119">
        <v>0</v>
      </c>
      <c r="G243" s="119">
        <v>0</v>
      </c>
      <c r="H243" s="120">
        <v>0</v>
      </c>
      <c r="I243" s="117">
        <v>0</v>
      </c>
      <c r="J243" s="119">
        <v>0</v>
      </c>
      <c r="K243" s="121">
        <v>0</v>
      </c>
      <c r="L243" s="95">
        <f t="shared" si="12"/>
        <v>0</v>
      </c>
      <c r="M243" s="95">
        <f t="shared" si="13"/>
        <v>0</v>
      </c>
      <c r="N243" s="95">
        <f t="shared" si="14"/>
        <v>0</v>
      </c>
      <c r="O243" s="95">
        <f t="shared" si="15"/>
        <v>0</v>
      </c>
    </row>
    <row r="244" spans="1:15" ht="28.5" customHeight="1" x14ac:dyDescent="0.25">
      <c r="A244" s="96">
        <v>242</v>
      </c>
      <c r="B244" s="97" t="s">
        <v>697</v>
      </c>
      <c r="C244" s="123" t="s">
        <v>695</v>
      </c>
      <c r="D244" s="97" t="s">
        <v>696</v>
      </c>
      <c r="E244" s="99">
        <v>0</v>
      </c>
      <c r="F244" s="119">
        <v>0</v>
      </c>
      <c r="G244" s="119">
        <v>0</v>
      </c>
      <c r="H244" s="120">
        <v>0</v>
      </c>
      <c r="I244" s="117">
        <v>0</v>
      </c>
      <c r="J244" s="119">
        <v>0</v>
      </c>
      <c r="K244" s="121">
        <v>0</v>
      </c>
      <c r="L244" s="95">
        <f t="shared" si="12"/>
        <v>0</v>
      </c>
      <c r="M244" s="95">
        <f t="shared" si="13"/>
        <v>0</v>
      </c>
      <c r="N244" s="95">
        <f t="shared" si="14"/>
        <v>0</v>
      </c>
      <c r="O244" s="95">
        <f t="shared" si="15"/>
        <v>0</v>
      </c>
    </row>
    <row r="245" spans="1:15" ht="28.5" customHeight="1" x14ac:dyDescent="0.25">
      <c r="A245" s="96">
        <v>243</v>
      </c>
      <c r="B245" s="97" t="s">
        <v>698</v>
      </c>
      <c r="C245" s="123" t="s">
        <v>699</v>
      </c>
      <c r="D245" s="97" t="s">
        <v>696</v>
      </c>
      <c r="E245" s="99">
        <v>0</v>
      </c>
      <c r="F245" s="119">
        <v>0</v>
      </c>
      <c r="G245" s="119">
        <v>0</v>
      </c>
      <c r="H245" s="120">
        <v>0</v>
      </c>
      <c r="I245" s="117">
        <v>0</v>
      </c>
      <c r="J245" s="119">
        <v>0</v>
      </c>
      <c r="K245" s="121">
        <v>0</v>
      </c>
      <c r="L245" s="95">
        <f t="shared" si="12"/>
        <v>0</v>
      </c>
      <c r="M245" s="95">
        <f t="shared" si="13"/>
        <v>0</v>
      </c>
      <c r="N245" s="95">
        <f t="shared" si="14"/>
        <v>0</v>
      </c>
      <c r="O245" s="95">
        <f t="shared" si="15"/>
        <v>0</v>
      </c>
    </row>
    <row r="246" spans="1:15" ht="28.5" customHeight="1" x14ac:dyDescent="0.25">
      <c r="A246" s="96">
        <v>244</v>
      </c>
      <c r="B246" s="97" t="s">
        <v>700</v>
      </c>
      <c r="C246" s="123" t="s">
        <v>699</v>
      </c>
      <c r="D246" s="97" t="s">
        <v>696</v>
      </c>
      <c r="E246" s="99">
        <v>0</v>
      </c>
      <c r="F246" s="119">
        <v>0</v>
      </c>
      <c r="G246" s="119">
        <v>0</v>
      </c>
      <c r="H246" s="120">
        <v>0</v>
      </c>
      <c r="I246" s="117">
        <v>0</v>
      </c>
      <c r="J246" s="119">
        <v>0</v>
      </c>
      <c r="K246" s="121">
        <v>0</v>
      </c>
      <c r="L246" s="95">
        <f t="shared" si="12"/>
        <v>0</v>
      </c>
      <c r="M246" s="95">
        <f t="shared" si="13"/>
        <v>0</v>
      </c>
      <c r="N246" s="95">
        <f t="shared" si="14"/>
        <v>0</v>
      </c>
      <c r="O246" s="95">
        <f t="shared" si="15"/>
        <v>0</v>
      </c>
    </row>
    <row r="247" spans="1:15" ht="28.5" customHeight="1" x14ac:dyDescent="0.25">
      <c r="A247" s="96">
        <v>245</v>
      </c>
      <c r="B247" s="97" t="s">
        <v>701</v>
      </c>
      <c r="C247" s="123" t="s">
        <v>702</v>
      </c>
      <c r="D247" s="97" t="s">
        <v>696</v>
      </c>
      <c r="E247" s="99">
        <v>0</v>
      </c>
      <c r="F247" s="119">
        <v>0</v>
      </c>
      <c r="G247" s="119">
        <v>0</v>
      </c>
      <c r="H247" s="120">
        <v>0</v>
      </c>
      <c r="I247" s="117">
        <v>0</v>
      </c>
      <c r="J247" s="119">
        <v>0</v>
      </c>
      <c r="K247" s="121">
        <v>0</v>
      </c>
      <c r="L247" s="95">
        <f t="shared" si="12"/>
        <v>0</v>
      </c>
      <c r="M247" s="95">
        <f t="shared" si="13"/>
        <v>0</v>
      </c>
      <c r="N247" s="95">
        <f t="shared" si="14"/>
        <v>0</v>
      </c>
      <c r="O247" s="95">
        <f t="shared" si="15"/>
        <v>0</v>
      </c>
    </row>
    <row r="248" spans="1:15" ht="28.5" customHeight="1" x14ac:dyDescent="0.25">
      <c r="A248" s="96">
        <v>246</v>
      </c>
      <c r="B248" s="97" t="s">
        <v>703</v>
      </c>
      <c r="C248" s="123" t="s">
        <v>702</v>
      </c>
      <c r="D248" s="97" t="s">
        <v>696</v>
      </c>
      <c r="E248" s="99">
        <v>0</v>
      </c>
      <c r="F248" s="119">
        <v>0</v>
      </c>
      <c r="G248" s="119">
        <v>0</v>
      </c>
      <c r="H248" s="120">
        <v>0</v>
      </c>
      <c r="I248" s="117">
        <v>0</v>
      </c>
      <c r="J248" s="119">
        <v>0</v>
      </c>
      <c r="K248" s="121">
        <v>0</v>
      </c>
      <c r="L248" s="95">
        <f t="shared" si="12"/>
        <v>0</v>
      </c>
      <c r="M248" s="95">
        <f t="shared" si="13"/>
        <v>0</v>
      </c>
      <c r="N248" s="95">
        <f t="shared" si="14"/>
        <v>0</v>
      </c>
      <c r="O248" s="95">
        <f t="shared" si="15"/>
        <v>0</v>
      </c>
    </row>
    <row r="249" spans="1:15" ht="28.5" customHeight="1" x14ac:dyDescent="0.25">
      <c r="A249" s="88">
        <v>247</v>
      </c>
      <c r="B249" s="89" t="s">
        <v>704</v>
      </c>
      <c r="C249" s="103" t="s">
        <v>705</v>
      </c>
      <c r="D249" s="89" t="s">
        <v>288</v>
      </c>
      <c r="E249" s="91">
        <v>0</v>
      </c>
      <c r="F249" s="115">
        <v>0</v>
      </c>
      <c r="G249" s="115">
        <v>0</v>
      </c>
      <c r="H249" s="116">
        <v>0</v>
      </c>
      <c r="I249" s="117">
        <v>0</v>
      </c>
      <c r="J249" s="115">
        <v>0</v>
      </c>
      <c r="K249" s="118">
        <v>0</v>
      </c>
      <c r="L249" s="95">
        <f t="shared" si="12"/>
        <v>0</v>
      </c>
      <c r="M249" s="95">
        <f t="shared" si="13"/>
        <v>0</v>
      </c>
      <c r="N249" s="95">
        <f t="shared" si="14"/>
        <v>0</v>
      </c>
      <c r="O249" s="95">
        <f t="shared" si="15"/>
        <v>0</v>
      </c>
    </row>
    <row r="250" spans="1:15" ht="28.5" customHeight="1" x14ac:dyDescent="0.25">
      <c r="A250" s="96">
        <v>248</v>
      </c>
      <c r="B250" s="97" t="s">
        <v>706</v>
      </c>
      <c r="C250" s="123" t="s">
        <v>707</v>
      </c>
      <c r="D250" s="97" t="s">
        <v>288</v>
      </c>
      <c r="E250" s="99">
        <v>0</v>
      </c>
      <c r="F250" s="119">
        <v>0</v>
      </c>
      <c r="G250" s="119">
        <v>0</v>
      </c>
      <c r="H250" s="120">
        <v>0</v>
      </c>
      <c r="I250" s="117">
        <v>0</v>
      </c>
      <c r="J250" s="119">
        <v>0</v>
      </c>
      <c r="K250" s="121">
        <v>0</v>
      </c>
      <c r="L250" s="95">
        <f t="shared" si="12"/>
        <v>0</v>
      </c>
      <c r="M250" s="95">
        <f t="shared" si="13"/>
        <v>0</v>
      </c>
      <c r="N250" s="95">
        <f t="shared" si="14"/>
        <v>0</v>
      </c>
      <c r="O250" s="95">
        <f t="shared" si="15"/>
        <v>0</v>
      </c>
    </row>
    <row r="251" spans="1:15" ht="28.5" customHeight="1" x14ac:dyDescent="0.25">
      <c r="A251" s="88">
        <v>249</v>
      </c>
      <c r="B251" s="89" t="s">
        <v>708</v>
      </c>
      <c r="C251" s="103" t="s">
        <v>709</v>
      </c>
      <c r="D251" s="89" t="s">
        <v>288</v>
      </c>
      <c r="E251" s="91">
        <v>0</v>
      </c>
      <c r="F251" s="115">
        <v>0</v>
      </c>
      <c r="G251" s="115">
        <v>0</v>
      </c>
      <c r="H251" s="116">
        <v>0</v>
      </c>
      <c r="I251" s="117">
        <v>0</v>
      </c>
      <c r="J251" s="115">
        <v>0</v>
      </c>
      <c r="K251" s="118">
        <v>0</v>
      </c>
      <c r="L251" s="95">
        <f t="shared" si="12"/>
        <v>0</v>
      </c>
      <c r="M251" s="95">
        <f t="shared" si="13"/>
        <v>0</v>
      </c>
      <c r="N251" s="95">
        <f t="shared" si="14"/>
        <v>0</v>
      </c>
      <c r="O251" s="95">
        <f t="shared" si="15"/>
        <v>0</v>
      </c>
    </row>
    <row r="252" spans="1:15" ht="28.5" customHeight="1" x14ac:dyDescent="0.25">
      <c r="A252" s="88">
        <v>250</v>
      </c>
      <c r="B252" s="89" t="s">
        <v>710</v>
      </c>
      <c r="C252" s="103" t="s">
        <v>709</v>
      </c>
      <c r="D252" s="89" t="s">
        <v>288</v>
      </c>
      <c r="E252" s="91">
        <v>0</v>
      </c>
      <c r="F252" s="115">
        <v>0</v>
      </c>
      <c r="G252" s="115">
        <v>0</v>
      </c>
      <c r="H252" s="116">
        <v>0</v>
      </c>
      <c r="I252" s="117">
        <v>0</v>
      </c>
      <c r="J252" s="115">
        <v>0</v>
      </c>
      <c r="K252" s="118">
        <v>0</v>
      </c>
      <c r="L252" s="95">
        <f t="shared" si="12"/>
        <v>0</v>
      </c>
      <c r="M252" s="95">
        <f t="shared" si="13"/>
        <v>0</v>
      </c>
      <c r="N252" s="95">
        <f t="shared" si="14"/>
        <v>0</v>
      </c>
      <c r="O252" s="95">
        <f t="shared" si="15"/>
        <v>0</v>
      </c>
    </row>
    <row r="253" spans="1:15" ht="28.5" customHeight="1" x14ac:dyDescent="0.25">
      <c r="A253" s="88">
        <v>251</v>
      </c>
      <c r="B253" s="89" t="s">
        <v>186</v>
      </c>
      <c r="C253" s="103" t="s">
        <v>378</v>
      </c>
      <c r="D253" s="89" t="s">
        <v>379</v>
      </c>
      <c r="E253" s="91">
        <v>24</v>
      </c>
      <c r="F253" s="115">
        <v>21566</v>
      </c>
      <c r="G253" s="115">
        <v>15254</v>
      </c>
      <c r="H253" s="116">
        <v>0</v>
      </c>
      <c r="I253" s="117">
        <v>0.29268292682926833</v>
      </c>
      <c r="J253" s="115">
        <v>15254</v>
      </c>
      <c r="K253" s="118">
        <v>366096</v>
      </c>
      <c r="L253" s="95">
        <f t="shared" si="12"/>
        <v>1099.866</v>
      </c>
      <c r="M253" s="95">
        <f t="shared" si="13"/>
        <v>22665.866000000002</v>
      </c>
      <c r="N253" s="95">
        <f t="shared" si="14"/>
        <v>6633.9120000000012</v>
      </c>
      <c r="O253" s="95">
        <f t="shared" si="15"/>
        <v>16031.954000000002</v>
      </c>
    </row>
    <row r="254" spans="1:15" ht="28.5" customHeight="1" x14ac:dyDescent="0.25">
      <c r="A254" s="96">
        <v>252</v>
      </c>
      <c r="B254" s="97" t="s">
        <v>711</v>
      </c>
      <c r="C254" s="123" t="s">
        <v>712</v>
      </c>
      <c r="D254" s="97" t="s">
        <v>288</v>
      </c>
      <c r="E254" s="99">
        <v>0</v>
      </c>
      <c r="F254" s="119">
        <v>0</v>
      </c>
      <c r="G254" s="119">
        <v>0</v>
      </c>
      <c r="H254" s="120">
        <v>0</v>
      </c>
      <c r="I254" s="117">
        <v>0</v>
      </c>
      <c r="J254" s="119">
        <v>0</v>
      </c>
      <c r="K254" s="121">
        <v>0</v>
      </c>
      <c r="L254" s="95">
        <f t="shared" si="12"/>
        <v>0</v>
      </c>
      <c r="M254" s="95">
        <f t="shared" si="13"/>
        <v>0</v>
      </c>
      <c r="N254" s="95">
        <f t="shared" si="14"/>
        <v>0</v>
      </c>
      <c r="O254" s="95">
        <f t="shared" si="15"/>
        <v>0</v>
      </c>
    </row>
    <row r="255" spans="1:15" ht="28.5" customHeight="1" x14ac:dyDescent="0.25">
      <c r="A255" s="88">
        <v>253</v>
      </c>
      <c r="B255" s="89" t="s">
        <v>713</v>
      </c>
      <c r="C255" s="103" t="s">
        <v>714</v>
      </c>
      <c r="D255" s="89" t="s">
        <v>288</v>
      </c>
      <c r="E255" s="91">
        <v>0</v>
      </c>
      <c r="F255" s="115">
        <v>0</v>
      </c>
      <c r="G255" s="115">
        <v>0</v>
      </c>
      <c r="H255" s="116">
        <v>0</v>
      </c>
      <c r="I255" s="117">
        <v>0</v>
      </c>
      <c r="J255" s="115">
        <v>0</v>
      </c>
      <c r="K255" s="118">
        <v>0</v>
      </c>
      <c r="L255" s="95">
        <f t="shared" si="12"/>
        <v>0</v>
      </c>
      <c r="M255" s="95">
        <f t="shared" si="13"/>
        <v>0</v>
      </c>
      <c r="N255" s="95">
        <f t="shared" si="14"/>
        <v>0</v>
      </c>
      <c r="O255" s="95">
        <f t="shared" si="15"/>
        <v>0</v>
      </c>
    </row>
    <row r="256" spans="1:15" ht="28.5" customHeight="1" x14ac:dyDescent="0.25">
      <c r="A256" s="88">
        <v>254</v>
      </c>
      <c r="B256" s="89" t="s">
        <v>715</v>
      </c>
      <c r="C256" s="103" t="s">
        <v>716</v>
      </c>
      <c r="D256" s="89" t="s">
        <v>288</v>
      </c>
      <c r="E256" s="91">
        <v>0</v>
      </c>
      <c r="F256" s="115">
        <v>0</v>
      </c>
      <c r="G256" s="115">
        <v>0</v>
      </c>
      <c r="H256" s="116">
        <v>0</v>
      </c>
      <c r="I256" s="117">
        <v>0</v>
      </c>
      <c r="J256" s="115">
        <v>0</v>
      </c>
      <c r="K256" s="118">
        <v>0</v>
      </c>
      <c r="L256" s="95">
        <f t="shared" si="12"/>
        <v>0</v>
      </c>
      <c r="M256" s="95">
        <f t="shared" si="13"/>
        <v>0</v>
      </c>
      <c r="N256" s="95">
        <f t="shared" si="14"/>
        <v>0</v>
      </c>
      <c r="O256" s="95">
        <f t="shared" si="15"/>
        <v>0</v>
      </c>
    </row>
    <row r="257" spans="1:15" ht="28.5" customHeight="1" x14ac:dyDescent="0.25">
      <c r="A257" s="88">
        <v>255</v>
      </c>
      <c r="B257" s="89" t="s">
        <v>116</v>
      </c>
      <c r="C257" s="103" t="s">
        <v>380</v>
      </c>
      <c r="D257" s="89" t="s">
        <v>288</v>
      </c>
      <c r="E257" s="91">
        <v>14</v>
      </c>
      <c r="F257" s="115">
        <v>44184</v>
      </c>
      <c r="G257" s="115">
        <v>27878</v>
      </c>
      <c r="H257" s="116">
        <v>0</v>
      </c>
      <c r="I257" s="117">
        <v>0.36904761904761907</v>
      </c>
      <c r="J257" s="115">
        <v>27878</v>
      </c>
      <c r="K257" s="118">
        <v>390292</v>
      </c>
      <c r="L257" s="95">
        <f t="shared" si="12"/>
        <v>2253.384</v>
      </c>
      <c r="M257" s="95">
        <f t="shared" si="13"/>
        <v>46437.383999999998</v>
      </c>
      <c r="N257" s="95">
        <f t="shared" si="14"/>
        <v>17137.606</v>
      </c>
      <c r="O257" s="95">
        <f t="shared" si="15"/>
        <v>29299.777999999998</v>
      </c>
    </row>
    <row r="258" spans="1:15" ht="28.5" customHeight="1" x14ac:dyDescent="0.25">
      <c r="A258" s="88">
        <v>256</v>
      </c>
      <c r="B258" s="89" t="s">
        <v>717</v>
      </c>
      <c r="C258" s="103" t="s">
        <v>718</v>
      </c>
      <c r="D258" s="89" t="s">
        <v>288</v>
      </c>
      <c r="E258" s="91">
        <v>0</v>
      </c>
      <c r="F258" s="115">
        <v>0</v>
      </c>
      <c r="G258" s="115">
        <v>0</v>
      </c>
      <c r="H258" s="116">
        <v>0</v>
      </c>
      <c r="I258" s="117">
        <v>0</v>
      </c>
      <c r="J258" s="115">
        <v>0</v>
      </c>
      <c r="K258" s="118">
        <v>0</v>
      </c>
      <c r="L258" s="95">
        <f t="shared" si="12"/>
        <v>0</v>
      </c>
      <c r="M258" s="95">
        <f t="shared" si="13"/>
        <v>0</v>
      </c>
      <c r="N258" s="95">
        <f t="shared" si="14"/>
        <v>0</v>
      </c>
      <c r="O258" s="95">
        <f t="shared" si="15"/>
        <v>0</v>
      </c>
    </row>
    <row r="259" spans="1:15" ht="28.5" customHeight="1" x14ac:dyDescent="0.25">
      <c r="A259" s="88">
        <v>257</v>
      </c>
      <c r="B259" s="89" t="s">
        <v>146</v>
      </c>
      <c r="C259" s="103" t="s">
        <v>381</v>
      </c>
      <c r="D259" s="89" t="s">
        <v>288</v>
      </c>
      <c r="E259" s="91">
        <v>11</v>
      </c>
      <c r="F259" s="115">
        <v>56598</v>
      </c>
      <c r="G259" s="115">
        <v>17884</v>
      </c>
      <c r="H259" s="116">
        <v>0</v>
      </c>
      <c r="I259" s="117">
        <v>0.68401710307784724</v>
      </c>
      <c r="J259" s="115">
        <v>17884</v>
      </c>
      <c r="K259" s="118">
        <v>196724</v>
      </c>
      <c r="L259" s="95">
        <f t="shared" ref="L259:L322" si="16">F259*$P$1</f>
        <v>2886.4979999999996</v>
      </c>
      <c r="M259" s="95">
        <f t="shared" ref="M259:M322" si="17">L259+F259</f>
        <v>59484.498</v>
      </c>
      <c r="N259" s="95">
        <f t="shared" ref="N259:N322" si="18">M259*I259</f>
        <v>40688.413999999997</v>
      </c>
      <c r="O259" s="95">
        <f t="shared" ref="O259:O322" si="19">M259-N259</f>
        <v>18796.084000000003</v>
      </c>
    </row>
    <row r="260" spans="1:15" ht="28.5" customHeight="1" x14ac:dyDescent="0.25">
      <c r="A260" s="88">
        <v>258</v>
      </c>
      <c r="B260" s="89" t="s">
        <v>719</v>
      </c>
      <c r="C260" s="103" t="s">
        <v>720</v>
      </c>
      <c r="D260" s="89" t="s">
        <v>288</v>
      </c>
      <c r="E260" s="91">
        <v>0</v>
      </c>
      <c r="F260" s="115">
        <v>0</v>
      </c>
      <c r="G260" s="115">
        <v>0</v>
      </c>
      <c r="H260" s="116">
        <v>0</v>
      </c>
      <c r="I260" s="117">
        <v>0</v>
      </c>
      <c r="J260" s="115">
        <v>0</v>
      </c>
      <c r="K260" s="118">
        <v>0</v>
      </c>
      <c r="L260" s="95">
        <f t="shared" si="16"/>
        <v>0</v>
      </c>
      <c r="M260" s="95">
        <f t="shared" si="17"/>
        <v>0</v>
      </c>
      <c r="N260" s="95">
        <f t="shared" si="18"/>
        <v>0</v>
      </c>
      <c r="O260" s="95">
        <f t="shared" si="19"/>
        <v>0</v>
      </c>
    </row>
    <row r="261" spans="1:15" ht="28.5" customHeight="1" x14ac:dyDescent="0.25">
      <c r="A261" s="88">
        <v>259</v>
      </c>
      <c r="B261" s="89" t="s">
        <v>147</v>
      </c>
      <c r="C261" s="103" t="s">
        <v>382</v>
      </c>
      <c r="D261" s="89" t="s">
        <v>288</v>
      </c>
      <c r="E261" s="91">
        <v>46</v>
      </c>
      <c r="F261" s="115">
        <v>2420</v>
      </c>
      <c r="G261" s="115">
        <v>671</v>
      </c>
      <c r="H261" s="116">
        <v>0</v>
      </c>
      <c r="I261" s="117">
        <v>0.72272727272727266</v>
      </c>
      <c r="J261" s="115">
        <v>671</v>
      </c>
      <c r="K261" s="118">
        <v>30866</v>
      </c>
      <c r="L261" s="95">
        <f t="shared" si="16"/>
        <v>123.41999999999999</v>
      </c>
      <c r="M261" s="95">
        <f t="shared" si="17"/>
        <v>2543.42</v>
      </c>
      <c r="N261" s="95">
        <f t="shared" si="18"/>
        <v>1838.1989999999998</v>
      </c>
      <c r="O261" s="95">
        <f t="shared" si="19"/>
        <v>705.22100000000023</v>
      </c>
    </row>
    <row r="262" spans="1:15" ht="28.5" customHeight="1" x14ac:dyDescent="0.25">
      <c r="A262" s="88">
        <v>260</v>
      </c>
      <c r="B262" s="89" t="s">
        <v>117</v>
      </c>
      <c r="C262" s="103" t="s">
        <v>382</v>
      </c>
      <c r="D262" s="89" t="s">
        <v>288</v>
      </c>
      <c r="E262" s="91">
        <v>10</v>
      </c>
      <c r="F262" s="115">
        <v>8995</v>
      </c>
      <c r="G262" s="115">
        <v>3252</v>
      </c>
      <c r="H262" s="116">
        <v>0</v>
      </c>
      <c r="I262" s="117">
        <v>0.63846581434130067</v>
      </c>
      <c r="J262" s="115">
        <v>3252</v>
      </c>
      <c r="K262" s="118">
        <v>32520</v>
      </c>
      <c r="L262" s="95">
        <f t="shared" si="16"/>
        <v>458.74499999999995</v>
      </c>
      <c r="M262" s="95">
        <f t="shared" si="17"/>
        <v>9453.7450000000008</v>
      </c>
      <c r="N262" s="95">
        <f t="shared" si="18"/>
        <v>6035.893</v>
      </c>
      <c r="O262" s="95">
        <f t="shared" si="19"/>
        <v>3417.8520000000008</v>
      </c>
    </row>
    <row r="263" spans="1:15" ht="28.5" customHeight="1" x14ac:dyDescent="0.25">
      <c r="A263" s="96">
        <v>261</v>
      </c>
      <c r="B263" s="97" t="s">
        <v>721</v>
      </c>
      <c r="C263" s="123" t="s">
        <v>722</v>
      </c>
      <c r="D263" s="97" t="s">
        <v>288</v>
      </c>
      <c r="E263" s="99">
        <v>0</v>
      </c>
      <c r="F263" s="119">
        <v>0</v>
      </c>
      <c r="G263" s="119">
        <v>0</v>
      </c>
      <c r="H263" s="120">
        <v>0</v>
      </c>
      <c r="I263" s="117">
        <v>0</v>
      </c>
      <c r="J263" s="119">
        <v>0</v>
      </c>
      <c r="K263" s="121">
        <v>0</v>
      </c>
      <c r="L263" s="95">
        <f t="shared" si="16"/>
        <v>0</v>
      </c>
      <c r="M263" s="95">
        <f t="shared" si="17"/>
        <v>0</v>
      </c>
      <c r="N263" s="95">
        <f t="shared" si="18"/>
        <v>0</v>
      </c>
      <c r="O263" s="95">
        <f t="shared" si="19"/>
        <v>0</v>
      </c>
    </row>
    <row r="264" spans="1:15" ht="28.5" customHeight="1" x14ac:dyDescent="0.25">
      <c r="A264" s="96">
        <v>262</v>
      </c>
      <c r="B264" s="97" t="s">
        <v>723</v>
      </c>
      <c r="C264" s="123" t="s">
        <v>724</v>
      </c>
      <c r="D264" s="97" t="s">
        <v>288</v>
      </c>
      <c r="E264" s="99">
        <v>0</v>
      </c>
      <c r="F264" s="119">
        <v>0</v>
      </c>
      <c r="G264" s="119">
        <v>0</v>
      </c>
      <c r="H264" s="120">
        <v>0</v>
      </c>
      <c r="I264" s="117">
        <v>0</v>
      </c>
      <c r="J264" s="119">
        <v>0</v>
      </c>
      <c r="K264" s="121">
        <v>0</v>
      </c>
      <c r="L264" s="95">
        <f t="shared" si="16"/>
        <v>0</v>
      </c>
      <c r="M264" s="95">
        <f t="shared" si="17"/>
        <v>0</v>
      </c>
      <c r="N264" s="95">
        <f t="shared" si="18"/>
        <v>0</v>
      </c>
      <c r="O264" s="95">
        <f t="shared" si="19"/>
        <v>0</v>
      </c>
    </row>
    <row r="265" spans="1:15" ht="28.5" customHeight="1" x14ac:dyDescent="0.25">
      <c r="A265" s="96">
        <v>263</v>
      </c>
      <c r="B265" s="97" t="s">
        <v>725</v>
      </c>
      <c r="C265" s="123" t="s">
        <v>726</v>
      </c>
      <c r="D265" s="97" t="s">
        <v>288</v>
      </c>
      <c r="E265" s="99">
        <v>0</v>
      </c>
      <c r="F265" s="119">
        <v>0</v>
      </c>
      <c r="G265" s="119">
        <v>0</v>
      </c>
      <c r="H265" s="120">
        <v>0</v>
      </c>
      <c r="I265" s="117">
        <v>0</v>
      </c>
      <c r="J265" s="119">
        <v>0</v>
      </c>
      <c r="K265" s="121">
        <v>0</v>
      </c>
      <c r="L265" s="95">
        <f t="shared" si="16"/>
        <v>0</v>
      </c>
      <c r="M265" s="95">
        <f t="shared" si="17"/>
        <v>0</v>
      </c>
      <c r="N265" s="95">
        <f t="shared" si="18"/>
        <v>0</v>
      </c>
      <c r="O265" s="95">
        <f t="shared" si="19"/>
        <v>0</v>
      </c>
    </row>
    <row r="266" spans="1:15" ht="28.5" customHeight="1" x14ac:dyDescent="0.25">
      <c r="A266" s="96">
        <v>264</v>
      </c>
      <c r="B266" s="97" t="s">
        <v>727</v>
      </c>
      <c r="C266" s="123" t="s">
        <v>726</v>
      </c>
      <c r="D266" s="97" t="s">
        <v>288</v>
      </c>
      <c r="E266" s="99">
        <v>0</v>
      </c>
      <c r="F266" s="119">
        <v>0</v>
      </c>
      <c r="G266" s="119">
        <v>0</v>
      </c>
      <c r="H266" s="120">
        <v>0</v>
      </c>
      <c r="I266" s="117">
        <v>0</v>
      </c>
      <c r="J266" s="119">
        <v>0</v>
      </c>
      <c r="K266" s="121">
        <v>0</v>
      </c>
      <c r="L266" s="95">
        <f t="shared" si="16"/>
        <v>0</v>
      </c>
      <c r="M266" s="95">
        <f t="shared" si="17"/>
        <v>0</v>
      </c>
      <c r="N266" s="95">
        <f t="shared" si="18"/>
        <v>0</v>
      </c>
      <c r="O266" s="95">
        <f t="shared" si="19"/>
        <v>0</v>
      </c>
    </row>
    <row r="267" spans="1:15" ht="28.5" customHeight="1" x14ac:dyDescent="0.25">
      <c r="A267" s="88">
        <v>265</v>
      </c>
      <c r="B267" s="89" t="s">
        <v>148</v>
      </c>
      <c r="C267" s="103" t="s">
        <v>728</v>
      </c>
      <c r="D267" s="89" t="s">
        <v>696</v>
      </c>
      <c r="E267" s="91">
        <v>1</v>
      </c>
      <c r="F267" s="115">
        <v>2998</v>
      </c>
      <c r="G267" s="115">
        <v>756</v>
      </c>
      <c r="H267" s="116">
        <v>0</v>
      </c>
      <c r="I267" s="117">
        <v>0.74783188792528354</v>
      </c>
      <c r="J267" s="115">
        <v>756</v>
      </c>
      <c r="K267" s="118">
        <v>756</v>
      </c>
      <c r="L267" s="95">
        <f t="shared" si="16"/>
        <v>152.898</v>
      </c>
      <c r="M267" s="95">
        <f t="shared" si="17"/>
        <v>3150.8980000000001</v>
      </c>
      <c r="N267" s="95">
        <f t="shared" si="18"/>
        <v>2356.3420000000001</v>
      </c>
      <c r="O267" s="95">
        <f t="shared" si="19"/>
        <v>794.55600000000004</v>
      </c>
    </row>
    <row r="268" spans="1:15" ht="28.5" customHeight="1" x14ac:dyDescent="0.25">
      <c r="A268" s="88">
        <v>266</v>
      </c>
      <c r="B268" s="89" t="s">
        <v>729</v>
      </c>
      <c r="C268" s="103" t="s">
        <v>728</v>
      </c>
      <c r="D268" s="89" t="s">
        <v>696</v>
      </c>
      <c r="E268" s="91">
        <v>0</v>
      </c>
      <c r="F268" s="115">
        <v>0</v>
      </c>
      <c r="G268" s="115">
        <v>0</v>
      </c>
      <c r="H268" s="116">
        <v>0</v>
      </c>
      <c r="I268" s="117">
        <v>0</v>
      </c>
      <c r="J268" s="115">
        <v>0</v>
      </c>
      <c r="K268" s="118">
        <v>0</v>
      </c>
      <c r="L268" s="95">
        <f t="shared" si="16"/>
        <v>0</v>
      </c>
      <c r="M268" s="95">
        <f t="shared" si="17"/>
        <v>0</v>
      </c>
      <c r="N268" s="95">
        <f t="shared" si="18"/>
        <v>0</v>
      </c>
      <c r="O268" s="95">
        <f t="shared" si="19"/>
        <v>0</v>
      </c>
    </row>
    <row r="269" spans="1:15" ht="28.5" customHeight="1" x14ac:dyDescent="0.25">
      <c r="A269" s="88">
        <v>267</v>
      </c>
      <c r="B269" s="89" t="s">
        <v>730</v>
      </c>
      <c r="C269" s="103" t="s">
        <v>731</v>
      </c>
      <c r="D269" s="89" t="s">
        <v>288</v>
      </c>
      <c r="E269" s="91">
        <v>0</v>
      </c>
      <c r="F269" s="115">
        <v>0</v>
      </c>
      <c r="G269" s="115">
        <v>0</v>
      </c>
      <c r="H269" s="116">
        <v>0</v>
      </c>
      <c r="I269" s="117">
        <v>0</v>
      </c>
      <c r="J269" s="115">
        <v>0</v>
      </c>
      <c r="K269" s="118">
        <v>0</v>
      </c>
      <c r="L269" s="95">
        <f t="shared" si="16"/>
        <v>0</v>
      </c>
      <c r="M269" s="95">
        <f t="shared" si="17"/>
        <v>0</v>
      </c>
      <c r="N269" s="95">
        <f t="shared" si="18"/>
        <v>0</v>
      </c>
      <c r="O269" s="95">
        <f t="shared" si="19"/>
        <v>0</v>
      </c>
    </row>
    <row r="270" spans="1:15" ht="28.5" customHeight="1" x14ac:dyDescent="0.25">
      <c r="A270" s="88">
        <v>268</v>
      </c>
      <c r="B270" s="89" t="s">
        <v>732</v>
      </c>
      <c r="C270" s="103" t="s">
        <v>731</v>
      </c>
      <c r="D270" s="89" t="s">
        <v>288</v>
      </c>
      <c r="E270" s="91">
        <v>0</v>
      </c>
      <c r="F270" s="115">
        <v>0</v>
      </c>
      <c r="G270" s="115">
        <v>0</v>
      </c>
      <c r="H270" s="116">
        <v>0</v>
      </c>
      <c r="I270" s="117">
        <v>0</v>
      </c>
      <c r="J270" s="115">
        <v>0</v>
      </c>
      <c r="K270" s="118">
        <v>0</v>
      </c>
      <c r="L270" s="95">
        <f t="shared" si="16"/>
        <v>0</v>
      </c>
      <c r="M270" s="95">
        <f t="shared" si="17"/>
        <v>0</v>
      </c>
      <c r="N270" s="95">
        <f t="shared" si="18"/>
        <v>0</v>
      </c>
      <c r="O270" s="95">
        <f t="shared" si="19"/>
        <v>0</v>
      </c>
    </row>
    <row r="271" spans="1:15" ht="28.5" customHeight="1" x14ac:dyDescent="0.25">
      <c r="A271" s="96">
        <v>269</v>
      </c>
      <c r="B271" s="97" t="s">
        <v>733</v>
      </c>
      <c r="C271" s="123" t="s">
        <v>734</v>
      </c>
      <c r="D271" s="97" t="s">
        <v>696</v>
      </c>
      <c r="E271" s="99">
        <v>0</v>
      </c>
      <c r="F271" s="119">
        <v>0</v>
      </c>
      <c r="G271" s="119">
        <v>0</v>
      </c>
      <c r="H271" s="120">
        <v>0</v>
      </c>
      <c r="I271" s="117">
        <v>0</v>
      </c>
      <c r="J271" s="119">
        <v>0</v>
      </c>
      <c r="K271" s="121">
        <v>0</v>
      </c>
      <c r="L271" s="95">
        <f t="shared" si="16"/>
        <v>0</v>
      </c>
      <c r="M271" s="95">
        <f t="shared" si="17"/>
        <v>0</v>
      </c>
      <c r="N271" s="95">
        <f t="shared" si="18"/>
        <v>0</v>
      </c>
      <c r="O271" s="95">
        <f t="shared" si="19"/>
        <v>0</v>
      </c>
    </row>
    <row r="272" spans="1:15" ht="28.5" customHeight="1" x14ac:dyDescent="0.25">
      <c r="A272" s="96">
        <v>270</v>
      </c>
      <c r="B272" s="97" t="s">
        <v>735</v>
      </c>
      <c r="C272" s="123" t="s">
        <v>734</v>
      </c>
      <c r="D272" s="97" t="s">
        <v>696</v>
      </c>
      <c r="E272" s="99">
        <v>0</v>
      </c>
      <c r="F272" s="119">
        <v>0</v>
      </c>
      <c r="G272" s="119">
        <v>0</v>
      </c>
      <c r="H272" s="120">
        <v>0</v>
      </c>
      <c r="I272" s="117">
        <v>0</v>
      </c>
      <c r="J272" s="119">
        <v>0</v>
      </c>
      <c r="K272" s="121">
        <v>0</v>
      </c>
      <c r="L272" s="95">
        <f t="shared" si="16"/>
        <v>0</v>
      </c>
      <c r="M272" s="95">
        <f t="shared" si="17"/>
        <v>0</v>
      </c>
      <c r="N272" s="95">
        <f t="shared" si="18"/>
        <v>0</v>
      </c>
      <c r="O272" s="95">
        <f t="shared" si="19"/>
        <v>0</v>
      </c>
    </row>
    <row r="273" spans="1:15" ht="28.5" customHeight="1" x14ac:dyDescent="0.25">
      <c r="A273" s="96">
        <v>271</v>
      </c>
      <c r="B273" s="97" t="s">
        <v>736</v>
      </c>
      <c r="C273" s="123" t="s">
        <v>737</v>
      </c>
      <c r="D273" s="97" t="s">
        <v>696</v>
      </c>
      <c r="E273" s="99">
        <v>0</v>
      </c>
      <c r="F273" s="119">
        <v>0</v>
      </c>
      <c r="G273" s="119">
        <v>0</v>
      </c>
      <c r="H273" s="120">
        <v>0</v>
      </c>
      <c r="I273" s="117">
        <v>0</v>
      </c>
      <c r="J273" s="119">
        <v>0</v>
      </c>
      <c r="K273" s="121">
        <v>0</v>
      </c>
      <c r="L273" s="95">
        <f t="shared" si="16"/>
        <v>0</v>
      </c>
      <c r="M273" s="95">
        <f t="shared" si="17"/>
        <v>0</v>
      </c>
      <c r="N273" s="95">
        <f t="shared" si="18"/>
        <v>0</v>
      </c>
      <c r="O273" s="95">
        <f t="shared" si="19"/>
        <v>0</v>
      </c>
    </row>
    <row r="274" spans="1:15" ht="28.5" customHeight="1" x14ac:dyDescent="0.25">
      <c r="A274" s="96">
        <v>272</v>
      </c>
      <c r="B274" s="97" t="s">
        <v>738</v>
      </c>
      <c r="C274" s="123" t="s">
        <v>737</v>
      </c>
      <c r="D274" s="97" t="s">
        <v>696</v>
      </c>
      <c r="E274" s="99">
        <v>0</v>
      </c>
      <c r="F274" s="119">
        <v>0</v>
      </c>
      <c r="G274" s="119">
        <v>0</v>
      </c>
      <c r="H274" s="120">
        <v>0</v>
      </c>
      <c r="I274" s="117">
        <v>0</v>
      </c>
      <c r="J274" s="119">
        <v>0</v>
      </c>
      <c r="K274" s="121">
        <v>0</v>
      </c>
      <c r="L274" s="95">
        <f t="shared" si="16"/>
        <v>0</v>
      </c>
      <c r="M274" s="95">
        <f t="shared" si="17"/>
        <v>0</v>
      </c>
      <c r="N274" s="95">
        <f t="shared" si="18"/>
        <v>0</v>
      </c>
      <c r="O274" s="95">
        <f t="shared" si="19"/>
        <v>0</v>
      </c>
    </row>
    <row r="275" spans="1:15" ht="28.5" customHeight="1" x14ac:dyDescent="0.25">
      <c r="A275" s="96">
        <v>273</v>
      </c>
      <c r="B275" s="97" t="s">
        <v>739</v>
      </c>
      <c r="C275" s="123" t="s">
        <v>740</v>
      </c>
      <c r="D275" s="97" t="s">
        <v>288</v>
      </c>
      <c r="E275" s="99">
        <v>0</v>
      </c>
      <c r="F275" s="119">
        <v>0</v>
      </c>
      <c r="G275" s="119">
        <v>0</v>
      </c>
      <c r="H275" s="120">
        <v>0</v>
      </c>
      <c r="I275" s="117">
        <v>0</v>
      </c>
      <c r="J275" s="119">
        <v>0</v>
      </c>
      <c r="K275" s="121">
        <v>0</v>
      </c>
      <c r="L275" s="95">
        <f t="shared" si="16"/>
        <v>0</v>
      </c>
      <c r="M275" s="95">
        <f t="shared" si="17"/>
        <v>0</v>
      </c>
      <c r="N275" s="95">
        <f t="shared" si="18"/>
        <v>0</v>
      </c>
      <c r="O275" s="95">
        <f t="shared" si="19"/>
        <v>0</v>
      </c>
    </row>
    <row r="276" spans="1:15" ht="28.5" customHeight="1" x14ac:dyDescent="0.25">
      <c r="A276" s="96">
        <v>274</v>
      </c>
      <c r="B276" s="97" t="s">
        <v>741</v>
      </c>
      <c r="C276" s="123" t="s">
        <v>740</v>
      </c>
      <c r="D276" s="97" t="s">
        <v>288</v>
      </c>
      <c r="E276" s="99">
        <v>0</v>
      </c>
      <c r="F276" s="119">
        <v>0</v>
      </c>
      <c r="G276" s="119">
        <v>0</v>
      </c>
      <c r="H276" s="120">
        <v>0</v>
      </c>
      <c r="I276" s="117">
        <v>0</v>
      </c>
      <c r="J276" s="119">
        <v>0</v>
      </c>
      <c r="K276" s="121">
        <v>0</v>
      </c>
      <c r="L276" s="95">
        <f t="shared" si="16"/>
        <v>0</v>
      </c>
      <c r="M276" s="95">
        <f t="shared" si="17"/>
        <v>0</v>
      </c>
      <c r="N276" s="95">
        <f t="shared" si="18"/>
        <v>0</v>
      </c>
      <c r="O276" s="95">
        <f t="shared" si="19"/>
        <v>0</v>
      </c>
    </row>
    <row r="277" spans="1:15" ht="28.5" customHeight="1" x14ac:dyDescent="0.25">
      <c r="A277" s="88">
        <v>275</v>
      </c>
      <c r="B277" s="89" t="s">
        <v>149</v>
      </c>
      <c r="C277" s="103" t="s">
        <v>742</v>
      </c>
      <c r="D277" s="89" t="s">
        <v>288</v>
      </c>
      <c r="E277" s="91">
        <v>3</v>
      </c>
      <c r="F277" s="115">
        <v>7680</v>
      </c>
      <c r="G277" s="115">
        <v>1743</v>
      </c>
      <c r="H277" s="116">
        <v>0</v>
      </c>
      <c r="I277" s="117">
        <v>0.77304687500000002</v>
      </c>
      <c r="J277" s="115">
        <v>1743</v>
      </c>
      <c r="K277" s="118">
        <v>5229</v>
      </c>
      <c r="L277" s="95">
        <f t="shared" si="16"/>
        <v>391.67999999999995</v>
      </c>
      <c r="M277" s="95">
        <f t="shared" si="17"/>
        <v>8071.68</v>
      </c>
      <c r="N277" s="95">
        <f t="shared" si="18"/>
        <v>6239.7870000000003</v>
      </c>
      <c r="O277" s="95">
        <f t="shared" si="19"/>
        <v>1831.893</v>
      </c>
    </row>
    <row r="278" spans="1:15" ht="28.5" customHeight="1" x14ac:dyDescent="0.25">
      <c r="A278" s="88">
        <v>276</v>
      </c>
      <c r="B278" s="89" t="s">
        <v>743</v>
      </c>
      <c r="C278" s="103" t="s">
        <v>742</v>
      </c>
      <c r="D278" s="89" t="s">
        <v>288</v>
      </c>
      <c r="E278" s="91">
        <v>0</v>
      </c>
      <c r="F278" s="115">
        <v>0</v>
      </c>
      <c r="G278" s="115">
        <v>0</v>
      </c>
      <c r="H278" s="116">
        <v>0</v>
      </c>
      <c r="I278" s="117">
        <v>0</v>
      </c>
      <c r="J278" s="115">
        <v>0</v>
      </c>
      <c r="K278" s="118">
        <v>0</v>
      </c>
      <c r="L278" s="95">
        <f t="shared" si="16"/>
        <v>0</v>
      </c>
      <c r="M278" s="95">
        <f t="shared" si="17"/>
        <v>0</v>
      </c>
      <c r="N278" s="95">
        <f t="shared" si="18"/>
        <v>0</v>
      </c>
      <c r="O278" s="95">
        <f t="shared" si="19"/>
        <v>0</v>
      </c>
    </row>
    <row r="279" spans="1:15" ht="28.5" customHeight="1" x14ac:dyDescent="0.25">
      <c r="A279" s="88">
        <v>277</v>
      </c>
      <c r="B279" s="89" t="s">
        <v>150</v>
      </c>
      <c r="C279" s="103" t="s">
        <v>744</v>
      </c>
      <c r="D279" s="89" t="s">
        <v>288</v>
      </c>
      <c r="E279" s="91">
        <v>53</v>
      </c>
      <c r="F279" s="115">
        <v>8100</v>
      </c>
      <c r="G279" s="115">
        <v>1743</v>
      </c>
      <c r="H279" s="116">
        <v>0</v>
      </c>
      <c r="I279" s="117">
        <v>0.78481481481481485</v>
      </c>
      <c r="J279" s="115">
        <v>1743</v>
      </c>
      <c r="K279" s="118">
        <v>92379</v>
      </c>
      <c r="L279" s="95">
        <f t="shared" si="16"/>
        <v>413.09999999999997</v>
      </c>
      <c r="M279" s="95">
        <f t="shared" si="17"/>
        <v>8513.1</v>
      </c>
      <c r="N279" s="95">
        <f t="shared" si="18"/>
        <v>6681.2070000000003</v>
      </c>
      <c r="O279" s="95">
        <f t="shared" si="19"/>
        <v>1831.893</v>
      </c>
    </row>
    <row r="280" spans="1:15" ht="28.5" customHeight="1" x14ac:dyDescent="0.25">
      <c r="A280" s="88">
        <v>278</v>
      </c>
      <c r="B280" s="89" t="s">
        <v>745</v>
      </c>
      <c r="C280" s="103" t="s">
        <v>744</v>
      </c>
      <c r="D280" s="89" t="s">
        <v>288</v>
      </c>
      <c r="E280" s="91">
        <v>0</v>
      </c>
      <c r="F280" s="115">
        <v>0</v>
      </c>
      <c r="G280" s="115">
        <v>0</v>
      </c>
      <c r="H280" s="116">
        <v>0</v>
      </c>
      <c r="I280" s="117">
        <v>0</v>
      </c>
      <c r="J280" s="115">
        <v>0</v>
      </c>
      <c r="K280" s="118">
        <v>0</v>
      </c>
      <c r="L280" s="95">
        <f t="shared" si="16"/>
        <v>0</v>
      </c>
      <c r="M280" s="95">
        <f t="shared" si="17"/>
        <v>0</v>
      </c>
      <c r="N280" s="95">
        <f t="shared" si="18"/>
        <v>0</v>
      </c>
      <c r="O280" s="95">
        <f t="shared" si="19"/>
        <v>0</v>
      </c>
    </row>
    <row r="281" spans="1:15" ht="28.5" customHeight="1" x14ac:dyDescent="0.25">
      <c r="A281" s="88">
        <v>279</v>
      </c>
      <c r="B281" s="89" t="s">
        <v>746</v>
      </c>
      <c r="C281" s="103" t="s">
        <v>747</v>
      </c>
      <c r="D281" s="89" t="s">
        <v>288</v>
      </c>
      <c r="E281" s="91">
        <v>0</v>
      </c>
      <c r="F281" s="115">
        <v>0</v>
      </c>
      <c r="G281" s="115">
        <v>0</v>
      </c>
      <c r="H281" s="116">
        <v>0</v>
      </c>
      <c r="I281" s="117">
        <v>0</v>
      </c>
      <c r="J281" s="115">
        <v>0</v>
      </c>
      <c r="K281" s="118">
        <v>0</v>
      </c>
      <c r="L281" s="95">
        <f t="shared" si="16"/>
        <v>0</v>
      </c>
      <c r="M281" s="95">
        <f t="shared" si="17"/>
        <v>0</v>
      </c>
      <c r="N281" s="95">
        <f t="shared" si="18"/>
        <v>0</v>
      </c>
      <c r="O281" s="95">
        <f t="shared" si="19"/>
        <v>0</v>
      </c>
    </row>
    <row r="282" spans="1:15" ht="28.5" customHeight="1" x14ac:dyDescent="0.25">
      <c r="A282" s="88">
        <v>280</v>
      </c>
      <c r="B282" s="89" t="s">
        <v>748</v>
      </c>
      <c r="C282" s="103" t="s">
        <v>747</v>
      </c>
      <c r="D282" s="89" t="s">
        <v>288</v>
      </c>
      <c r="E282" s="91">
        <v>0</v>
      </c>
      <c r="F282" s="115">
        <v>0</v>
      </c>
      <c r="G282" s="115">
        <v>0</v>
      </c>
      <c r="H282" s="116">
        <v>0</v>
      </c>
      <c r="I282" s="117">
        <v>0</v>
      </c>
      <c r="J282" s="115">
        <v>0</v>
      </c>
      <c r="K282" s="118">
        <v>0</v>
      </c>
      <c r="L282" s="95">
        <f t="shared" si="16"/>
        <v>0</v>
      </c>
      <c r="M282" s="95">
        <f t="shared" si="17"/>
        <v>0</v>
      </c>
      <c r="N282" s="95">
        <f t="shared" si="18"/>
        <v>0</v>
      </c>
      <c r="O282" s="95">
        <f t="shared" si="19"/>
        <v>0</v>
      </c>
    </row>
    <row r="283" spans="1:15" ht="28.5" customHeight="1" x14ac:dyDescent="0.25">
      <c r="A283" s="96">
        <v>281</v>
      </c>
      <c r="B283" s="97" t="s">
        <v>749</v>
      </c>
      <c r="C283" s="123" t="s">
        <v>750</v>
      </c>
      <c r="D283" s="97" t="s">
        <v>288</v>
      </c>
      <c r="E283" s="99">
        <v>0</v>
      </c>
      <c r="F283" s="119">
        <v>0</v>
      </c>
      <c r="G283" s="119">
        <v>0</v>
      </c>
      <c r="H283" s="120">
        <v>0</v>
      </c>
      <c r="I283" s="117">
        <v>0</v>
      </c>
      <c r="J283" s="119">
        <v>0</v>
      </c>
      <c r="K283" s="121">
        <v>0</v>
      </c>
      <c r="L283" s="95">
        <f t="shared" si="16"/>
        <v>0</v>
      </c>
      <c r="M283" s="95">
        <f t="shared" si="17"/>
        <v>0</v>
      </c>
      <c r="N283" s="95">
        <f t="shared" si="18"/>
        <v>0</v>
      </c>
      <c r="O283" s="95">
        <f t="shared" si="19"/>
        <v>0</v>
      </c>
    </row>
    <row r="284" spans="1:15" ht="28.5" customHeight="1" x14ac:dyDescent="0.25">
      <c r="A284" s="96">
        <v>282</v>
      </c>
      <c r="B284" s="97" t="s">
        <v>751</v>
      </c>
      <c r="C284" s="123" t="s">
        <v>750</v>
      </c>
      <c r="D284" s="97" t="s">
        <v>288</v>
      </c>
      <c r="E284" s="99">
        <v>0</v>
      </c>
      <c r="F284" s="119">
        <v>0</v>
      </c>
      <c r="G284" s="119">
        <v>0</v>
      </c>
      <c r="H284" s="120">
        <v>0</v>
      </c>
      <c r="I284" s="117">
        <v>0</v>
      </c>
      <c r="J284" s="119">
        <v>0</v>
      </c>
      <c r="K284" s="121">
        <v>0</v>
      </c>
      <c r="L284" s="95">
        <f t="shared" si="16"/>
        <v>0</v>
      </c>
      <c r="M284" s="95">
        <f t="shared" si="17"/>
        <v>0</v>
      </c>
      <c r="N284" s="95">
        <f t="shared" si="18"/>
        <v>0</v>
      </c>
      <c r="O284" s="95">
        <f t="shared" si="19"/>
        <v>0</v>
      </c>
    </row>
    <row r="285" spans="1:15" ht="28.5" customHeight="1" x14ac:dyDescent="0.25">
      <c r="A285" s="96">
        <v>283</v>
      </c>
      <c r="B285" s="97" t="s">
        <v>151</v>
      </c>
      <c r="C285" s="123" t="s">
        <v>752</v>
      </c>
      <c r="D285" s="97" t="s">
        <v>288</v>
      </c>
      <c r="E285" s="99">
        <v>2</v>
      </c>
      <c r="F285" s="119">
        <v>4839</v>
      </c>
      <c r="G285" s="119">
        <v>878</v>
      </c>
      <c r="H285" s="120">
        <v>1</v>
      </c>
      <c r="I285" s="117">
        <v>1</v>
      </c>
      <c r="J285" s="119">
        <v>0</v>
      </c>
      <c r="K285" s="121">
        <v>0</v>
      </c>
      <c r="L285" s="95">
        <f t="shared" si="16"/>
        <v>246.78899999999999</v>
      </c>
      <c r="M285" s="95">
        <f t="shared" si="17"/>
        <v>5085.7889999999998</v>
      </c>
      <c r="N285" s="95">
        <f t="shared" si="18"/>
        <v>5085.7889999999998</v>
      </c>
      <c r="O285" s="95">
        <f t="shared" si="19"/>
        <v>0</v>
      </c>
    </row>
    <row r="286" spans="1:15" ht="28.5" customHeight="1" x14ac:dyDescent="0.25">
      <c r="A286" s="96">
        <v>284</v>
      </c>
      <c r="B286" s="97" t="s">
        <v>753</v>
      </c>
      <c r="C286" s="123" t="s">
        <v>752</v>
      </c>
      <c r="D286" s="97" t="s">
        <v>288</v>
      </c>
      <c r="E286" s="99">
        <v>0</v>
      </c>
      <c r="F286" s="119">
        <v>0</v>
      </c>
      <c r="G286" s="119">
        <v>0</v>
      </c>
      <c r="H286" s="120">
        <v>0</v>
      </c>
      <c r="I286" s="117">
        <v>0</v>
      </c>
      <c r="J286" s="119">
        <v>0</v>
      </c>
      <c r="K286" s="121">
        <v>0</v>
      </c>
      <c r="L286" s="95">
        <f t="shared" si="16"/>
        <v>0</v>
      </c>
      <c r="M286" s="95">
        <f t="shared" si="17"/>
        <v>0</v>
      </c>
      <c r="N286" s="95">
        <f t="shared" si="18"/>
        <v>0</v>
      </c>
      <c r="O286" s="95">
        <f t="shared" si="19"/>
        <v>0</v>
      </c>
    </row>
    <row r="287" spans="1:15" ht="28.5" customHeight="1" x14ac:dyDescent="0.25">
      <c r="A287" s="96">
        <v>285</v>
      </c>
      <c r="B287" s="97" t="s">
        <v>754</v>
      </c>
      <c r="C287" s="123" t="s">
        <v>755</v>
      </c>
      <c r="D287" s="97" t="s">
        <v>288</v>
      </c>
      <c r="E287" s="99">
        <v>0</v>
      </c>
      <c r="F287" s="119">
        <v>0</v>
      </c>
      <c r="G287" s="119">
        <v>0</v>
      </c>
      <c r="H287" s="120">
        <v>0</v>
      </c>
      <c r="I287" s="117">
        <v>0</v>
      </c>
      <c r="J287" s="119">
        <v>0</v>
      </c>
      <c r="K287" s="121">
        <v>0</v>
      </c>
      <c r="L287" s="95">
        <f t="shared" si="16"/>
        <v>0</v>
      </c>
      <c r="M287" s="95">
        <f t="shared" si="17"/>
        <v>0</v>
      </c>
      <c r="N287" s="95">
        <f t="shared" si="18"/>
        <v>0</v>
      </c>
      <c r="O287" s="95">
        <f t="shared" si="19"/>
        <v>0</v>
      </c>
    </row>
    <row r="288" spans="1:15" ht="28.5" customHeight="1" x14ac:dyDescent="0.25">
      <c r="A288" s="96">
        <v>286</v>
      </c>
      <c r="B288" s="97" t="s">
        <v>756</v>
      </c>
      <c r="C288" s="123" t="s">
        <v>755</v>
      </c>
      <c r="D288" s="97" t="s">
        <v>288</v>
      </c>
      <c r="E288" s="99">
        <v>0</v>
      </c>
      <c r="F288" s="119">
        <v>0</v>
      </c>
      <c r="G288" s="119">
        <v>0</v>
      </c>
      <c r="H288" s="120">
        <v>0</v>
      </c>
      <c r="I288" s="117">
        <v>0</v>
      </c>
      <c r="J288" s="119">
        <v>0</v>
      </c>
      <c r="K288" s="121">
        <v>0</v>
      </c>
      <c r="L288" s="95">
        <f t="shared" si="16"/>
        <v>0</v>
      </c>
      <c r="M288" s="95">
        <f t="shared" si="17"/>
        <v>0</v>
      </c>
      <c r="N288" s="95">
        <f t="shared" si="18"/>
        <v>0</v>
      </c>
      <c r="O288" s="95">
        <f t="shared" si="19"/>
        <v>0</v>
      </c>
    </row>
    <row r="289" spans="1:15" ht="28.5" customHeight="1" x14ac:dyDescent="0.25">
      <c r="A289" s="96">
        <v>287</v>
      </c>
      <c r="B289" s="97" t="s">
        <v>757</v>
      </c>
      <c r="C289" s="123" t="s">
        <v>758</v>
      </c>
      <c r="D289" s="97" t="s">
        <v>288</v>
      </c>
      <c r="E289" s="99">
        <v>0</v>
      </c>
      <c r="F289" s="119">
        <v>0</v>
      </c>
      <c r="G289" s="119">
        <v>0</v>
      </c>
      <c r="H289" s="120">
        <v>0</v>
      </c>
      <c r="I289" s="117">
        <v>0</v>
      </c>
      <c r="J289" s="119">
        <v>0</v>
      </c>
      <c r="K289" s="121">
        <v>0</v>
      </c>
      <c r="L289" s="95">
        <f t="shared" si="16"/>
        <v>0</v>
      </c>
      <c r="M289" s="95">
        <f t="shared" si="17"/>
        <v>0</v>
      </c>
      <c r="N289" s="95">
        <f t="shared" si="18"/>
        <v>0</v>
      </c>
      <c r="O289" s="95">
        <f t="shared" si="19"/>
        <v>0</v>
      </c>
    </row>
    <row r="290" spans="1:15" ht="28.5" customHeight="1" x14ac:dyDescent="0.25">
      <c r="A290" s="96">
        <v>288</v>
      </c>
      <c r="B290" s="97" t="s">
        <v>759</v>
      </c>
      <c r="C290" s="123" t="s">
        <v>758</v>
      </c>
      <c r="D290" s="97" t="s">
        <v>288</v>
      </c>
      <c r="E290" s="99">
        <v>0</v>
      </c>
      <c r="F290" s="119">
        <v>0</v>
      </c>
      <c r="G290" s="119">
        <v>0</v>
      </c>
      <c r="H290" s="120">
        <v>0</v>
      </c>
      <c r="I290" s="117">
        <v>0</v>
      </c>
      <c r="J290" s="119">
        <v>0</v>
      </c>
      <c r="K290" s="121">
        <v>0</v>
      </c>
      <c r="L290" s="95">
        <f t="shared" si="16"/>
        <v>0</v>
      </c>
      <c r="M290" s="95">
        <f t="shared" si="17"/>
        <v>0</v>
      </c>
      <c r="N290" s="95">
        <f t="shared" si="18"/>
        <v>0</v>
      </c>
      <c r="O290" s="95">
        <f t="shared" si="19"/>
        <v>0</v>
      </c>
    </row>
    <row r="291" spans="1:15" ht="28.5" customHeight="1" x14ac:dyDescent="0.25">
      <c r="A291" s="88">
        <v>289</v>
      </c>
      <c r="B291" s="89" t="s">
        <v>760</v>
      </c>
      <c r="C291" s="103" t="s">
        <v>761</v>
      </c>
      <c r="D291" s="89" t="s">
        <v>288</v>
      </c>
      <c r="E291" s="91">
        <v>0</v>
      </c>
      <c r="F291" s="115">
        <v>0</v>
      </c>
      <c r="G291" s="115">
        <v>0</v>
      </c>
      <c r="H291" s="116">
        <v>0</v>
      </c>
      <c r="I291" s="117">
        <v>0</v>
      </c>
      <c r="J291" s="115">
        <v>0</v>
      </c>
      <c r="K291" s="118">
        <v>0</v>
      </c>
      <c r="L291" s="95">
        <f t="shared" si="16"/>
        <v>0</v>
      </c>
      <c r="M291" s="95">
        <f t="shared" si="17"/>
        <v>0</v>
      </c>
      <c r="N291" s="95">
        <f t="shared" si="18"/>
        <v>0</v>
      </c>
      <c r="O291" s="95">
        <f t="shared" si="19"/>
        <v>0</v>
      </c>
    </row>
    <row r="292" spans="1:15" ht="28.5" customHeight="1" x14ac:dyDescent="0.25">
      <c r="A292" s="88">
        <v>290</v>
      </c>
      <c r="B292" s="89" t="s">
        <v>762</v>
      </c>
      <c r="C292" s="103" t="s">
        <v>761</v>
      </c>
      <c r="D292" s="89" t="s">
        <v>288</v>
      </c>
      <c r="E292" s="91">
        <v>0</v>
      </c>
      <c r="F292" s="115">
        <v>0</v>
      </c>
      <c r="G292" s="115">
        <v>0</v>
      </c>
      <c r="H292" s="116">
        <v>0</v>
      </c>
      <c r="I292" s="117">
        <v>0</v>
      </c>
      <c r="J292" s="115">
        <v>0</v>
      </c>
      <c r="K292" s="118">
        <v>0</v>
      </c>
      <c r="L292" s="95">
        <f t="shared" si="16"/>
        <v>0</v>
      </c>
      <c r="M292" s="95">
        <f t="shared" si="17"/>
        <v>0</v>
      </c>
      <c r="N292" s="95">
        <f t="shared" si="18"/>
        <v>0</v>
      </c>
      <c r="O292" s="95">
        <f t="shared" si="19"/>
        <v>0</v>
      </c>
    </row>
    <row r="293" spans="1:15" ht="28.5" customHeight="1" x14ac:dyDescent="0.25">
      <c r="A293" s="88">
        <v>291</v>
      </c>
      <c r="B293" s="89" t="s">
        <v>152</v>
      </c>
      <c r="C293" s="103" t="s">
        <v>383</v>
      </c>
      <c r="D293" s="89" t="s">
        <v>288</v>
      </c>
      <c r="E293" s="91">
        <v>3</v>
      </c>
      <c r="F293" s="115">
        <v>69327</v>
      </c>
      <c r="G293" s="115">
        <v>19462</v>
      </c>
      <c r="H293" s="116">
        <v>0</v>
      </c>
      <c r="I293" s="117">
        <v>0.71927243353960213</v>
      </c>
      <c r="J293" s="115">
        <v>19462</v>
      </c>
      <c r="K293" s="118">
        <v>58386</v>
      </c>
      <c r="L293" s="95">
        <f t="shared" si="16"/>
        <v>3535.6769999999997</v>
      </c>
      <c r="M293" s="95">
        <f t="shared" si="17"/>
        <v>72862.676999999996</v>
      </c>
      <c r="N293" s="95">
        <f t="shared" si="18"/>
        <v>52408.114999999991</v>
      </c>
      <c r="O293" s="95">
        <f t="shared" si="19"/>
        <v>20454.562000000005</v>
      </c>
    </row>
    <row r="294" spans="1:15" ht="28.5" customHeight="1" x14ac:dyDescent="0.25">
      <c r="A294" s="88">
        <v>292</v>
      </c>
      <c r="B294" s="89" t="s">
        <v>763</v>
      </c>
      <c r="C294" s="103" t="s">
        <v>764</v>
      </c>
      <c r="D294" s="89" t="s">
        <v>288</v>
      </c>
      <c r="E294" s="91">
        <v>0</v>
      </c>
      <c r="F294" s="115">
        <v>0</v>
      </c>
      <c r="G294" s="115">
        <v>0</v>
      </c>
      <c r="H294" s="116">
        <v>0</v>
      </c>
      <c r="I294" s="117">
        <v>0</v>
      </c>
      <c r="J294" s="115">
        <v>0</v>
      </c>
      <c r="K294" s="118">
        <v>0</v>
      </c>
      <c r="L294" s="95">
        <f t="shared" si="16"/>
        <v>0</v>
      </c>
      <c r="M294" s="95">
        <f t="shared" si="17"/>
        <v>0</v>
      </c>
      <c r="N294" s="95">
        <f t="shared" si="18"/>
        <v>0</v>
      </c>
      <c r="O294" s="95">
        <f t="shared" si="19"/>
        <v>0</v>
      </c>
    </row>
    <row r="295" spans="1:15" ht="28.5" customHeight="1" x14ac:dyDescent="0.25">
      <c r="A295" s="88">
        <v>293</v>
      </c>
      <c r="B295" s="89" t="s">
        <v>765</v>
      </c>
      <c r="C295" s="103" t="s">
        <v>764</v>
      </c>
      <c r="D295" s="89" t="s">
        <v>288</v>
      </c>
      <c r="E295" s="91">
        <v>0</v>
      </c>
      <c r="F295" s="115">
        <v>0</v>
      </c>
      <c r="G295" s="115">
        <v>0</v>
      </c>
      <c r="H295" s="116">
        <v>0</v>
      </c>
      <c r="I295" s="117">
        <v>0</v>
      </c>
      <c r="J295" s="115">
        <v>0</v>
      </c>
      <c r="K295" s="118">
        <v>0</v>
      </c>
      <c r="L295" s="95">
        <f t="shared" si="16"/>
        <v>0</v>
      </c>
      <c r="M295" s="95">
        <f t="shared" si="17"/>
        <v>0</v>
      </c>
      <c r="N295" s="95">
        <f t="shared" si="18"/>
        <v>0</v>
      </c>
      <c r="O295" s="95">
        <f t="shared" si="19"/>
        <v>0</v>
      </c>
    </row>
    <row r="296" spans="1:15" ht="28.5" customHeight="1" x14ac:dyDescent="0.25">
      <c r="A296" s="88">
        <v>294</v>
      </c>
      <c r="B296" s="89" t="s">
        <v>153</v>
      </c>
      <c r="C296" s="103" t="s">
        <v>766</v>
      </c>
      <c r="D296" s="89" t="s">
        <v>288</v>
      </c>
      <c r="E296" s="91">
        <v>2</v>
      </c>
      <c r="F296" s="115">
        <v>51232</v>
      </c>
      <c r="G296" s="115">
        <v>11989</v>
      </c>
      <c r="H296" s="116">
        <v>0</v>
      </c>
      <c r="I296" s="117">
        <v>0.76598610243597753</v>
      </c>
      <c r="J296" s="115">
        <v>11989</v>
      </c>
      <c r="K296" s="118">
        <v>23978</v>
      </c>
      <c r="L296" s="95">
        <f t="shared" si="16"/>
        <v>2612.8319999999999</v>
      </c>
      <c r="M296" s="95">
        <f t="shared" si="17"/>
        <v>53844.832000000002</v>
      </c>
      <c r="N296" s="95">
        <f t="shared" si="18"/>
        <v>41244.393000000004</v>
      </c>
      <c r="O296" s="95">
        <f t="shared" si="19"/>
        <v>12600.438999999998</v>
      </c>
    </row>
    <row r="297" spans="1:15" ht="28.5" customHeight="1" x14ac:dyDescent="0.25">
      <c r="A297" s="88">
        <v>295</v>
      </c>
      <c r="B297" s="89" t="s">
        <v>767</v>
      </c>
      <c r="C297" s="103" t="s">
        <v>766</v>
      </c>
      <c r="D297" s="89" t="s">
        <v>288</v>
      </c>
      <c r="E297" s="91">
        <v>0</v>
      </c>
      <c r="F297" s="115">
        <v>0</v>
      </c>
      <c r="G297" s="115">
        <v>0</v>
      </c>
      <c r="H297" s="116">
        <v>0</v>
      </c>
      <c r="I297" s="117">
        <v>0</v>
      </c>
      <c r="J297" s="115">
        <v>0</v>
      </c>
      <c r="K297" s="118">
        <v>0</v>
      </c>
      <c r="L297" s="95">
        <f t="shared" si="16"/>
        <v>0</v>
      </c>
      <c r="M297" s="95">
        <f t="shared" si="17"/>
        <v>0</v>
      </c>
      <c r="N297" s="95">
        <f t="shared" si="18"/>
        <v>0</v>
      </c>
      <c r="O297" s="95">
        <f t="shared" si="19"/>
        <v>0</v>
      </c>
    </row>
    <row r="298" spans="1:15" ht="28.5" customHeight="1" x14ac:dyDescent="0.25">
      <c r="A298" s="88">
        <v>296</v>
      </c>
      <c r="B298" s="89" t="s">
        <v>768</v>
      </c>
      <c r="C298" s="103" t="s">
        <v>769</v>
      </c>
      <c r="D298" s="89" t="s">
        <v>288</v>
      </c>
      <c r="E298" s="91">
        <v>0</v>
      </c>
      <c r="F298" s="115">
        <v>0</v>
      </c>
      <c r="G298" s="115">
        <v>0</v>
      </c>
      <c r="H298" s="116">
        <v>0</v>
      </c>
      <c r="I298" s="117">
        <v>0</v>
      </c>
      <c r="J298" s="115">
        <v>0</v>
      </c>
      <c r="K298" s="118">
        <v>0</v>
      </c>
      <c r="L298" s="95">
        <f t="shared" si="16"/>
        <v>0</v>
      </c>
      <c r="M298" s="95">
        <f t="shared" si="17"/>
        <v>0</v>
      </c>
      <c r="N298" s="95">
        <f t="shared" si="18"/>
        <v>0</v>
      </c>
      <c r="O298" s="95">
        <f t="shared" si="19"/>
        <v>0</v>
      </c>
    </row>
    <row r="299" spans="1:15" ht="28.5" customHeight="1" x14ac:dyDescent="0.25">
      <c r="A299" s="88">
        <v>297</v>
      </c>
      <c r="B299" s="89" t="s">
        <v>770</v>
      </c>
      <c r="C299" s="103" t="s">
        <v>769</v>
      </c>
      <c r="D299" s="89" t="s">
        <v>288</v>
      </c>
      <c r="E299" s="91">
        <v>0</v>
      </c>
      <c r="F299" s="115">
        <v>0</v>
      </c>
      <c r="G299" s="115">
        <v>0</v>
      </c>
      <c r="H299" s="116">
        <v>0</v>
      </c>
      <c r="I299" s="117">
        <v>0</v>
      </c>
      <c r="J299" s="115">
        <v>0</v>
      </c>
      <c r="K299" s="118">
        <v>0</v>
      </c>
      <c r="L299" s="95">
        <f t="shared" si="16"/>
        <v>0</v>
      </c>
      <c r="M299" s="95">
        <f t="shared" si="17"/>
        <v>0</v>
      </c>
      <c r="N299" s="95">
        <f t="shared" si="18"/>
        <v>0</v>
      </c>
      <c r="O299" s="95">
        <f t="shared" si="19"/>
        <v>0</v>
      </c>
    </row>
    <row r="300" spans="1:15" ht="28.5" customHeight="1" x14ac:dyDescent="0.25">
      <c r="A300" s="88">
        <v>298</v>
      </c>
      <c r="B300" s="89" t="s">
        <v>771</v>
      </c>
      <c r="C300" s="103" t="s">
        <v>772</v>
      </c>
      <c r="D300" s="89" t="s">
        <v>288</v>
      </c>
      <c r="E300" s="91">
        <v>0</v>
      </c>
      <c r="F300" s="115">
        <v>0</v>
      </c>
      <c r="G300" s="115">
        <v>0</v>
      </c>
      <c r="H300" s="116">
        <v>0</v>
      </c>
      <c r="I300" s="117">
        <v>0</v>
      </c>
      <c r="J300" s="115">
        <v>0</v>
      </c>
      <c r="K300" s="118">
        <v>0</v>
      </c>
      <c r="L300" s="95">
        <f t="shared" si="16"/>
        <v>0</v>
      </c>
      <c r="M300" s="95">
        <f t="shared" si="17"/>
        <v>0</v>
      </c>
      <c r="N300" s="95">
        <f t="shared" si="18"/>
        <v>0</v>
      </c>
      <c r="O300" s="95">
        <f t="shared" si="19"/>
        <v>0</v>
      </c>
    </row>
    <row r="301" spans="1:15" ht="28.5" customHeight="1" x14ac:dyDescent="0.25">
      <c r="A301" s="88">
        <v>299</v>
      </c>
      <c r="B301" s="89" t="s">
        <v>773</v>
      </c>
      <c r="C301" s="103" t="s">
        <v>772</v>
      </c>
      <c r="D301" s="89" t="s">
        <v>288</v>
      </c>
      <c r="E301" s="91">
        <v>0</v>
      </c>
      <c r="F301" s="115">
        <v>0</v>
      </c>
      <c r="G301" s="115">
        <v>0</v>
      </c>
      <c r="H301" s="116">
        <v>0</v>
      </c>
      <c r="I301" s="117">
        <v>0</v>
      </c>
      <c r="J301" s="115">
        <v>0</v>
      </c>
      <c r="K301" s="118">
        <v>0</v>
      </c>
      <c r="L301" s="95">
        <f t="shared" si="16"/>
        <v>0</v>
      </c>
      <c r="M301" s="95">
        <f t="shared" si="17"/>
        <v>0</v>
      </c>
      <c r="N301" s="95">
        <f t="shared" si="18"/>
        <v>0</v>
      </c>
      <c r="O301" s="95">
        <f t="shared" si="19"/>
        <v>0</v>
      </c>
    </row>
    <row r="302" spans="1:15" ht="28.5" customHeight="1" x14ac:dyDescent="0.25">
      <c r="A302" s="88">
        <v>300</v>
      </c>
      <c r="B302" s="89" t="s">
        <v>154</v>
      </c>
      <c r="C302" s="103" t="s">
        <v>774</v>
      </c>
      <c r="D302" s="89" t="s">
        <v>288</v>
      </c>
      <c r="E302" s="91">
        <v>41</v>
      </c>
      <c r="F302" s="115">
        <v>87526</v>
      </c>
      <c r="G302" s="115">
        <v>38256</v>
      </c>
      <c r="H302" s="116">
        <v>0</v>
      </c>
      <c r="I302" s="117">
        <v>0.56291844709000749</v>
      </c>
      <c r="J302" s="115">
        <v>38256</v>
      </c>
      <c r="K302" s="118">
        <v>1568496</v>
      </c>
      <c r="L302" s="95">
        <f t="shared" si="16"/>
        <v>4463.826</v>
      </c>
      <c r="M302" s="95">
        <f t="shared" si="17"/>
        <v>91989.826000000001</v>
      </c>
      <c r="N302" s="95">
        <f t="shared" si="18"/>
        <v>51782.77</v>
      </c>
      <c r="O302" s="95">
        <f t="shared" si="19"/>
        <v>40207.056000000004</v>
      </c>
    </row>
    <row r="303" spans="1:15" ht="28.5" customHeight="1" x14ac:dyDescent="0.25">
      <c r="A303" s="96">
        <v>301</v>
      </c>
      <c r="B303" s="97" t="s">
        <v>775</v>
      </c>
      <c r="C303" s="123" t="s">
        <v>774</v>
      </c>
      <c r="D303" s="97" t="s">
        <v>288</v>
      </c>
      <c r="E303" s="99">
        <v>0</v>
      </c>
      <c r="F303" s="119">
        <v>0</v>
      </c>
      <c r="G303" s="119">
        <v>0</v>
      </c>
      <c r="H303" s="120">
        <v>0</v>
      </c>
      <c r="I303" s="117">
        <v>0</v>
      </c>
      <c r="J303" s="119">
        <v>0</v>
      </c>
      <c r="K303" s="121">
        <v>0</v>
      </c>
      <c r="L303" s="95">
        <f t="shared" si="16"/>
        <v>0</v>
      </c>
      <c r="M303" s="95">
        <f t="shared" si="17"/>
        <v>0</v>
      </c>
      <c r="N303" s="95">
        <f t="shared" si="18"/>
        <v>0</v>
      </c>
      <c r="O303" s="95">
        <f t="shared" si="19"/>
        <v>0</v>
      </c>
    </row>
    <row r="304" spans="1:15" ht="28.5" customHeight="1" x14ac:dyDescent="0.25">
      <c r="A304" s="88">
        <v>302</v>
      </c>
      <c r="B304" s="89" t="s">
        <v>776</v>
      </c>
      <c r="C304" s="103" t="s">
        <v>777</v>
      </c>
      <c r="D304" s="89" t="s">
        <v>288</v>
      </c>
      <c r="E304" s="91">
        <v>0</v>
      </c>
      <c r="F304" s="115">
        <v>0</v>
      </c>
      <c r="G304" s="115">
        <v>0</v>
      </c>
      <c r="H304" s="116">
        <v>0</v>
      </c>
      <c r="I304" s="117">
        <v>0</v>
      </c>
      <c r="J304" s="115">
        <v>0</v>
      </c>
      <c r="K304" s="118">
        <v>0</v>
      </c>
      <c r="L304" s="95">
        <f t="shared" si="16"/>
        <v>0</v>
      </c>
      <c r="M304" s="95">
        <f t="shared" si="17"/>
        <v>0</v>
      </c>
      <c r="N304" s="95">
        <f t="shared" si="18"/>
        <v>0</v>
      </c>
      <c r="O304" s="95">
        <f t="shared" si="19"/>
        <v>0</v>
      </c>
    </row>
    <row r="305" spans="1:15" ht="28.5" customHeight="1" x14ac:dyDescent="0.25">
      <c r="A305" s="88">
        <v>303</v>
      </c>
      <c r="B305" s="89" t="s">
        <v>778</v>
      </c>
      <c r="C305" s="103" t="s">
        <v>777</v>
      </c>
      <c r="D305" s="89" t="s">
        <v>288</v>
      </c>
      <c r="E305" s="91">
        <v>0</v>
      </c>
      <c r="F305" s="115">
        <v>0</v>
      </c>
      <c r="G305" s="115">
        <v>0</v>
      </c>
      <c r="H305" s="116">
        <v>0</v>
      </c>
      <c r="I305" s="117">
        <v>0</v>
      </c>
      <c r="J305" s="115">
        <v>0</v>
      </c>
      <c r="K305" s="118">
        <v>0</v>
      </c>
      <c r="L305" s="95">
        <f t="shared" si="16"/>
        <v>0</v>
      </c>
      <c r="M305" s="95">
        <f t="shared" si="17"/>
        <v>0</v>
      </c>
      <c r="N305" s="95">
        <f t="shared" si="18"/>
        <v>0</v>
      </c>
      <c r="O305" s="95">
        <f t="shared" si="19"/>
        <v>0</v>
      </c>
    </row>
    <row r="306" spans="1:15" ht="28.5" customHeight="1" x14ac:dyDescent="0.25">
      <c r="A306" s="88">
        <v>304</v>
      </c>
      <c r="B306" s="89" t="s">
        <v>155</v>
      </c>
      <c r="C306" s="103" t="s">
        <v>779</v>
      </c>
      <c r="D306" s="89" t="s">
        <v>288</v>
      </c>
      <c r="E306" s="91">
        <v>5</v>
      </c>
      <c r="F306" s="115">
        <v>22934</v>
      </c>
      <c r="G306" s="115">
        <v>9990</v>
      </c>
      <c r="H306" s="116">
        <v>0</v>
      </c>
      <c r="I306" s="117">
        <v>0.56440219761053456</v>
      </c>
      <c r="J306" s="115">
        <v>9990</v>
      </c>
      <c r="K306" s="118">
        <v>49950</v>
      </c>
      <c r="L306" s="95">
        <f t="shared" si="16"/>
        <v>1169.634</v>
      </c>
      <c r="M306" s="95">
        <f t="shared" si="17"/>
        <v>24103.633999999998</v>
      </c>
      <c r="N306" s="95">
        <f t="shared" si="18"/>
        <v>13604.143999999998</v>
      </c>
      <c r="O306" s="95">
        <f t="shared" si="19"/>
        <v>10499.49</v>
      </c>
    </row>
    <row r="307" spans="1:15" ht="28.5" customHeight="1" x14ac:dyDescent="0.25">
      <c r="A307" s="88">
        <v>305</v>
      </c>
      <c r="B307" s="89" t="s">
        <v>780</v>
      </c>
      <c r="C307" s="103" t="s">
        <v>779</v>
      </c>
      <c r="D307" s="89" t="s">
        <v>288</v>
      </c>
      <c r="E307" s="91">
        <v>0</v>
      </c>
      <c r="F307" s="115">
        <v>0</v>
      </c>
      <c r="G307" s="115">
        <v>0</v>
      </c>
      <c r="H307" s="116">
        <v>0</v>
      </c>
      <c r="I307" s="117">
        <v>0</v>
      </c>
      <c r="J307" s="115">
        <v>0</v>
      </c>
      <c r="K307" s="118">
        <v>0</v>
      </c>
      <c r="L307" s="95">
        <f t="shared" si="16"/>
        <v>0</v>
      </c>
      <c r="M307" s="95">
        <f t="shared" si="17"/>
        <v>0</v>
      </c>
      <c r="N307" s="95">
        <f t="shared" si="18"/>
        <v>0</v>
      </c>
      <c r="O307" s="95">
        <f t="shared" si="19"/>
        <v>0</v>
      </c>
    </row>
    <row r="308" spans="1:15" ht="28.5" customHeight="1" x14ac:dyDescent="0.25">
      <c r="A308" s="88">
        <v>306</v>
      </c>
      <c r="B308" s="89" t="s">
        <v>781</v>
      </c>
      <c r="C308" s="103" t="s">
        <v>782</v>
      </c>
      <c r="D308" s="89" t="s">
        <v>288</v>
      </c>
      <c r="E308" s="91">
        <v>0</v>
      </c>
      <c r="F308" s="115">
        <v>0</v>
      </c>
      <c r="G308" s="115">
        <v>0</v>
      </c>
      <c r="H308" s="116">
        <v>0</v>
      </c>
      <c r="I308" s="117">
        <v>0</v>
      </c>
      <c r="J308" s="115">
        <v>0</v>
      </c>
      <c r="K308" s="118">
        <v>0</v>
      </c>
      <c r="L308" s="95">
        <f t="shared" si="16"/>
        <v>0</v>
      </c>
      <c r="M308" s="95">
        <f t="shared" si="17"/>
        <v>0</v>
      </c>
      <c r="N308" s="95">
        <f t="shared" si="18"/>
        <v>0</v>
      </c>
      <c r="O308" s="95">
        <f t="shared" si="19"/>
        <v>0</v>
      </c>
    </row>
    <row r="309" spans="1:15" ht="28.5" customHeight="1" x14ac:dyDescent="0.25">
      <c r="A309" s="88">
        <v>307</v>
      </c>
      <c r="B309" s="89" t="s">
        <v>783</v>
      </c>
      <c r="C309" s="103" t="s">
        <v>782</v>
      </c>
      <c r="D309" s="89" t="s">
        <v>288</v>
      </c>
      <c r="E309" s="91">
        <v>0</v>
      </c>
      <c r="F309" s="115">
        <v>0</v>
      </c>
      <c r="G309" s="115">
        <v>0</v>
      </c>
      <c r="H309" s="116">
        <v>0</v>
      </c>
      <c r="I309" s="117">
        <v>0</v>
      </c>
      <c r="J309" s="115">
        <v>0</v>
      </c>
      <c r="K309" s="118">
        <v>0</v>
      </c>
      <c r="L309" s="95">
        <f t="shared" si="16"/>
        <v>0</v>
      </c>
      <c r="M309" s="95">
        <f t="shared" si="17"/>
        <v>0</v>
      </c>
      <c r="N309" s="95">
        <f t="shared" si="18"/>
        <v>0</v>
      </c>
      <c r="O309" s="95">
        <f t="shared" si="19"/>
        <v>0</v>
      </c>
    </row>
    <row r="310" spans="1:15" ht="28.5" customHeight="1" x14ac:dyDescent="0.25">
      <c r="A310" s="88">
        <v>308</v>
      </c>
      <c r="B310" s="89" t="s">
        <v>784</v>
      </c>
      <c r="C310" s="103" t="s">
        <v>785</v>
      </c>
      <c r="D310" s="89" t="s">
        <v>288</v>
      </c>
      <c r="E310" s="91">
        <v>0</v>
      </c>
      <c r="F310" s="115">
        <v>0</v>
      </c>
      <c r="G310" s="115">
        <v>0</v>
      </c>
      <c r="H310" s="116">
        <v>0</v>
      </c>
      <c r="I310" s="117">
        <v>0</v>
      </c>
      <c r="J310" s="115">
        <v>0</v>
      </c>
      <c r="K310" s="118">
        <v>0</v>
      </c>
      <c r="L310" s="95">
        <f t="shared" si="16"/>
        <v>0</v>
      </c>
      <c r="M310" s="95">
        <f t="shared" si="17"/>
        <v>0</v>
      </c>
      <c r="N310" s="95">
        <f t="shared" si="18"/>
        <v>0</v>
      </c>
      <c r="O310" s="95">
        <f t="shared" si="19"/>
        <v>0</v>
      </c>
    </row>
    <row r="311" spans="1:15" ht="28.5" customHeight="1" x14ac:dyDescent="0.25">
      <c r="A311" s="88">
        <v>309</v>
      </c>
      <c r="B311" s="89" t="s">
        <v>786</v>
      </c>
      <c r="C311" s="103" t="s">
        <v>785</v>
      </c>
      <c r="D311" s="89" t="s">
        <v>288</v>
      </c>
      <c r="E311" s="91">
        <v>0</v>
      </c>
      <c r="F311" s="115">
        <v>0</v>
      </c>
      <c r="G311" s="115">
        <v>0</v>
      </c>
      <c r="H311" s="116">
        <v>0</v>
      </c>
      <c r="I311" s="117">
        <v>0</v>
      </c>
      <c r="J311" s="115">
        <v>0</v>
      </c>
      <c r="K311" s="118">
        <v>0</v>
      </c>
      <c r="L311" s="95">
        <f t="shared" si="16"/>
        <v>0</v>
      </c>
      <c r="M311" s="95">
        <f t="shared" si="17"/>
        <v>0</v>
      </c>
      <c r="N311" s="95">
        <f t="shared" si="18"/>
        <v>0</v>
      </c>
      <c r="O311" s="95">
        <f t="shared" si="19"/>
        <v>0</v>
      </c>
    </row>
    <row r="312" spans="1:15" ht="28.5" customHeight="1" x14ac:dyDescent="0.25">
      <c r="A312" s="88">
        <v>310</v>
      </c>
      <c r="B312" s="89" t="s">
        <v>156</v>
      </c>
      <c r="C312" s="103" t="s">
        <v>787</v>
      </c>
      <c r="D312" s="89" t="s">
        <v>288</v>
      </c>
      <c r="E312" s="91">
        <v>19</v>
      </c>
      <c r="F312" s="115">
        <v>47340</v>
      </c>
      <c r="G312" s="115">
        <v>13676</v>
      </c>
      <c r="H312" s="116">
        <v>0</v>
      </c>
      <c r="I312" s="117">
        <v>0.71111111111111114</v>
      </c>
      <c r="J312" s="115">
        <v>13676</v>
      </c>
      <c r="K312" s="118">
        <v>259844</v>
      </c>
      <c r="L312" s="95">
        <f t="shared" si="16"/>
        <v>2414.3399999999997</v>
      </c>
      <c r="M312" s="95">
        <f t="shared" si="17"/>
        <v>49754.34</v>
      </c>
      <c r="N312" s="95">
        <f t="shared" si="18"/>
        <v>35380.864000000001</v>
      </c>
      <c r="O312" s="95">
        <f t="shared" si="19"/>
        <v>14373.475999999995</v>
      </c>
    </row>
    <row r="313" spans="1:15" ht="28.5" customHeight="1" x14ac:dyDescent="0.25">
      <c r="A313" s="88">
        <v>311</v>
      </c>
      <c r="B313" s="89" t="s">
        <v>788</v>
      </c>
      <c r="C313" s="103" t="s">
        <v>787</v>
      </c>
      <c r="D313" s="89" t="s">
        <v>288</v>
      </c>
      <c r="E313" s="91">
        <v>0</v>
      </c>
      <c r="F313" s="115">
        <v>0</v>
      </c>
      <c r="G313" s="115">
        <v>0</v>
      </c>
      <c r="H313" s="116">
        <v>0</v>
      </c>
      <c r="I313" s="117">
        <v>0</v>
      </c>
      <c r="J313" s="115">
        <v>0</v>
      </c>
      <c r="K313" s="118">
        <v>0</v>
      </c>
      <c r="L313" s="95">
        <f t="shared" si="16"/>
        <v>0</v>
      </c>
      <c r="M313" s="95">
        <f t="shared" si="17"/>
        <v>0</v>
      </c>
      <c r="N313" s="95">
        <f t="shared" si="18"/>
        <v>0</v>
      </c>
      <c r="O313" s="95">
        <f t="shared" si="19"/>
        <v>0</v>
      </c>
    </row>
    <row r="314" spans="1:15" ht="28.5" customHeight="1" x14ac:dyDescent="0.25">
      <c r="A314" s="96">
        <v>312</v>
      </c>
      <c r="B314" s="97" t="s">
        <v>789</v>
      </c>
      <c r="C314" s="123" t="s">
        <v>790</v>
      </c>
      <c r="D314" s="97" t="s">
        <v>288</v>
      </c>
      <c r="E314" s="99">
        <v>0</v>
      </c>
      <c r="F314" s="119">
        <v>0</v>
      </c>
      <c r="G314" s="119">
        <v>0</v>
      </c>
      <c r="H314" s="120">
        <v>0</v>
      </c>
      <c r="I314" s="117">
        <v>0</v>
      </c>
      <c r="J314" s="119">
        <v>0</v>
      </c>
      <c r="K314" s="121">
        <v>0</v>
      </c>
      <c r="L314" s="95">
        <f t="shared" si="16"/>
        <v>0</v>
      </c>
      <c r="M314" s="95">
        <f t="shared" si="17"/>
        <v>0</v>
      </c>
      <c r="N314" s="95">
        <f t="shared" si="18"/>
        <v>0</v>
      </c>
      <c r="O314" s="95">
        <f t="shared" si="19"/>
        <v>0</v>
      </c>
    </row>
    <row r="315" spans="1:15" ht="28.5" customHeight="1" x14ac:dyDescent="0.25">
      <c r="A315" s="88">
        <v>313</v>
      </c>
      <c r="B315" s="89" t="s">
        <v>791</v>
      </c>
      <c r="C315" s="103" t="s">
        <v>790</v>
      </c>
      <c r="D315" s="89" t="s">
        <v>288</v>
      </c>
      <c r="E315" s="91">
        <v>0</v>
      </c>
      <c r="F315" s="115">
        <v>0</v>
      </c>
      <c r="G315" s="115">
        <v>0</v>
      </c>
      <c r="H315" s="116">
        <v>0</v>
      </c>
      <c r="I315" s="117">
        <v>0</v>
      </c>
      <c r="J315" s="115">
        <v>0</v>
      </c>
      <c r="K315" s="118">
        <v>0</v>
      </c>
      <c r="L315" s="95">
        <f t="shared" si="16"/>
        <v>0</v>
      </c>
      <c r="M315" s="95">
        <f t="shared" si="17"/>
        <v>0</v>
      </c>
      <c r="N315" s="95">
        <f t="shared" si="18"/>
        <v>0</v>
      </c>
      <c r="O315" s="95">
        <f t="shared" si="19"/>
        <v>0</v>
      </c>
    </row>
    <row r="316" spans="1:15" ht="28.5" customHeight="1" x14ac:dyDescent="0.25">
      <c r="A316" s="96">
        <v>314</v>
      </c>
      <c r="B316" s="97" t="s">
        <v>792</v>
      </c>
      <c r="C316" s="123" t="s">
        <v>793</v>
      </c>
      <c r="D316" s="97" t="s">
        <v>288</v>
      </c>
      <c r="E316" s="99">
        <v>0</v>
      </c>
      <c r="F316" s="119">
        <v>0</v>
      </c>
      <c r="G316" s="119">
        <v>0</v>
      </c>
      <c r="H316" s="120">
        <v>0</v>
      </c>
      <c r="I316" s="117">
        <v>0</v>
      </c>
      <c r="J316" s="119">
        <v>0</v>
      </c>
      <c r="K316" s="121">
        <v>0</v>
      </c>
      <c r="L316" s="95">
        <f t="shared" si="16"/>
        <v>0</v>
      </c>
      <c r="M316" s="95">
        <f t="shared" si="17"/>
        <v>0</v>
      </c>
      <c r="N316" s="95">
        <f t="shared" si="18"/>
        <v>0</v>
      </c>
      <c r="O316" s="95">
        <f t="shared" si="19"/>
        <v>0</v>
      </c>
    </row>
    <row r="317" spans="1:15" ht="28.5" customHeight="1" x14ac:dyDescent="0.25">
      <c r="A317" s="88">
        <v>315</v>
      </c>
      <c r="B317" s="89" t="s">
        <v>794</v>
      </c>
      <c r="C317" s="103" t="s">
        <v>793</v>
      </c>
      <c r="D317" s="89" t="s">
        <v>288</v>
      </c>
      <c r="E317" s="91">
        <v>0</v>
      </c>
      <c r="F317" s="115">
        <v>0</v>
      </c>
      <c r="G317" s="115">
        <v>0</v>
      </c>
      <c r="H317" s="116">
        <v>0</v>
      </c>
      <c r="I317" s="117">
        <v>0</v>
      </c>
      <c r="J317" s="115">
        <v>0</v>
      </c>
      <c r="K317" s="118">
        <v>0</v>
      </c>
      <c r="L317" s="95">
        <f t="shared" si="16"/>
        <v>0</v>
      </c>
      <c r="M317" s="95">
        <f t="shared" si="17"/>
        <v>0</v>
      </c>
      <c r="N317" s="95">
        <f t="shared" si="18"/>
        <v>0</v>
      </c>
      <c r="O317" s="95">
        <f t="shared" si="19"/>
        <v>0</v>
      </c>
    </row>
    <row r="318" spans="1:15" ht="28.5" customHeight="1" x14ac:dyDescent="0.25">
      <c r="A318" s="88">
        <v>316</v>
      </c>
      <c r="B318" s="89" t="s">
        <v>157</v>
      </c>
      <c r="C318" s="103" t="s">
        <v>795</v>
      </c>
      <c r="D318" s="89" t="s">
        <v>288</v>
      </c>
      <c r="E318" s="91">
        <v>29</v>
      </c>
      <c r="F318" s="115">
        <v>26931</v>
      </c>
      <c r="G318" s="115">
        <v>6254</v>
      </c>
      <c r="H318" s="116">
        <v>0</v>
      </c>
      <c r="I318" s="117">
        <v>0.76777691136608373</v>
      </c>
      <c r="J318" s="115">
        <v>6254</v>
      </c>
      <c r="K318" s="118">
        <v>181366</v>
      </c>
      <c r="L318" s="95">
        <f t="shared" si="16"/>
        <v>1373.481</v>
      </c>
      <c r="M318" s="95">
        <f t="shared" si="17"/>
        <v>28304.481</v>
      </c>
      <c r="N318" s="95">
        <f t="shared" si="18"/>
        <v>21731.527000000002</v>
      </c>
      <c r="O318" s="95">
        <f t="shared" si="19"/>
        <v>6572.9539999999979</v>
      </c>
    </row>
    <row r="319" spans="1:15" ht="28.5" customHeight="1" x14ac:dyDescent="0.25">
      <c r="A319" s="88">
        <v>317</v>
      </c>
      <c r="B319" s="89" t="s">
        <v>796</v>
      </c>
      <c r="C319" s="103" t="s">
        <v>795</v>
      </c>
      <c r="D319" s="89" t="s">
        <v>288</v>
      </c>
      <c r="E319" s="91">
        <v>0</v>
      </c>
      <c r="F319" s="115">
        <v>0</v>
      </c>
      <c r="G319" s="115">
        <v>0</v>
      </c>
      <c r="H319" s="116">
        <v>0</v>
      </c>
      <c r="I319" s="117">
        <v>0</v>
      </c>
      <c r="J319" s="115">
        <v>0</v>
      </c>
      <c r="K319" s="118">
        <v>0</v>
      </c>
      <c r="L319" s="95">
        <f t="shared" si="16"/>
        <v>0</v>
      </c>
      <c r="M319" s="95">
        <f t="shared" si="17"/>
        <v>0</v>
      </c>
      <c r="N319" s="95">
        <f t="shared" si="18"/>
        <v>0</v>
      </c>
      <c r="O319" s="95">
        <f t="shared" si="19"/>
        <v>0</v>
      </c>
    </row>
    <row r="320" spans="1:15" ht="28.5" customHeight="1" x14ac:dyDescent="0.25">
      <c r="A320" s="88">
        <v>318</v>
      </c>
      <c r="B320" s="89" t="s">
        <v>797</v>
      </c>
      <c r="C320" s="103" t="s">
        <v>798</v>
      </c>
      <c r="D320" s="89" t="s">
        <v>288</v>
      </c>
      <c r="E320" s="91">
        <v>0</v>
      </c>
      <c r="F320" s="115">
        <v>0</v>
      </c>
      <c r="G320" s="115">
        <v>0</v>
      </c>
      <c r="H320" s="116">
        <v>0</v>
      </c>
      <c r="I320" s="117">
        <v>0</v>
      </c>
      <c r="J320" s="115">
        <v>0</v>
      </c>
      <c r="K320" s="118">
        <v>0</v>
      </c>
      <c r="L320" s="95">
        <f t="shared" si="16"/>
        <v>0</v>
      </c>
      <c r="M320" s="95">
        <f t="shared" si="17"/>
        <v>0</v>
      </c>
      <c r="N320" s="95">
        <f t="shared" si="18"/>
        <v>0</v>
      </c>
      <c r="O320" s="95">
        <f t="shared" si="19"/>
        <v>0</v>
      </c>
    </row>
    <row r="321" spans="1:15" ht="28.5" customHeight="1" x14ac:dyDescent="0.25">
      <c r="A321" s="96">
        <v>319</v>
      </c>
      <c r="B321" s="97" t="s">
        <v>799</v>
      </c>
      <c r="C321" s="123" t="s">
        <v>800</v>
      </c>
      <c r="D321" s="97" t="s">
        <v>288</v>
      </c>
      <c r="E321" s="99">
        <v>0</v>
      </c>
      <c r="F321" s="119">
        <v>0</v>
      </c>
      <c r="G321" s="119">
        <v>0</v>
      </c>
      <c r="H321" s="120">
        <v>0</v>
      </c>
      <c r="I321" s="117">
        <v>0</v>
      </c>
      <c r="J321" s="119">
        <v>0</v>
      </c>
      <c r="K321" s="121">
        <v>0</v>
      </c>
      <c r="L321" s="95">
        <f t="shared" si="16"/>
        <v>0</v>
      </c>
      <c r="M321" s="95">
        <f t="shared" si="17"/>
        <v>0</v>
      </c>
      <c r="N321" s="95">
        <f t="shared" si="18"/>
        <v>0</v>
      </c>
      <c r="O321" s="95">
        <f t="shared" si="19"/>
        <v>0</v>
      </c>
    </row>
    <row r="322" spans="1:15" ht="28.5" customHeight="1" x14ac:dyDescent="0.25">
      <c r="A322" s="88">
        <v>320</v>
      </c>
      <c r="B322" s="89" t="s">
        <v>801</v>
      </c>
      <c r="C322" s="103" t="s">
        <v>802</v>
      </c>
      <c r="D322" s="89" t="s">
        <v>288</v>
      </c>
      <c r="E322" s="91">
        <v>0</v>
      </c>
      <c r="F322" s="115">
        <v>0</v>
      </c>
      <c r="G322" s="115">
        <v>0</v>
      </c>
      <c r="H322" s="116">
        <v>0</v>
      </c>
      <c r="I322" s="117">
        <v>0</v>
      </c>
      <c r="J322" s="115">
        <v>0</v>
      </c>
      <c r="K322" s="118">
        <v>0</v>
      </c>
      <c r="L322" s="95">
        <f t="shared" si="16"/>
        <v>0</v>
      </c>
      <c r="M322" s="95">
        <f t="shared" si="17"/>
        <v>0</v>
      </c>
      <c r="N322" s="95">
        <f t="shared" si="18"/>
        <v>0</v>
      </c>
      <c r="O322" s="95">
        <f t="shared" si="19"/>
        <v>0</v>
      </c>
    </row>
    <row r="323" spans="1:15" ht="28.5" customHeight="1" x14ac:dyDescent="0.25">
      <c r="A323" s="96">
        <v>321</v>
      </c>
      <c r="B323" s="97" t="s">
        <v>803</v>
      </c>
      <c r="C323" s="123" t="s">
        <v>804</v>
      </c>
      <c r="D323" s="97" t="s">
        <v>288</v>
      </c>
      <c r="E323" s="99">
        <v>0</v>
      </c>
      <c r="F323" s="119">
        <v>0</v>
      </c>
      <c r="G323" s="119">
        <v>0</v>
      </c>
      <c r="H323" s="120">
        <v>0</v>
      </c>
      <c r="I323" s="117">
        <v>0</v>
      </c>
      <c r="J323" s="119">
        <v>0</v>
      </c>
      <c r="K323" s="121">
        <v>0</v>
      </c>
      <c r="L323" s="95">
        <f t="shared" ref="L323:L386" si="20">F323*$P$1</f>
        <v>0</v>
      </c>
      <c r="M323" s="95">
        <f t="shared" ref="M323:M386" si="21">L323+F323</f>
        <v>0</v>
      </c>
      <c r="N323" s="95">
        <f t="shared" ref="N323:N386" si="22">M323*I323</f>
        <v>0</v>
      </c>
      <c r="O323" s="95">
        <f t="shared" ref="O323:O386" si="23">M323-N323</f>
        <v>0</v>
      </c>
    </row>
    <row r="324" spans="1:15" ht="28.5" customHeight="1" x14ac:dyDescent="0.25">
      <c r="A324" s="88">
        <v>322</v>
      </c>
      <c r="B324" s="89" t="s">
        <v>805</v>
      </c>
      <c r="C324" s="103" t="s">
        <v>806</v>
      </c>
      <c r="D324" s="89" t="s">
        <v>288</v>
      </c>
      <c r="E324" s="91">
        <v>0</v>
      </c>
      <c r="F324" s="115">
        <v>0</v>
      </c>
      <c r="G324" s="115">
        <v>0</v>
      </c>
      <c r="H324" s="116">
        <v>0</v>
      </c>
      <c r="I324" s="117">
        <v>0</v>
      </c>
      <c r="J324" s="115">
        <v>0</v>
      </c>
      <c r="K324" s="118">
        <v>0</v>
      </c>
      <c r="L324" s="95">
        <f t="shared" si="20"/>
        <v>0</v>
      </c>
      <c r="M324" s="95">
        <f t="shared" si="21"/>
        <v>0</v>
      </c>
      <c r="N324" s="95">
        <f t="shared" si="22"/>
        <v>0</v>
      </c>
      <c r="O324" s="95">
        <f t="shared" si="23"/>
        <v>0</v>
      </c>
    </row>
    <row r="325" spans="1:15" ht="28.5" customHeight="1" x14ac:dyDescent="0.25">
      <c r="A325" s="96">
        <v>323</v>
      </c>
      <c r="B325" s="97" t="s">
        <v>807</v>
      </c>
      <c r="C325" s="123" t="s">
        <v>808</v>
      </c>
      <c r="D325" s="97" t="s">
        <v>288</v>
      </c>
      <c r="E325" s="99">
        <v>0</v>
      </c>
      <c r="F325" s="119">
        <v>0</v>
      </c>
      <c r="G325" s="119">
        <v>0</v>
      </c>
      <c r="H325" s="120">
        <v>0</v>
      </c>
      <c r="I325" s="117">
        <v>0</v>
      </c>
      <c r="J325" s="119">
        <v>0</v>
      </c>
      <c r="K325" s="121">
        <v>0</v>
      </c>
      <c r="L325" s="95">
        <f t="shared" si="20"/>
        <v>0</v>
      </c>
      <c r="M325" s="95">
        <f t="shared" si="21"/>
        <v>0</v>
      </c>
      <c r="N325" s="95">
        <f t="shared" si="22"/>
        <v>0</v>
      </c>
      <c r="O325" s="95">
        <f t="shared" si="23"/>
        <v>0</v>
      </c>
    </row>
    <row r="326" spans="1:15" ht="28.5" customHeight="1" x14ac:dyDescent="0.25">
      <c r="A326" s="96">
        <v>324</v>
      </c>
      <c r="B326" s="97" t="s">
        <v>809</v>
      </c>
      <c r="C326" s="123" t="s">
        <v>810</v>
      </c>
      <c r="D326" s="97" t="s">
        <v>288</v>
      </c>
      <c r="E326" s="99">
        <v>0</v>
      </c>
      <c r="F326" s="119">
        <v>0</v>
      </c>
      <c r="G326" s="119">
        <v>0</v>
      </c>
      <c r="H326" s="120">
        <v>0</v>
      </c>
      <c r="I326" s="117">
        <v>0</v>
      </c>
      <c r="J326" s="119">
        <v>0</v>
      </c>
      <c r="K326" s="121">
        <v>0</v>
      </c>
      <c r="L326" s="95">
        <f t="shared" si="20"/>
        <v>0</v>
      </c>
      <c r="M326" s="95">
        <f t="shared" si="21"/>
        <v>0</v>
      </c>
      <c r="N326" s="95">
        <f t="shared" si="22"/>
        <v>0</v>
      </c>
      <c r="O326" s="95">
        <f t="shared" si="23"/>
        <v>0</v>
      </c>
    </row>
    <row r="327" spans="1:15" ht="28.5" customHeight="1" x14ac:dyDescent="0.25">
      <c r="A327" s="88">
        <v>325</v>
      </c>
      <c r="B327" s="89" t="s">
        <v>811</v>
      </c>
      <c r="C327" s="103" t="s">
        <v>812</v>
      </c>
      <c r="D327" s="89" t="s">
        <v>288</v>
      </c>
      <c r="E327" s="91">
        <v>0</v>
      </c>
      <c r="F327" s="115">
        <v>0</v>
      </c>
      <c r="G327" s="115">
        <v>0</v>
      </c>
      <c r="H327" s="116">
        <v>0</v>
      </c>
      <c r="I327" s="117">
        <v>0</v>
      </c>
      <c r="J327" s="115">
        <v>0</v>
      </c>
      <c r="K327" s="118">
        <v>0</v>
      </c>
      <c r="L327" s="95">
        <f t="shared" si="20"/>
        <v>0</v>
      </c>
      <c r="M327" s="95">
        <f t="shared" si="21"/>
        <v>0</v>
      </c>
      <c r="N327" s="95">
        <f t="shared" si="22"/>
        <v>0</v>
      </c>
      <c r="O327" s="95">
        <f t="shared" si="23"/>
        <v>0</v>
      </c>
    </row>
    <row r="328" spans="1:15" ht="28.5" customHeight="1" x14ac:dyDescent="0.25">
      <c r="A328" s="88">
        <v>326</v>
      </c>
      <c r="B328" s="89" t="s">
        <v>813</v>
      </c>
      <c r="C328" s="103" t="s">
        <v>814</v>
      </c>
      <c r="D328" s="89" t="s">
        <v>288</v>
      </c>
      <c r="E328" s="91">
        <v>0</v>
      </c>
      <c r="F328" s="115">
        <v>0</v>
      </c>
      <c r="G328" s="115">
        <v>0</v>
      </c>
      <c r="H328" s="116">
        <v>0</v>
      </c>
      <c r="I328" s="117">
        <v>0</v>
      </c>
      <c r="J328" s="115">
        <v>0</v>
      </c>
      <c r="K328" s="118">
        <v>0</v>
      </c>
      <c r="L328" s="95">
        <f t="shared" si="20"/>
        <v>0</v>
      </c>
      <c r="M328" s="95">
        <f t="shared" si="21"/>
        <v>0</v>
      </c>
      <c r="N328" s="95">
        <f t="shared" si="22"/>
        <v>0</v>
      </c>
      <c r="O328" s="95">
        <f t="shared" si="23"/>
        <v>0</v>
      </c>
    </row>
    <row r="329" spans="1:15" ht="28.5" customHeight="1" x14ac:dyDescent="0.25">
      <c r="A329" s="88">
        <v>327</v>
      </c>
      <c r="B329" s="89" t="s">
        <v>815</v>
      </c>
      <c r="C329" s="103" t="s">
        <v>816</v>
      </c>
      <c r="D329" s="89" t="s">
        <v>288</v>
      </c>
      <c r="E329" s="91">
        <v>0</v>
      </c>
      <c r="F329" s="115">
        <v>0</v>
      </c>
      <c r="G329" s="115">
        <v>0</v>
      </c>
      <c r="H329" s="116">
        <v>0</v>
      </c>
      <c r="I329" s="117">
        <v>0</v>
      </c>
      <c r="J329" s="115">
        <v>0</v>
      </c>
      <c r="K329" s="118">
        <v>0</v>
      </c>
      <c r="L329" s="95">
        <f t="shared" si="20"/>
        <v>0</v>
      </c>
      <c r="M329" s="95">
        <f t="shared" si="21"/>
        <v>0</v>
      </c>
      <c r="N329" s="95">
        <f t="shared" si="22"/>
        <v>0</v>
      </c>
      <c r="O329" s="95">
        <f t="shared" si="23"/>
        <v>0</v>
      </c>
    </row>
    <row r="330" spans="1:15" ht="28.5" customHeight="1" x14ac:dyDescent="0.25">
      <c r="A330" s="88">
        <v>328</v>
      </c>
      <c r="B330" s="89" t="s">
        <v>817</v>
      </c>
      <c r="C330" s="103" t="s">
        <v>818</v>
      </c>
      <c r="D330" s="89" t="s">
        <v>288</v>
      </c>
      <c r="E330" s="91">
        <v>0</v>
      </c>
      <c r="F330" s="115">
        <v>0</v>
      </c>
      <c r="G330" s="115">
        <v>0</v>
      </c>
      <c r="H330" s="116">
        <v>0</v>
      </c>
      <c r="I330" s="117">
        <v>0</v>
      </c>
      <c r="J330" s="115">
        <v>0</v>
      </c>
      <c r="K330" s="118">
        <v>0</v>
      </c>
      <c r="L330" s="95">
        <f t="shared" si="20"/>
        <v>0</v>
      </c>
      <c r="M330" s="95">
        <f t="shared" si="21"/>
        <v>0</v>
      </c>
      <c r="N330" s="95">
        <f t="shared" si="22"/>
        <v>0</v>
      </c>
      <c r="O330" s="95">
        <f t="shared" si="23"/>
        <v>0</v>
      </c>
    </row>
    <row r="331" spans="1:15" ht="28.5" customHeight="1" x14ac:dyDescent="0.25">
      <c r="A331" s="96">
        <v>329</v>
      </c>
      <c r="B331" s="97" t="s">
        <v>819</v>
      </c>
      <c r="C331" s="123" t="s">
        <v>820</v>
      </c>
      <c r="D331" s="97" t="s">
        <v>288</v>
      </c>
      <c r="E331" s="99">
        <v>0</v>
      </c>
      <c r="F331" s="119">
        <v>0</v>
      </c>
      <c r="G331" s="119">
        <v>0</v>
      </c>
      <c r="H331" s="120">
        <v>0</v>
      </c>
      <c r="I331" s="117">
        <v>0</v>
      </c>
      <c r="J331" s="119">
        <v>0</v>
      </c>
      <c r="K331" s="121">
        <v>0</v>
      </c>
      <c r="L331" s="95">
        <f t="shared" si="20"/>
        <v>0</v>
      </c>
      <c r="M331" s="95">
        <f t="shared" si="21"/>
        <v>0</v>
      </c>
      <c r="N331" s="95">
        <f t="shared" si="22"/>
        <v>0</v>
      </c>
      <c r="O331" s="95">
        <f t="shared" si="23"/>
        <v>0</v>
      </c>
    </row>
    <row r="332" spans="1:15" ht="28.5" customHeight="1" x14ac:dyDescent="0.25">
      <c r="A332" s="96">
        <v>330</v>
      </c>
      <c r="B332" s="97" t="s">
        <v>821</v>
      </c>
      <c r="C332" s="123" t="s">
        <v>822</v>
      </c>
      <c r="D332" s="97" t="s">
        <v>288</v>
      </c>
      <c r="E332" s="99">
        <v>0</v>
      </c>
      <c r="F332" s="119">
        <v>0</v>
      </c>
      <c r="G332" s="119">
        <v>0</v>
      </c>
      <c r="H332" s="120">
        <v>0</v>
      </c>
      <c r="I332" s="117">
        <v>0</v>
      </c>
      <c r="J332" s="119">
        <v>0</v>
      </c>
      <c r="K332" s="121">
        <v>0</v>
      </c>
      <c r="L332" s="95">
        <f t="shared" si="20"/>
        <v>0</v>
      </c>
      <c r="M332" s="95">
        <f t="shared" si="21"/>
        <v>0</v>
      </c>
      <c r="N332" s="95">
        <f t="shared" si="22"/>
        <v>0</v>
      </c>
      <c r="O332" s="95">
        <f t="shared" si="23"/>
        <v>0</v>
      </c>
    </row>
    <row r="333" spans="1:15" ht="28.5" customHeight="1" x14ac:dyDescent="0.25">
      <c r="A333" s="96">
        <v>331</v>
      </c>
      <c r="B333" s="97" t="s">
        <v>823</v>
      </c>
      <c r="C333" s="123" t="s">
        <v>824</v>
      </c>
      <c r="D333" s="97" t="s">
        <v>288</v>
      </c>
      <c r="E333" s="99">
        <v>0</v>
      </c>
      <c r="F333" s="119">
        <v>0</v>
      </c>
      <c r="G333" s="119">
        <v>0</v>
      </c>
      <c r="H333" s="120">
        <v>0</v>
      </c>
      <c r="I333" s="117">
        <v>0</v>
      </c>
      <c r="J333" s="119">
        <v>0</v>
      </c>
      <c r="K333" s="121">
        <v>0</v>
      </c>
      <c r="L333" s="95">
        <f t="shared" si="20"/>
        <v>0</v>
      </c>
      <c r="M333" s="95">
        <f t="shared" si="21"/>
        <v>0</v>
      </c>
      <c r="N333" s="95">
        <f t="shared" si="22"/>
        <v>0</v>
      </c>
      <c r="O333" s="95">
        <f t="shared" si="23"/>
        <v>0</v>
      </c>
    </row>
    <row r="334" spans="1:15" ht="28.5" customHeight="1" x14ac:dyDescent="0.25">
      <c r="A334" s="96">
        <v>332</v>
      </c>
      <c r="B334" s="97" t="s">
        <v>825</v>
      </c>
      <c r="C334" s="123" t="s">
        <v>826</v>
      </c>
      <c r="D334" s="97" t="s">
        <v>288</v>
      </c>
      <c r="E334" s="99">
        <v>0</v>
      </c>
      <c r="F334" s="119">
        <v>0</v>
      </c>
      <c r="G334" s="119">
        <v>0</v>
      </c>
      <c r="H334" s="120">
        <v>0</v>
      </c>
      <c r="I334" s="117">
        <v>0</v>
      </c>
      <c r="J334" s="119">
        <v>0</v>
      </c>
      <c r="K334" s="121">
        <v>0</v>
      </c>
      <c r="L334" s="95">
        <f t="shared" si="20"/>
        <v>0</v>
      </c>
      <c r="M334" s="95">
        <f t="shared" si="21"/>
        <v>0</v>
      </c>
      <c r="N334" s="95">
        <f t="shared" si="22"/>
        <v>0</v>
      </c>
      <c r="O334" s="95">
        <f t="shared" si="23"/>
        <v>0</v>
      </c>
    </row>
    <row r="335" spans="1:15" ht="28.5" customHeight="1" x14ac:dyDescent="0.25">
      <c r="A335" s="96">
        <v>333</v>
      </c>
      <c r="B335" s="97" t="s">
        <v>827</v>
      </c>
      <c r="C335" s="123" t="s">
        <v>828</v>
      </c>
      <c r="D335" s="97" t="s">
        <v>288</v>
      </c>
      <c r="E335" s="99">
        <v>0</v>
      </c>
      <c r="F335" s="119">
        <v>0</v>
      </c>
      <c r="G335" s="119">
        <v>0</v>
      </c>
      <c r="H335" s="120">
        <v>0</v>
      </c>
      <c r="I335" s="117">
        <v>0</v>
      </c>
      <c r="J335" s="119">
        <v>0</v>
      </c>
      <c r="K335" s="121">
        <v>0</v>
      </c>
      <c r="L335" s="95">
        <f t="shared" si="20"/>
        <v>0</v>
      </c>
      <c r="M335" s="95">
        <f t="shared" si="21"/>
        <v>0</v>
      </c>
      <c r="N335" s="95">
        <f t="shared" si="22"/>
        <v>0</v>
      </c>
      <c r="O335" s="95">
        <f t="shared" si="23"/>
        <v>0</v>
      </c>
    </row>
    <row r="336" spans="1:15" ht="28.5" customHeight="1" x14ac:dyDescent="0.25">
      <c r="A336" s="88">
        <v>334</v>
      </c>
      <c r="B336" s="89" t="s">
        <v>829</v>
      </c>
      <c r="C336" s="103" t="s">
        <v>830</v>
      </c>
      <c r="D336" s="89" t="s">
        <v>288</v>
      </c>
      <c r="E336" s="91">
        <v>0</v>
      </c>
      <c r="F336" s="115">
        <v>0</v>
      </c>
      <c r="G336" s="115">
        <v>0</v>
      </c>
      <c r="H336" s="116">
        <v>0</v>
      </c>
      <c r="I336" s="117">
        <v>0</v>
      </c>
      <c r="J336" s="115">
        <v>0</v>
      </c>
      <c r="K336" s="118">
        <v>0</v>
      </c>
      <c r="L336" s="95">
        <f t="shared" si="20"/>
        <v>0</v>
      </c>
      <c r="M336" s="95">
        <f t="shared" si="21"/>
        <v>0</v>
      </c>
      <c r="N336" s="95">
        <f t="shared" si="22"/>
        <v>0</v>
      </c>
      <c r="O336" s="95">
        <f t="shared" si="23"/>
        <v>0</v>
      </c>
    </row>
    <row r="337" spans="1:15" ht="28.5" customHeight="1" x14ac:dyDescent="0.25">
      <c r="A337" s="96">
        <v>335</v>
      </c>
      <c r="B337" s="97" t="s">
        <v>831</v>
      </c>
      <c r="C337" s="123" t="s">
        <v>832</v>
      </c>
      <c r="D337" s="97" t="s">
        <v>288</v>
      </c>
      <c r="E337" s="99">
        <v>0</v>
      </c>
      <c r="F337" s="119">
        <v>0</v>
      </c>
      <c r="G337" s="119">
        <v>0</v>
      </c>
      <c r="H337" s="120">
        <v>0</v>
      </c>
      <c r="I337" s="117">
        <v>0</v>
      </c>
      <c r="J337" s="119">
        <v>0</v>
      </c>
      <c r="K337" s="121">
        <v>0</v>
      </c>
      <c r="L337" s="95">
        <f t="shared" si="20"/>
        <v>0</v>
      </c>
      <c r="M337" s="95">
        <f t="shared" si="21"/>
        <v>0</v>
      </c>
      <c r="N337" s="95">
        <f t="shared" si="22"/>
        <v>0</v>
      </c>
      <c r="O337" s="95">
        <f t="shared" si="23"/>
        <v>0</v>
      </c>
    </row>
    <row r="338" spans="1:15" ht="28.5" customHeight="1" x14ac:dyDescent="0.25">
      <c r="A338" s="96">
        <v>336</v>
      </c>
      <c r="B338" s="97" t="s">
        <v>833</v>
      </c>
      <c r="C338" s="123" t="s">
        <v>834</v>
      </c>
      <c r="D338" s="97" t="s">
        <v>288</v>
      </c>
      <c r="E338" s="99">
        <v>0</v>
      </c>
      <c r="F338" s="119">
        <v>0</v>
      </c>
      <c r="G338" s="119">
        <v>0</v>
      </c>
      <c r="H338" s="120">
        <v>0</v>
      </c>
      <c r="I338" s="117">
        <v>0</v>
      </c>
      <c r="J338" s="119">
        <v>0</v>
      </c>
      <c r="K338" s="121">
        <v>0</v>
      </c>
      <c r="L338" s="95">
        <f t="shared" si="20"/>
        <v>0</v>
      </c>
      <c r="M338" s="95">
        <f t="shared" si="21"/>
        <v>0</v>
      </c>
      <c r="N338" s="95">
        <f t="shared" si="22"/>
        <v>0</v>
      </c>
      <c r="O338" s="95">
        <f t="shared" si="23"/>
        <v>0</v>
      </c>
    </row>
    <row r="339" spans="1:15" ht="28.5" customHeight="1" x14ac:dyDescent="0.25">
      <c r="A339" s="96">
        <v>337</v>
      </c>
      <c r="B339" s="97" t="s">
        <v>835</v>
      </c>
      <c r="C339" s="123" t="s">
        <v>836</v>
      </c>
      <c r="D339" s="97" t="s">
        <v>288</v>
      </c>
      <c r="E339" s="99">
        <v>0</v>
      </c>
      <c r="F339" s="119">
        <v>0</v>
      </c>
      <c r="G339" s="119">
        <v>0</v>
      </c>
      <c r="H339" s="120">
        <v>0</v>
      </c>
      <c r="I339" s="117">
        <v>0</v>
      </c>
      <c r="J339" s="119">
        <v>0</v>
      </c>
      <c r="K339" s="121">
        <v>0</v>
      </c>
      <c r="L339" s="95">
        <f t="shared" si="20"/>
        <v>0</v>
      </c>
      <c r="M339" s="95">
        <f t="shared" si="21"/>
        <v>0</v>
      </c>
      <c r="N339" s="95">
        <f t="shared" si="22"/>
        <v>0</v>
      </c>
      <c r="O339" s="95">
        <f t="shared" si="23"/>
        <v>0</v>
      </c>
    </row>
    <row r="340" spans="1:15" ht="28.5" customHeight="1" x14ac:dyDescent="0.25">
      <c r="A340" s="96">
        <v>338</v>
      </c>
      <c r="B340" s="97" t="s">
        <v>837</v>
      </c>
      <c r="C340" s="123" t="s">
        <v>838</v>
      </c>
      <c r="D340" s="97" t="s">
        <v>288</v>
      </c>
      <c r="E340" s="99">
        <v>0</v>
      </c>
      <c r="F340" s="119">
        <v>0</v>
      </c>
      <c r="G340" s="119">
        <v>0</v>
      </c>
      <c r="H340" s="120">
        <v>0</v>
      </c>
      <c r="I340" s="117">
        <v>0</v>
      </c>
      <c r="J340" s="119">
        <v>0</v>
      </c>
      <c r="K340" s="121">
        <v>0</v>
      </c>
      <c r="L340" s="95">
        <f t="shared" si="20"/>
        <v>0</v>
      </c>
      <c r="M340" s="95">
        <f t="shared" si="21"/>
        <v>0</v>
      </c>
      <c r="N340" s="95">
        <f t="shared" si="22"/>
        <v>0</v>
      </c>
      <c r="O340" s="95">
        <f t="shared" si="23"/>
        <v>0</v>
      </c>
    </row>
    <row r="341" spans="1:15" ht="28.5" customHeight="1" x14ac:dyDescent="0.25">
      <c r="A341" s="96">
        <v>339</v>
      </c>
      <c r="B341" s="97" t="s">
        <v>839</v>
      </c>
      <c r="C341" s="123" t="s">
        <v>840</v>
      </c>
      <c r="D341" s="97" t="s">
        <v>288</v>
      </c>
      <c r="E341" s="99">
        <v>0</v>
      </c>
      <c r="F341" s="119">
        <v>0</v>
      </c>
      <c r="G341" s="119">
        <v>0</v>
      </c>
      <c r="H341" s="120">
        <v>0</v>
      </c>
      <c r="I341" s="117">
        <v>0</v>
      </c>
      <c r="J341" s="119">
        <v>0</v>
      </c>
      <c r="K341" s="121">
        <v>0</v>
      </c>
      <c r="L341" s="95">
        <f t="shared" si="20"/>
        <v>0</v>
      </c>
      <c r="M341" s="95">
        <f t="shared" si="21"/>
        <v>0</v>
      </c>
      <c r="N341" s="95">
        <f t="shared" si="22"/>
        <v>0</v>
      </c>
      <c r="O341" s="95">
        <f t="shared" si="23"/>
        <v>0</v>
      </c>
    </row>
    <row r="342" spans="1:15" ht="28.5" customHeight="1" x14ac:dyDescent="0.25">
      <c r="A342" s="96">
        <v>340</v>
      </c>
      <c r="B342" s="97" t="s">
        <v>841</v>
      </c>
      <c r="C342" s="123" t="s">
        <v>842</v>
      </c>
      <c r="D342" s="97" t="s">
        <v>288</v>
      </c>
      <c r="E342" s="99">
        <v>0</v>
      </c>
      <c r="F342" s="119">
        <v>0</v>
      </c>
      <c r="G342" s="119">
        <v>0</v>
      </c>
      <c r="H342" s="120">
        <v>0</v>
      </c>
      <c r="I342" s="117">
        <v>0</v>
      </c>
      <c r="J342" s="119">
        <v>0</v>
      </c>
      <c r="K342" s="121">
        <v>0</v>
      </c>
      <c r="L342" s="95">
        <f t="shared" si="20"/>
        <v>0</v>
      </c>
      <c r="M342" s="95">
        <f t="shared" si="21"/>
        <v>0</v>
      </c>
      <c r="N342" s="95">
        <f t="shared" si="22"/>
        <v>0</v>
      </c>
      <c r="O342" s="95">
        <f t="shared" si="23"/>
        <v>0</v>
      </c>
    </row>
    <row r="343" spans="1:15" ht="28.5" customHeight="1" x14ac:dyDescent="0.25">
      <c r="A343" s="96">
        <v>341</v>
      </c>
      <c r="B343" s="97" t="s">
        <v>843</v>
      </c>
      <c r="C343" s="123" t="s">
        <v>844</v>
      </c>
      <c r="D343" s="97" t="s">
        <v>288</v>
      </c>
      <c r="E343" s="99">
        <v>0</v>
      </c>
      <c r="F343" s="119">
        <v>0</v>
      </c>
      <c r="G343" s="119">
        <v>0</v>
      </c>
      <c r="H343" s="120">
        <v>0</v>
      </c>
      <c r="I343" s="117">
        <v>0</v>
      </c>
      <c r="J343" s="119">
        <v>0</v>
      </c>
      <c r="K343" s="121">
        <v>0</v>
      </c>
      <c r="L343" s="95">
        <f t="shared" si="20"/>
        <v>0</v>
      </c>
      <c r="M343" s="95">
        <f t="shared" si="21"/>
        <v>0</v>
      </c>
      <c r="N343" s="95">
        <f t="shared" si="22"/>
        <v>0</v>
      </c>
      <c r="O343" s="95">
        <f t="shared" si="23"/>
        <v>0</v>
      </c>
    </row>
    <row r="344" spans="1:15" ht="28.5" customHeight="1" x14ac:dyDescent="0.25">
      <c r="A344" s="96">
        <v>342</v>
      </c>
      <c r="B344" s="97" t="s">
        <v>845</v>
      </c>
      <c r="C344" s="123" t="s">
        <v>846</v>
      </c>
      <c r="D344" s="97" t="s">
        <v>288</v>
      </c>
      <c r="E344" s="99">
        <v>0</v>
      </c>
      <c r="F344" s="119">
        <v>0</v>
      </c>
      <c r="G344" s="119">
        <v>0</v>
      </c>
      <c r="H344" s="120">
        <v>0</v>
      </c>
      <c r="I344" s="117">
        <v>0</v>
      </c>
      <c r="J344" s="119">
        <v>0</v>
      </c>
      <c r="K344" s="121">
        <v>0</v>
      </c>
      <c r="L344" s="95">
        <f t="shared" si="20"/>
        <v>0</v>
      </c>
      <c r="M344" s="95">
        <f t="shared" si="21"/>
        <v>0</v>
      </c>
      <c r="N344" s="95">
        <f t="shared" si="22"/>
        <v>0</v>
      </c>
      <c r="O344" s="95">
        <f t="shared" si="23"/>
        <v>0</v>
      </c>
    </row>
    <row r="345" spans="1:15" ht="28.5" customHeight="1" x14ac:dyDescent="0.25">
      <c r="A345" s="96">
        <v>343</v>
      </c>
      <c r="B345" s="97" t="s">
        <v>847</v>
      </c>
      <c r="C345" s="123" t="s">
        <v>848</v>
      </c>
      <c r="D345" s="97" t="s">
        <v>288</v>
      </c>
      <c r="E345" s="99">
        <v>0</v>
      </c>
      <c r="F345" s="119">
        <v>0</v>
      </c>
      <c r="G345" s="119">
        <v>0</v>
      </c>
      <c r="H345" s="120">
        <v>0</v>
      </c>
      <c r="I345" s="117">
        <v>0</v>
      </c>
      <c r="J345" s="119">
        <v>0</v>
      </c>
      <c r="K345" s="121">
        <v>0</v>
      </c>
      <c r="L345" s="95">
        <f t="shared" si="20"/>
        <v>0</v>
      </c>
      <c r="M345" s="95">
        <f t="shared" si="21"/>
        <v>0</v>
      </c>
      <c r="N345" s="95">
        <f t="shared" si="22"/>
        <v>0</v>
      </c>
      <c r="O345" s="95">
        <f t="shared" si="23"/>
        <v>0</v>
      </c>
    </row>
    <row r="346" spans="1:15" ht="28.5" customHeight="1" x14ac:dyDescent="0.25">
      <c r="A346" s="96">
        <v>344</v>
      </c>
      <c r="B346" s="97" t="s">
        <v>849</v>
      </c>
      <c r="C346" s="123" t="s">
        <v>850</v>
      </c>
      <c r="D346" s="97" t="s">
        <v>288</v>
      </c>
      <c r="E346" s="99">
        <v>0</v>
      </c>
      <c r="F346" s="119">
        <v>0</v>
      </c>
      <c r="G346" s="119">
        <v>0</v>
      </c>
      <c r="H346" s="120">
        <v>0</v>
      </c>
      <c r="I346" s="117">
        <v>0</v>
      </c>
      <c r="J346" s="119">
        <v>0</v>
      </c>
      <c r="K346" s="121">
        <v>0</v>
      </c>
      <c r="L346" s="95">
        <f t="shared" si="20"/>
        <v>0</v>
      </c>
      <c r="M346" s="95">
        <f t="shared" si="21"/>
        <v>0</v>
      </c>
      <c r="N346" s="95">
        <f t="shared" si="22"/>
        <v>0</v>
      </c>
      <c r="O346" s="95">
        <f t="shared" si="23"/>
        <v>0</v>
      </c>
    </row>
    <row r="347" spans="1:15" ht="28.5" customHeight="1" x14ac:dyDescent="0.25">
      <c r="A347" s="96">
        <v>345</v>
      </c>
      <c r="B347" s="97" t="s">
        <v>851</v>
      </c>
      <c r="C347" s="123" t="s">
        <v>852</v>
      </c>
      <c r="D347" s="97" t="s">
        <v>288</v>
      </c>
      <c r="E347" s="99">
        <v>0</v>
      </c>
      <c r="F347" s="119">
        <v>0</v>
      </c>
      <c r="G347" s="119">
        <v>0</v>
      </c>
      <c r="H347" s="120">
        <v>0</v>
      </c>
      <c r="I347" s="117">
        <v>0</v>
      </c>
      <c r="J347" s="119">
        <v>0</v>
      </c>
      <c r="K347" s="121">
        <v>0</v>
      </c>
      <c r="L347" s="95">
        <f t="shared" si="20"/>
        <v>0</v>
      </c>
      <c r="M347" s="95">
        <f t="shared" si="21"/>
        <v>0</v>
      </c>
      <c r="N347" s="95">
        <f t="shared" si="22"/>
        <v>0</v>
      </c>
      <c r="O347" s="95">
        <f t="shared" si="23"/>
        <v>0</v>
      </c>
    </row>
    <row r="348" spans="1:15" ht="28.5" customHeight="1" x14ac:dyDescent="0.25">
      <c r="A348" s="96">
        <v>346</v>
      </c>
      <c r="B348" s="97" t="s">
        <v>853</v>
      </c>
      <c r="C348" s="123" t="s">
        <v>854</v>
      </c>
      <c r="D348" s="97" t="s">
        <v>288</v>
      </c>
      <c r="E348" s="99">
        <v>0</v>
      </c>
      <c r="F348" s="119">
        <v>0</v>
      </c>
      <c r="G348" s="119">
        <v>0</v>
      </c>
      <c r="H348" s="120">
        <v>0</v>
      </c>
      <c r="I348" s="117">
        <v>0</v>
      </c>
      <c r="J348" s="119">
        <v>0</v>
      </c>
      <c r="K348" s="121">
        <v>0</v>
      </c>
      <c r="L348" s="95">
        <f t="shared" si="20"/>
        <v>0</v>
      </c>
      <c r="M348" s="95">
        <f t="shared" si="21"/>
        <v>0</v>
      </c>
      <c r="N348" s="95">
        <f t="shared" si="22"/>
        <v>0</v>
      </c>
      <c r="O348" s="95">
        <f t="shared" si="23"/>
        <v>0</v>
      </c>
    </row>
    <row r="349" spans="1:15" ht="28.5" customHeight="1" x14ac:dyDescent="0.25">
      <c r="A349" s="96">
        <v>347</v>
      </c>
      <c r="B349" s="97" t="s">
        <v>855</v>
      </c>
      <c r="C349" s="123" t="s">
        <v>856</v>
      </c>
      <c r="D349" s="97" t="s">
        <v>288</v>
      </c>
      <c r="E349" s="99">
        <v>0</v>
      </c>
      <c r="F349" s="119">
        <v>0</v>
      </c>
      <c r="G349" s="119">
        <v>0</v>
      </c>
      <c r="H349" s="120">
        <v>0</v>
      </c>
      <c r="I349" s="117">
        <v>0</v>
      </c>
      <c r="J349" s="119">
        <v>0</v>
      </c>
      <c r="K349" s="121">
        <v>0</v>
      </c>
      <c r="L349" s="95">
        <f t="shared" si="20"/>
        <v>0</v>
      </c>
      <c r="M349" s="95">
        <f t="shared" si="21"/>
        <v>0</v>
      </c>
      <c r="N349" s="95">
        <f t="shared" si="22"/>
        <v>0</v>
      </c>
      <c r="O349" s="95">
        <f t="shared" si="23"/>
        <v>0</v>
      </c>
    </row>
    <row r="350" spans="1:15" ht="28.5" customHeight="1" x14ac:dyDescent="0.25">
      <c r="A350" s="88">
        <v>348</v>
      </c>
      <c r="B350" s="89" t="s">
        <v>857</v>
      </c>
      <c r="C350" s="103" t="s">
        <v>858</v>
      </c>
      <c r="D350" s="89" t="s">
        <v>288</v>
      </c>
      <c r="E350" s="91">
        <v>0</v>
      </c>
      <c r="F350" s="115">
        <v>0</v>
      </c>
      <c r="G350" s="115">
        <v>0</v>
      </c>
      <c r="H350" s="116">
        <v>0</v>
      </c>
      <c r="I350" s="117">
        <v>0</v>
      </c>
      <c r="J350" s="115">
        <v>0</v>
      </c>
      <c r="K350" s="118">
        <v>0</v>
      </c>
      <c r="L350" s="95">
        <f t="shared" si="20"/>
        <v>0</v>
      </c>
      <c r="M350" s="95">
        <f t="shared" si="21"/>
        <v>0</v>
      </c>
      <c r="N350" s="95">
        <f t="shared" si="22"/>
        <v>0</v>
      </c>
      <c r="O350" s="95">
        <f t="shared" si="23"/>
        <v>0</v>
      </c>
    </row>
    <row r="351" spans="1:15" ht="28.5" customHeight="1" x14ac:dyDescent="0.25">
      <c r="A351" s="88">
        <v>349</v>
      </c>
      <c r="B351" s="89" t="s">
        <v>859</v>
      </c>
      <c r="C351" s="103" t="s">
        <v>860</v>
      </c>
      <c r="D351" s="89" t="s">
        <v>288</v>
      </c>
      <c r="E351" s="91">
        <v>0</v>
      </c>
      <c r="F351" s="115">
        <v>0</v>
      </c>
      <c r="G351" s="115">
        <v>0</v>
      </c>
      <c r="H351" s="116">
        <v>0</v>
      </c>
      <c r="I351" s="117">
        <v>0</v>
      </c>
      <c r="J351" s="115">
        <v>0</v>
      </c>
      <c r="K351" s="118">
        <v>0</v>
      </c>
      <c r="L351" s="95">
        <f t="shared" si="20"/>
        <v>0</v>
      </c>
      <c r="M351" s="95">
        <f t="shared" si="21"/>
        <v>0</v>
      </c>
      <c r="N351" s="95">
        <f t="shared" si="22"/>
        <v>0</v>
      </c>
      <c r="O351" s="95">
        <f t="shared" si="23"/>
        <v>0</v>
      </c>
    </row>
    <row r="352" spans="1:15" ht="28.5" customHeight="1" x14ac:dyDescent="0.25">
      <c r="A352" s="88">
        <v>350</v>
      </c>
      <c r="B352" s="89" t="s">
        <v>861</v>
      </c>
      <c r="C352" s="103" t="s">
        <v>862</v>
      </c>
      <c r="D352" s="89" t="s">
        <v>288</v>
      </c>
      <c r="E352" s="91">
        <v>0</v>
      </c>
      <c r="F352" s="115">
        <v>0</v>
      </c>
      <c r="G352" s="115">
        <v>0</v>
      </c>
      <c r="H352" s="116">
        <v>0</v>
      </c>
      <c r="I352" s="117">
        <v>0</v>
      </c>
      <c r="J352" s="115">
        <v>0</v>
      </c>
      <c r="K352" s="118">
        <v>0</v>
      </c>
      <c r="L352" s="95">
        <f t="shared" si="20"/>
        <v>0</v>
      </c>
      <c r="M352" s="95">
        <f t="shared" si="21"/>
        <v>0</v>
      </c>
      <c r="N352" s="95">
        <f t="shared" si="22"/>
        <v>0</v>
      </c>
      <c r="O352" s="95">
        <f t="shared" si="23"/>
        <v>0</v>
      </c>
    </row>
    <row r="353" spans="1:15" ht="28.5" customHeight="1" x14ac:dyDescent="0.25">
      <c r="A353" s="88">
        <v>351</v>
      </c>
      <c r="B353" s="89" t="s">
        <v>863</v>
      </c>
      <c r="C353" s="103" t="s">
        <v>864</v>
      </c>
      <c r="D353" s="89" t="s">
        <v>288</v>
      </c>
      <c r="E353" s="91">
        <v>0</v>
      </c>
      <c r="F353" s="115">
        <v>0</v>
      </c>
      <c r="G353" s="115">
        <v>0</v>
      </c>
      <c r="H353" s="116">
        <v>0</v>
      </c>
      <c r="I353" s="117">
        <v>0</v>
      </c>
      <c r="J353" s="115">
        <v>0</v>
      </c>
      <c r="K353" s="118">
        <v>0</v>
      </c>
      <c r="L353" s="95">
        <f t="shared" si="20"/>
        <v>0</v>
      </c>
      <c r="M353" s="95">
        <f t="shared" si="21"/>
        <v>0</v>
      </c>
      <c r="N353" s="95">
        <f t="shared" si="22"/>
        <v>0</v>
      </c>
      <c r="O353" s="95">
        <f t="shared" si="23"/>
        <v>0</v>
      </c>
    </row>
    <row r="354" spans="1:15" ht="28.5" customHeight="1" x14ac:dyDescent="0.25">
      <c r="A354" s="88">
        <v>352</v>
      </c>
      <c r="B354" s="89" t="s">
        <v>865</v>
      </c>
      <c r="C354" s="103" t="s">
        <v>866</v>
      </c>
      <c r="D354" s="89" t="s">
        <v>288</v>
      </c>
      <c r="E354" s="91">
        <v>0</v>
      </c>
      <c r="F354" s="115">
        <v>0</v>
      </c>
      <c r="G354" s="115">
        <v>0</v>
      </c>
      <c r="H354" s="116">
        <v>0</v>
      </c>
      <c r="I354" s="117">
        <v>0</v>
      </c>
      <c r="J354" s="115">
        <v>0</v>
      </c>
      <c r="K354" s="118">
        <v>0</v>
      </c>
      <c r="L354" s="95">
        <f t="shared" si="20"/>
        <v>0</v>
      </c>
      <c r="M354" s="95">
        <f t="shared" si="21"/>
        <v>0</v>
      </c>
      <c r="N354" s="95">
        <f t="shared" si="22"/>
        <v>0</v>
      </c>
      <c r="O354" s="95">
        <f t="shared" si="23"/>
        <v>0</v>
      </c>
    </row>
    <row r="355" spans="1:15" ht="28.5" customHeight="1" x14ac:dyDescent="0.25">
      <c r="A355" s="88">
        <v>353</v>
      </c>
      <c r="B355" s="89" t="s">
        <v>867</v>
      </c>
      <c r="C355" s="103" t="s">
        <v>868</v>
      </c>
      <c r="D355" s="89" t="s">
        <v>288</v>
      </c>
      <c r="E355" s="91">
        <v>0</v>
      </c>
      <c r="F355" s="115">
        <v>0</v>
      </c>
      <c r="G355" s="115">
        <v>0</v>
      </c>
      <c r="H355" s="116">
        <v>0</v>
      </c>
      <c r="I355" s="117">
        <v>0</v>
      </c>
      <c r="J355" s="115">
        <v>0</v>
      </c>
      <c r="K355" s="118">
        <v>0</v>
      </c>
      <c r="L355" s="95">
        <f t="shared" si="20"/>
        <v>0</v>
      </c>
      <c r="M355" s="95">
        <f t="shared" si="21"/>
        <v>0</v>
      </c>
      <c r="N355" s="95">
        <f t="shared" si="22"/>
        <v>0</v>
      </c>
      <c r="O355" s="95">
        <f t="shared" si="23"/>
        <v>0</v>
      </c>
    </row>
    <row r="356" spans="1:15" ht="28.5" customHeight="1" x14ac:dyDescent="0.25">
      <c r="A356" s="88">
        <v>354</v>
      </c>
      <c r="B356" s="89" t="s">
        <v>869</v>
      </c>
      <c r="C356" s="103" t="s">
        <v>870</v>
      </c>
      <c r="D356" s="89" t="s">
        <v>288</v>
      </c>
      <c r="E356" s="91">
        <v>0</v>
      </c>
      <c r="F356" s="115">
        <v>0</v>
      </c>
      <c r="G356" s="115">
        <v>0</v>
      </c>
      <c r="H356" s="116">
        <v>0</v>
      </c>
      <c r="I356" s="117">
        <v>0</v>
      </c>
      <c r="J356" s="115">
        <v>0</v>
      </c>
      <c r="K356" s="118">
        <v>0</v>
      </c>
      <c r="L356" s="95">
        <f t="shared" si="20"/>
        <v>0</v>
      </c>
      <c r="M356" s="95">
        <f t="shared" si="21"/>
        <v>0</v>
      </c>
      <c r="N356" s="95">
        <f t="shared" si="22"/>
        <v>0</v>
      </c>
      <c r="O356" s="95">
        <f t="shared" si="23"/>
        <v>0</v>
      </c>
    </row>
    <row r="357" spans="1:15" ht="28.5" customHeight="1" x14ac:dyDescent="0.25">
      <c r="A357" s="88">
        <v>355</v>
      </c>
      <c r="B357" s="89" t="s">
        <v>871</v>
      </c>
      <c r="C357" s="103" t="s">
        <v>872</v>
      </c>
      <c r="D357" s="89" t="s">
        <v>288</v>
      </c>
      <c r="E357" s="91">
        <v>0</v>
      </c>
      <c r="F357" s="115">
        <v>0</v>
      </c>
      <c r="G357" s="115">
        <v>0</v>
      </c>
      <c r="H357" s="116">
        <v>0</v>
      </c>
      <c r="I357" s="117">
        <v>0</v>
      </c>
      <c r="J357" s="115">
        <v>0</v>
      </c>
      <c r="K357" s="118">
        <v>0</v>
      </c>
      <c r="L357" s="95">
        <f t="shared" si="20"/>
        <v>0</v>
      </c>
      <c r="M357" s="95">
        <f t="shared" si="21"/>
        <v>0</v>
      </c>
      <c r="N357" s="95">
        <f t="shared" si="22"/>
        <v>0</v>
      </c>
      <c r="O357" s="95">
        <f t="shared" si="23"/>
        <v>0</v>
      </c>
    </row>
    <row r="358" spans="1:15" ht="28.5" customHeight="1" x14ac:dyDescent="0.25">
      <c r="A358" s="88">
        <v>356</v>
      </c>
      <c r="B358" s="89" t="s">
        <v>873</v>
      </c>
      <c r="C358" s="103" t="s">
        <v>874</v>
      </c>
      <c r="D358" s="89" t="s">
        <v>288</v>
      </c>
      <c r="E358" s="91">
        <v>0</v>
      </c>
      <c r="F358" s="115">
        <v>0</v>
      </c>
      <c r="G358" s="115">
        <v>0</v>
      </c>
      <c r="H358" s="116">
        <v>0</v>
      </c>
      <c r="I358" s="117">
        <v>0</v>
      </c>
      <c r="J358" s="115">
        <v>0</v>
      </c>
      <c r="K358" s="118">
        <v>0</v>
      </c>
      <c r="L358" s="95">
        <f t="shared" si="20"/>
        <v>0</v>
      </c>
      <c r="M358" s="95">
        <f t="shared" si="21"/>
        <v>0</v>
      </c>
      <c r="N358" s="95">
        <f t="shared" si="22"/>
        <v>0</v>
      </c>
      <c r="O358" s="95">
        <f t="shared" si="23"/>
        <v>0</v>
      </c>
    </row>
    <row r="359" spans="1:15" ht="28.5" customHeight="1" x14ac:dyDescent="0.25">
      <c r="A359" s="88">
        <v>357</v>
      </c>
      <c r="B359" s="89" t="s">
        <v>875</v>
      </c>
      <c r="C359" s="103" t="s">
        <v>876</v>
      </c>
      <c r="D359" s="89" t="s">
        <v>288</v>
      </c>
      <c r="E359" s="91">
        <v>0</v>
      </c>
      <c r="F359" s="115">
        <v>0</v>
      </c>
      <c r="G359" s="115">
        <v>0</v>
      </c>
      <c r="H359" s="116">
        <v>0</v>
      </c>
      <c r="I359" s="117">
        <v>0</v>
      </c>
      <c r="J359" s="115">
        <v>0</v>
      </c>
      <c r="K359" s="118">
        <v>0</v>
      </c>
      <c r="L359" s="95">
        <f t="shared" si="20"/>
        <v>0</v>
      </c>
      <c r="M359" s="95">
        <f t="shared" si="21"/>
        <v>0</v>
      </c>
      <c r="N359" s="95">
        <f t="shared" si="22"/>
        <v>0</v>
      </c>
      <c r="O359" s="95">
        <f t="shared" si="23"/>
        <v>0</v>
      </c>
    </row>
    <row r="360" spans="1:15" ht="28.5" customHeight="1" x14ac:dyDescent="0.25">
      <c r="A360" s="96">
        <v>358</v>
      </c>
      <c r="B360" s="97" t="s">
        <v>877</v>
      </c>
      <c r="C360" s="123" t="s">
        <v>878</v>
      </c>
      <c r="D360" s="97" t="s">
        <v>288</v>
      </c>
      <c r="E360" s="99">
        <v>0</v>
      </c>
      <c r="F360" s="119">
        <v>0</v>
      </c>
      <c r="G360" s="119">
        <v>0</v>
      </c>
      <c r="H360" s="120">
        <v>0</v>
      </c>
      <c r="I360" s="117">
        <v>0</v>
      </c>
      <c r="J360" s="119">
        <v>0</v>
      </c>
      <c r="K360" s="121">
        <v>0</v>
      </c>
      <c r="L360" s="95">
        <f t="shared" si="20"/>
        <v>0</v>
      </c>
      <c r="M360" s="95">
        <f t="shared" si="21"/>
        <v>0</v>
      </c>
      <c r="N360" s="95">
        <f t="shared" si="22"/>
        <v>0</v>
      </c>
      <c r="O360" s="95">
        <f t="shared" si="23"/>
        <v>0</v>
      </c>
    </row>
    <row r="361" spans="1:15" ht="28.5" customHeight="1" x14ac:dyDescent="0.25">
      <c r="A361" s="88">
        <v>359</v>
      </c>
      <c r="B361" s="89" t="s">
        <v>879</v>
      </c>
      <c r="C361" s="103" t="s">
        <v>880</v>
      </c>
      <c r="D361" s="89" t="s">
        <v>288</v>
      </c>
      <c r="E361" s="91">
        <v>0</v>
      </c>
      <c r="F361" s="115">
        <v>0</v>
      </c>
      <c r="G361" s="115">
        <v>0</v>
      </c>
      <c r="H361" s="116">
        <v>0</v>
      </c>
      <c r="I361" s="117">
        <v>0</v>
      </c>
      <c r="J361" s="115">
        <v>0</v>
      </c>
      <c r="K361" s="118">
        <v>0</v>
      </c>
      <c r="L361" s="95">
        <f t="shared" si="20"/>
        <v>0</v>
      </c>
      <c r="M361" s="95">
        <f t="shared" si="21"/>
        <v>0</v>
      </c>
      <c r="N361" s="95">
        <f t="shared" si="22"/>
        <v>0</v>
      </c>
      <c r="O361" s="95">
        <f t="shared" si="23"/>
        <v>0</v>
      </c>
    </row>
    <row r="362" spans="1:15" ht="28.5" customHeight="1" x14ac:dyDescent="0.25">
      <c r="A362" s="96">
        <v>360</v>
      </c>
      <c r="B362" s="97" t="s">
        <v>881</v>
      </c>
      <c r="C362" s="123" t="s">
        <v>882</v>
      </c>
      <c r="D362" s="97" t="s">
        <v>288</v>
      </c>
      <c r="E362" s="99">
        <v>0</v>
      </c>
      <c r="F362" s="119">
        <v>0</v>
      </c>
      <c r="G362" s="119">
        <v>0</v>
      </c>
      <c r="H362" s="120">
        <v>0</v>
      </c>
      <c r="I362" s="117">
        <v>0</v>
      </c>
      <c r="J362" s="119">
        <v>0</v>
      </c>
      <c r="K362" s="121">
        <v>0</v>
      </c>
      <c r="L362" s="95">
        <f t="shared" si="20"/>
        <v>0</v>
      </c>
      <c r="M362" s="95">
        <f t="shared" si="21"/>
        <v>0</v>
      </c>
      <c r="N362" s="95">
        <f t="shared" si="22"/>
        <v>0</v>
      </c>
      <c r="O362" s="95">
        <f t="shared" si="23"/>
        <v>0</v>
      </c>
    </row>
    <row r="363" spans="1:15" ht="28.5" customHeight="1" x14ac:dyDescent="0.25">
      <c r="A363" s="88">
        <v>361</v>
      </c>
      <c r="B363" s="89" t="s">
        <v>883</v>
      </c>
      <c r="C363" s="103" t="s">
        <v>882</v>
      </c>
      <c r="D363" s="89" t="s">
        <v>288</v>
      </c>
      <c r="E363" s="91">
        <v>0</v>
      </c>
      <c r="F363" s="115">
        <v>0</v>
      </c>
      <c r="G363" s="115">
        <v>0</v>
      </c>
      <c r="H363" s="116">
        <v>0</v>
      </c>
      <c r="I363" s="117">
        <v>0</v>
      </c>
      <c r="J363" s="115">
        <v>0</v>
      </c>
      <c r="K363" s="118">
        <v>0</v>
      </c>
      <c r="L363" s="95">
        <f t="shared" si="20"/>
        <v>0</v>
      </c>
      <c r="M363" s="95">
        <f t="shared" si="21"/>
        <v>0</v>
      </c>
      <c r="N363" s="95">
        <f t="shared" si="22"/>
        <v>0</v>
      </c>
      <c r="O363" s="95">
        <f t="shared" si="23"/>
        <v>0</v>
      </c>
    </row>
    <row r="364" spans="1:15" ht="28.5" customHeight="1" x14ac:dyDescent="0.25">
      <c r="A364" s="96">
        <v>362</v>
      </c>
      <c r="B364" s="97" t="s">
        <v>884</v>
      </c>
      <c r="C364" s="123" t="s">
        <v>885</v>
      </c>
      <c r="D364" s="97" t="s">
        <v>288</v>
      </c>
      <c r="E364" s="99">
        <v>0</v>
      </c>
      <c r="F364" s="119">
        <v>0</v>
      </c>
      <c r="G364" s="119">
        <v>0</v>
      </c>
      <c r="H364" s="120">
        <v>0</v>
      </c>
      <c r="I364" s="117">
        <v>0</v>
      </c>
      <c r="J364" s="119">
        <v>0</v>
      </c>
      <c r="K364" s="121">
        <v>0</v>
      </c>
      <c r="L364" s="95">
        <f t="shared" si="20"/>
        <v>0</v>
      </c>
      <c r="M364" s="95">
        <f t="shared" si="21"/>
        <v>0</v>
      </c>
      <c r="N364" s="95">
        <f t="shared" si="22"/>
        <v>0</v>
      </c>
      <c r="O364" s="95">
        <f t="shared" si="23"/>
        <v>0</v>
      </c>
    </row>
    <row r="365" spans="1:15" ht="28.5" customHeight="1" x14ac:dyDescent="0.25">
      <c r="A365" s="88">
        <v>363</v>
      </c>
      <c r="B365" s="89" t="s">
        <v>886</v>
      </c>
      <c r="C365" s="103" t="s">
        <v>885</v>
      </c>
      <c r="D365" s="89" t="s">
        <v>288</v>
      </c>
      <c r="E365" s="91">
        <v>0</v>
      </c>
      <c r="F365" s="115">
        <v>0</v>
      </c>
      <c r="G365" s="115">
        <v>0</v>
      </c>
      <c r="H365" s="116">
        <v>0</v>
      </c>
      <c r="I365" s="117">
        <v>0</v>
      </c>
      <c r="J365" s="115">
        <v>0</v>
      </c>
      <c r="K365" s="118">
        <v>0</v>
      </c>
      <c r="L365" s="95">
        <f t="shared" si="20"/>
        <v>0</v>
      </c>
      <c r="M365" s="95">
        <f t="shared" si="21"/>
        <v>0</v>
      </c>
      <c r="N365" s="95">
        <f t="shared" si="22"/>
        <v>0</v>
      </c>
      <c r="O365" s="95">
        <f t="shared" si="23"/>
        <v>0</v>
      </c>
    </row>
    <row r="366" spans="1:15" ht="28.5" customHeight="1" x14ac:dyDescent="0.25">
      <c r="A366" s="96">
        <v>364</v>
      </c>
      <c r="B366" s="97" t="s">
        <v>887</v>
      </c>
      <c r="C366" s="123" t="s">
        <v>888</v>
      </c>
      <c r="D366" s="97" t="s">
        <v>288</v>
      </c>
      <c r="E366" s="99">
        <v>0</v>
      </c>
      <c r="F366" s="119">
        <v>0</v>
      </c>
      <c r="G366" s="119">
        <v>0</v>
      </c>
      <c r="H366" s="120">
        <v>0</v>
      </c>
      <c r="I366" s="117">
        <v>0</v>
      </c>
      <c r="J366" s="119">
        <v>0</v>
      </c>
      <c r="K366" s="121">
        <v>0</v>
      </c>
      <c r="L366" s="95">
        <f t="shared" si="20"/>
        <v>0</v>
      </c>
      <c r="M366" s="95">
        <f t="shared" si="21"/>
        <v>0</v>
      </c>
      <c r="N366" s="95">
        <f t="shared" si="22"/>
        <v>0</v>
      </c>
      <c r="O366" s="95">
        <f t="shared" si="23"/>
        <v>0</v>
      </c>
    </row>
    <row r="367" spans="1:15" ht="28.5" customHeight="1" x14ac:dyDescent="0.25">
      <c r="A367" s="88">
        <v>365</v>
      </c>
      <c r="B367" s="89" t="s">
        <v>188</v>
      </c>
      <c r="C367" s="103" t="s">
        <v>888</v>
      </c>
      <c r="D367" s="89" t="s">
        <v>288</v>
      </c>
      <c r="E367" s="91">
        <v>84</v>
      </c>
      <c r="F367" s="115">
        <v>9468</v>
      </c>
      <c r="G367" s="115">
        <v>2398</v>
      </c>
      <c r="H367" s="116">
        <v>0</v>
      </c>
      <c r="I367" s="117">
        <v>0.74672581326573728</v>
      </c>
      <c r="J367" s="115">
        <v>2398</v>
      </c>
      <c r="K367" s="118">
        <v>201432</v>
      </c>
      <c r="L367" s="95">
        <f t="shared" si="20"/>
        <v>482.86799999999999</v>
      </c>
      <c r="M367" s="95">
        <f t="shared" si="21"/>
        <v>9950.8680000000004</v>
      </c>
      <c r="N367" s="95">
        <f t="shared" si="22"/>
        <v>7430.5700000000006</v>
      </c>
      <c r="O367" s="95">
        <f t="shared" si="23"/>
        <v>2520.2979999999998</v>
      </c>
    </row>
    <row r="368" spans="1:15" ht="28.5" customHeight="1" x14ac:dyDescent="0.25">
      <c r="A368" s="88">
        <v>366</v>
      </c>
      <c r="B368" s="89" t="s">
        <v>889</v>
      </c>
      <c r="C368" s="103" t="s">
        <v>890</v>
      </c>
      <c r="D368" s="89" t="s">
        <v>288</v>
      </c>
      <c r="E368" s="91">
        <v>0</v>
      </c>
      <c r="F368" s="115">
        <v>0</v>
      </c>
      <c r="G368" s="115">
        <v>0</v>
      </c>
      <c r="H368" s="116">
        <v>0</v>
      </c>
      <c r="I368" s="117">
        <v>0</v>
      </c>
      <c r="J368" s="115">
        <v>0</v>
      </c>
      <c r="K368" s="118">
        <v>0</v>
      </c>
      <c r="L368" s="95">
        <f t="shared" si="20"/>
        <v>0</v>
      </c>
      <c r="M368" s="95">
        <f t="shared" si="21"/>
        <v>0</v>
      </c>
      <c r="N368" s="95">
        <f t="shared" si="22"/>
        <v>0</v>
      </c>
      <c r="O368" s="95">
        <f t="shared" si="23"/>
        <v>0</v>
      </c>
    </row>
    <row r="369" spans="1:15" ht="28.5" customHeight="1" x14ac:dyDescent="0.25">
      <c r="A369" s="88">
        <v>367</v>
      </c>
      <c r="B369" s="89" t="s">
        <v>891</v>
      </c>
      <c r="C369" s="103" t="s">
        <v>892</v>
      </c>
      <c r="D369" s="89" t="s">
        <v>288</v>
      </c>
      <c r="E369" s="91">
        <v>0</v>
      </c>
      <c r="F369" s="115">
        <v>0</v>
      </c>
      <c r="G369" s="115">
        <v>0</v>
      </c>
      <c r="H369" s="116">
        <v>0</v>
      </c>
      <c r="I369" s="117">
        <v>0</v>
      </c>
      <c r="J369" s="115">
        <v>0</v>
      </c>
      <c r="K369" s="118">
        <v>0</v>
      </c>
      <c r="L369" s="95">
        <f t="shared" si="20"/>
        <v>0</v>
      </c>
      <c r="M369" s="95">
        <f t="shared" si="21"/>
        <v>0</v>
      </c>
      <c r="N369" s="95">
        <f t="shared" si="22"/>
        <v>0</v>
      </c>
      <c r="O369" s="95">
        <f t="shared" si="23"/>
        <v>0</v>
      </c>
    </row>
    <row r="370" spans="1:15" ht="28.5" customHeight="1" x14ac:dyDescent="0.25">
      <c r="A370" s="88">
        <v>368</v>
      </c>
      <c r="B370" s="89" t="s">
        <v>893</v>
      </c>
      <c r="C370" s="103" t="s">
        <v>894</v>
      </c>
      <c r="D370" s="89" t="s">
        <v>288</v>
      </c>
      <c r="E370" s="91">
        <v>0</v>
      </c>
      <c r="F370" s="115">
        <v>0</v>
      </c>
      <c r="G370" s="115">
        <v>0</v>
      </c>
      <c r="H370" s="116">
        <v>0</v>
      </c>
      <c r="I370" s="117">
        <v>0</v>
      </c>
      <c r="J370" s="115">
        <v>0</v>
      </c>
      <c r="K370" s="118">
        <v>0</v>
      </c>
      <c r="L370" s="95">
        <f t="shared" si="20"/>
        <v>0</v>
      </c>
      <c r="M370" s="95">
        <f t="shared" si="21"/>
        <v>0</v>
      </c>
      <c r="N370" s="95">
        <f t="shared" si="22"/>
        <v>0</v>
      </c>
      <c r="O370" s="95">
        <f t="shared" si="23"/>
        <v>0</v>
      </c>
    </row>
    <row r="371" spans="1:15" ht="28.5" customHeight="1" x14ac:dyDescent="0.25">
      <c r="A371" s="88">
        <v>369</v>
      </c>
      <c r="B371" s="89" t="s">
        <v>895</v>
      </c>
      <c r="C371" s="103" t="s">
        <v>896</v>
      </c>
      <c r="D371" s="89" t="s">
        <v>288</v>
      </c>
      <c r="E371" s="91">
        <v>0</v>
      </c>
      <c r="F371" s="115">
        <v>0</v>
      </c>
      <c r="G371" s="115">
        <v>0</v>
      </c>
      <c r="H371" s="116">
        <v>0</v>
      </c>
      <c r="I371" s="117">
        <v>0</v>
      </c>
      <c r="J371" s="115">
        <v>0</v>
      </c>
      <c r="K371" s="118">
        <v>0</v>
      </c>
      <c r="L371" s="95">
        <f t="shared" si="20"/>
        <v>0</v>
      </c>
      <c r="M371" s="95">
        <f t="shared" si="21"/>
        <v>0</v>
      </c>
      <c r="N371" s="95">
        <f t="shared" si="22"/>
        <v>0</v>
      </c>
      <c r="O371" s="95">
        <f t="shared" si="23"/>
        <v>0</v>
      </c>
    </row>
    <row r="372" spans="1:15" ht="28.5" customHeight="1" x14ac:dyDescent="0.25">
      <c r="A372" s="88">
        <v>370</v>
      </c>
      <c r="B372" s="89" t="s">
        <v>897</v>
      </c>
      <c r="C372" s="103" t="s">
        <v>898</v>
      </c>
      <c r="D372" s="89" t="s">
        <v>288</v>
      </c>
      <c r="E372" s="91">
        <v>0</v>
      </c>
      <c r="F372" s="115">
        <v>0</v>
      </c>
      <c r="G372" s="115">
        <v>0</v>
      </c>
      <c r="H372" s="116">
        <v>0</v>
      </c>
      <c r="I372" s="117">
        <v>0</v>
      </c>
      <c r="J372" s="115">
        <v>0</v>
      </c>
      <c r="K372" s="118">
        <v>0</v>
      </c>
      <c r="L372" s="95">
        <f t="shared" si="20"/>
        <v>0</v>
      </c>
      <c r="M372" s="95">
        <f t="shared" si="21"/>
        <v>0</v>
      </c>
      <c r="N372" s="95">
        <f t="shared" si="22"/>
        <v>0</v>
      </c>
      <c r="O372" s="95">
        <f t="shared" si="23"/>
        <v>0</v>
      </c>
    </row>
    <row r="373" spans="1:15" ht="28.5" customHeight="1" x14ac:dyDescent="0.25">
      <c r="A373" s="88">
        <v>371</v>
      </c>
      <c r="B373" s="89" t="s">
        <v>899</v>
      </c>
      <c r="C373" s="103" t="s">
        <v>900</v>
      </c>
      <c r="D373" s="89" t="s">
        <v>288</v>
      </c>
      <c r="E373" s="91">
        <v>0</v>
      </c>
      <c r="F373" s="115">
        <v>0</v>
      </c>
      <c r="G373" s="115">
        <v>0</v>
      </c>
      <c r="H373" s="116">
        <v>0</v>
      </c>
      <c r="I373" s="117">
        <v>0</v>
      </c>
      <c r="J373" s="115">
        <v>0</v>
      </c>
      <c r="K373" s="118">
        <v>0</v>
      </c>
      <c r="L373" s="95">
        <f t="shared" si="20"/>
        <v>0</v>
      </c>
      <c r="M373" s="95">
        <f t="shared" si="21"/>
        <v>0</v>
      </c>
      <c r="N373" s="95">
        <f t="shared" si="22"/>
        <v>0</v>
      </c>
      <c r="O373" s="95">
        <f t="shared" si="23"/>
        <v>0</v>
      </c>
    </row>
    <row r="374" spans="1:15" ht="28.5" customHeight="1" x14ac:dyDescent="0.25">
      <c r="A374" s="96">
        <v>372</v>
      </c>
      <c r="B374" s="97" t="s">
        <v>901</v>
      </c>
      <c r="C374" s="123" t="s">
        <v>902</v>
      </c>
      <c r="D374" s="97" t="s">
        <v>288</v>
      </c>
      <c r="E374" s="99">
        <v>0</v>
      </c>
      <c r="F374" s="119">
        <v>0</v>
      </c>
      <c r="G374" s="119">
        <v>0</v>
      </c>
      <c r="H374" s="120">
        <v>0</v>
      </c>
      <c r="I374" s="117">
        <v>0</v>
      </c>
      <c r="J374" s="119">
        <v>0</v>
      </c>
      <c r="K374" s="121">
        <v>0</v>
      </c>
      <c r="L374" s="95">
        <f t="shared" si="20"/>
        <v>0</v>
      </c>
      <c r="M374" s="95">
        <f t="shared" si="21"/>
        <v>0</v>
      </c>
      <c r="N374" s="95">
        <f t="shared" si="22"/>
        <v>0</v>
      </c>
      <c r="O374" s="95">
        <f t="shared" si="23"/>
        <v>0</v>
      </c>
    </row>
    <row r="375" spans="1:15" ht="28.5" customHeight="1" x14ac:dyDescent="0.25">
      <c r="A375" s="96">
        <v>373</v>
      </c>
      <c r="B375" s="97" t="s">
        <v>903</v>
      </c>
      <c r="C375" s="123" t="s">
        <v>904</v>
      </c>
      <c r="D375" s="97" t="s">
        <v>288</v>
      </c>
      <c r="E375" s="99">
        <v>0</v>
      </c>
      <c r="F375" s="119">
        <v>0</v>
      </c>
      <c r="G375" s="119">
        <v>0</v>
      </c>
      <c r="H375" s="120">
        <v>0</v>
      </c>
      <c r="I375" s="117">
        <v>0</v>
      </c>
      <c r="J375" s="119">
        <v>0</v>
      </c>
      <c r="K375" s="121">
        <v>0</v>
      </c>
      <c r="L375" s="95">
        <f t="shared" si="20"/>
        <v>0</v>
      </c>
      <c r="M375" s="95">
        <f t="shared" si="21"/>
        <v>0</v>
      </c>
      <c r="N375" s="95">
        <f t="shared" si="22"/>
        <v>0</v>
      </c>
      <c r="O375" s="95">
        <f t="shared" si="23"/>
        <v>0</v>
      </c>
    </row>
    <row r="376" spans="1:15" ht="28.5" customHeight="1" x14ac:dyDescent="0.25">
      <c r="A376" s="96">
        <v>374</v>
      </c>
      <c r="B376" s="97" t="s">
        <v>905</v>
      </c>
      <c r="C376" s="123" t="s">
        <v>906</v>
      </c>
      <c r="D376" s="97" t="s">
        <v>288</v>
      </c>
      <c r="E376" s="99">
        <v>0</v>
      </c>
      <c r="F376" s="119">
        <v>0</v>
      </c>
      <c r="G376" s="119">
        <v>0</v>
      </c>
      <c r="H376" s="120">
        <v>0</v>
      </c>
      <c r="I376" s="117">
        <v>0</v>
      </c>
      <c r="J376" s="119">
        <v>0</v>
      </c>
      <c r="K376" s="121">
        <v>0</v>
      </c>
      <c r="L376" s="95">
        <f t="shared" si="20"/>
        <v>0</v>
      </c>
      <c r="M376" s="95">
        <f t="shared" si="21"/>
        <v>0</v>
      </c>
      <c r="N376" s="95">
        <f t="shared" si="22"/>
        <v>0</v>
      </c>
      <c r="O376" s="95">
        <f t="shared" si="23"/>
        <v>0</v>
      </c>
    </row>
    <row r="377" spans="1:15" ht="28.5" customHeight="1" x14ac:dyDescent="0.25">
      <c r="A377" s="88">
        <v>375</v>
      </c>
      <c r="B377" s="89" t="s">
        <v>907</v>
      </c>
      <c r="C377" s="103" t="s">
        <v>908</v>
      </c>
      <c r="D377" s="89" t="s">
        <v>288</v>
      </c>
      <c r="E377" s="91">
        <v>0</v>
      </c>
      <c r="F377" s="115">
        <v>0</v>
      </c>
      <c r="G377" s="115">
        <v>0</v>
      </c>
      <c r="H377" s="116">
        <v>0</v>
      </c>
      <c r="I377" s="117">
        <v>0</v>
      </c>
      <c r="J377" s="115">
        <v>0</v>
      </c>
      <c r="K377" s="118">
        <v>0</v>
      </c>
      <c r="L377" s="95">
        <f t="shared" si="20"/>
        <v>0</v>
      </c>
      <c r="M377" s="95">
        <f t="shared" si="21"/>
        <v>0</v>
      </c>
      <c r="N377" s="95">
        <f t="shared" si="22"/>
        <v>0</v>
      </c>
      <c r="O377" s="95">
        <f t="shared" si="23"/>
        <v>0</v>
      </c>
    </row>
    <row r="378" spans="1:15" ht="28.5" customHeight="1" x14ac:dyDescent="0.25">
      <c r="A378" s="88">
        <v>376</v>
      </c>
      <c r="B378" s="89" t="s">
        <v>909</v>
      </c>
      <c r="C378" s="103" t="s">
        <v>908</v>
      </c>
      <c r="D378" s="89" t="s">
        <v>288</v>
      </c>
      <c r="E378" s="91">
        <v>0</v>
      </c>
      <c r="F378" s="115">
        <v>0</v>
      </c>
      <c r="G378" s="115">
        <v>0</v>
      </c>
      <c r="H378" s="116">
        <v>0</v>
      </c>
      <c r="I378" s="117">
        <v>0</v>
      </c>
      <c r="J378" s="115">
        <v>0</v>
      </c>
      <c r="K378" s="118">
        <v>0</v>
      </c>
      <c r="L378" s="95">
        <f t="shared" si="20"/>
        <v>0</v>
      </c>
      <c r="M378" s="95">
        <f t="shared" si="21"/>
        <v>0</v>
      </c>
      <c r="N378" s="95">
        <f t="shared" si="22"/>
        <v>0</v>
      </c>
      <c r="O378" s="95">
        <f t="shared" si="23"/>
        <v>0</v>
      </c>
    </row>
    <row r="379" spans="1:15" ht="28.5" customHeight="1" x14ac:dyDescent="0.25">
      <c r="A379" s="88">
        <v>377</v>
      </c>
      <c r="B379" s="89" t="s">
        <v>910</v>
      </c>
      <c r="C379" s="103" t="s">
        <v>911</v>
      </c>
      <c r="D379" s="89" t="s">
        <v>912</v>
      </c>
      <c r="E379" s="91">
        <v>0</v>
      </c>
      <c r="F379" s="115">
        <v>0</v>
      </c>
      <c r="G379" s="115">
        <v>0</v>
      </c>
      <c r="H379" s="116">
        <v>0</v>
      </c>
      <c r="I379" s="117">
        <v>0</v>
      </c>
      <c r="J379" s="115">
        <v>0</v>
      </c>
      <c r="K379" s="118">
        <v>0</v>
      </c>
      <c r="L379" s="95">
        <f t="shared" si="20"/>
        <v>0</v>
      </c>
      <c r="M379" s="95">
        <f t="shared" si="21"/>
        <v>0</v>
      </c>
      <c r="N379" s="95">
        <f t="shared" si="22"/>
        <v>0</v>
      </c>
      <c r="O379" s="95">
        <f t="shared" si="23"/>
        <v>0</v>
      </c>
    </row>
    <row r="380" spans="1:15" ht="28.5" customHeight="1" x14ac:dyDescent="0.25">
      <c r="A380" s="88">
        <v>378</v>
      </c>
      <c r="B380" s="89" t="s">
        <v>913</v>
      </c>
      <c r="C380" s="103" t="s">
        <v>914</v>
      </c>
      <c r="D380" s="89" t="s">
        <v>288</v>
      </c>
      <c r="E380" s="91">
        <v>0</v>
      </c>
      <c r="F380" s="115">
        <v>0</v>
      </c>
      <c r="G380" s="115">
        <v>0</v>
      </c>
      <c r="H380" s="116">
        <v>0</v>
      </c>
      <c r="I380" s="117">
        <v>0</v>
      </c>
      <c r="J380" s="115">
        <v>0</v>
      </c>
      <c r="K380" s="118">
        <v>0</v>
      </c>
      <c r="L380" s="95">
        <f t="shared" si="20"/>
        <v>0</v>
      </c>
      <c r="M380" s="95">
        <f t="shared" si="21"/>
        <v>0</v>
      </c>
      <c r="N380" s="95">
        <f t="shared" si="22"/>
        <v>0</v>
      </c>
      <c r="O380" s="95">
        <f t="shared" si="23"/>
        <v>0</v>
      </c>
    </row>
    <row r="381" spans="1:15" ht="28.5" customHeight="1" x14ac:dyDescent="0.25">
      <c r="A381" s="88">
        <v>379</v>
      </c>
      <c r="B381" s="89" t="s">
        <v>915</v>
      </c>
      <c r="C381" s="103" t="s">
        <v>914</v>
      </c>
      <c r="D381" s="89" t="s">
        <v>288</v>
      </c>
      <c r="E381" s="91">
        <v>0</v>
      </c>
      <c r="F381" s="115">
        <v>0</v>
      </c>
      <c r="G381" s="115">
        <v>0</v>
      </c>
      <c r="H381" s="116">
        <v>0</v>
      </c>
      <c r="I381" s="117">
        <v>0</v>
      </c>
      <c r="J381" s="115">
        <v>0</v>
      </c>
      <c r="K381" s="118">
        <v>0</v>
      </c>
      <c r="L381" s="95">
        <f t="shared" si="20"/>
        <v>0</v>
      </c>
      <c r="M381" s="95">
        <f t="shared" si="21"/>
        <v>0</v>
      </c>
      <c r="N381" s="95">
        <f t="shared" si="22"/>
        <v>0</v>
      </c>
      <c r="O381" s="95">
        <f t="shared" si="23"/>
        <v>0</v>
      </c>
    </row>
    <row r="382" spans="1:15" ht="28.5" customHeight="1" x14ac:dyDescent="0.25">
      <c r="A382" s="88">
        <v>380</v>
      </c>
      <c r="B382" s="89" t="s">
        <v>916</v>
      </c>
      <c r="C382" s="103" t="s">
        <v>917</v>
      </c>
      <c r="D382" s="89" t="s">
        <v>912</v>
      </c>
      <c r="E382" s="91">
        <v>82</v>
      </c>
      <c r="F382" s="115">
        <v>40502</v>
      </c>
      <c r="G382" s="115">
        <v>15254</v>
      </c>
      <c r="H382" s="116">
        <v>0</v>
      </c>
      <c r="I382" s="117">
        <v>0.62337662337662336</v>
      </c>
      <c r="J382" s="115">
        <v>15254</v>
      </c>
      <c r="K382" s="118">
        <v>1250828</v>
      </c>
      <c r="L382" s="95">
        <f t="shared" si="20"/>
        <v>2065.6019999999999</v>
      </c>
      <c r="M382" s="95">
        <f t="shared" si="21"/>
        <v>42567.601999999999</v>
      </c>
      <c r="N382" s="95">
        <f t="shared" si="22"/>
        <v>26535.647999999997</v>
      </c>
      <c r="O382" s="95">
        <f t="shared" si="23"/>
        <v>16031.954000000002</v>
      </c>
    </row>
    <row r="383" spans="1:15" ht="28.5" customHeight="1" x14ac:dyDescent="0.25">
      <c r="A383" s="88">
        <v>381</v>
      </c>
      <c r="B383" s="89" t="s">
        <v>918</v>
      </c>
      <c r="C383" s="103" t="s">
        <v>919</v>
      </c>
      <c r="D383" s="89" t="s">
        <v>288</v>
      </c>
      <c r="E383" s="91">
        <v>0</v>
      </c>
      <c r="F383" s="115">
        <v>0</v>
      </c>
      <c r="G383" s="115">
        <v>0</v>
      </c>
      <c r="H383" s="116">
        <v>0</v>
      </c>
      <c r="I383" s="117">
        <v>0</v>
      </c>
      <c r="J383" s="115">
        <v>0</v>
      </c>
      <c r="K383" s="118">
        <v>0</v>
      </c>
      <c r="L383" s="95">
        <f t="shared" si="20"/>
        <v>0</v>
      </c>
      <c r="M383" s="95">
        <f t="shared" si="21"/>
        <v>0</v>
      </c>
      <c r="N383" s="95">
        <f t="shared" si="22"/>
        <v>0</v>
      </c>
      <c r="O383" s="95">
        <f t="shared" si="23"/>
        <v>0</v>
      </c>
    </row>
    <row r="384" spans="1:15" ht="28.5" customHeight="1" x14ac:dyDescent="0.25">
      <c r="A384" s="88">
        <v>382</v>
      </c>
      <c r="B384" s="89" t="s">
        <v>920</v>
      </c>
      <c r="C384" s="103" t="s">
        <v>919</v>
      </c>
      <c r="D384" s="89" t="s">
        <v>288</v>
      </c>
      <c r="E384" s="91">
        <v>0</v>
      </c>
      <c r="F384" s="115">
        <v>0</v>
      </c>
      <c r="G384" s="115">
        <v>0</v>
      </c>
      <c r="H384" s="116">
        <v>0</v>
      </c>
      <c r="I384" s="117">
        <v>0</v>
      </c>
      <c r="J384" s="115">
        <v>0</v>
      </c>
      <c r="K384" s="118">
        <v>0</v>
      </c>
      <c r="L384" s="95">
        <f t="shared" si="20"/>
        <v>0</v>
      </c>
      <c r="M384" s="95">
        <f t="shared" si="21"/>
        <v>0</v>
      </c>
      <c r="N384" s="95">
        <f t="shared" si="22"/>
        <v>0</v>
      </c>
      <c r="O384" s="95">
        <f t="shared" si="23"/>
        <v>0</v>
      </c>
    </row>
    <row r="385" spans="1:15" ht="28.5" customHeight="1" x14ac:dyDescent="0.25">
      <c r="A385" s="88">
        <v>383</v>
      </c>
      <c r="B385" s="89" t="s">
        <v>921</v>
      </c>
      <c r="C385" s="103" t="s">
        <v>922</v>
      </c>
      <c r="D385" s="89" t="s">
        <v>288</v>
      </c>
      <c r="E385" s="91">
        <v>0</v>
      </c>
      <c r="F385" s="115">
        <v>0</v>
      </c>
      <c r="G385" s="115">
        <v>0</v>
      </c>
      <c r="H385" s="116">
        <v>0</v>
      </c>
      <c r="I385" s="117">
        <v>0</v>
      </c>
      <c r="J385" s="115">
        <v>0</v>
      </c>
      <c r="K385" s="118">
        <v>0</v>
      </c>
      <c r="L385" s="95">
        <f t="shared" si="20"/>
        <v>0</v>
      </c>
      <c r="M385" s="95">
        <f t="shared" si="21"/>
        <v>0</v>
      </c>
      <c r="N385" s="95">
        <f t="shared" si="22"/>
        <v>0</v>
      </c>
      <c r="O385" s="95">
        <f t="shared" si="23"/>
        <v>0</v>
      </c>
    </row>
    <row r="386" spans="1:15" ht="28.5" customHeight="1" x14ac:dyDescent="0.25">
      <c r="A386" s="88">
        <v>384</v>
      </c>
      <c r="B386" s="89" t="s">
        <v>923</v>
      </c>
      <c r="C386" s="103" t="s">
        <v>922</v>
      </c>
      <c r="D386" s="89" t="s">
        <v>288</v>
      </c>
      <c r="E386" s="91">
        <v>0</v>
      </c>
      <c r="F386" s="115">
        <v>0</v>
      </c>
      <c r="G386" s="115">
        <v>0</v>
      </c>
      <c r="H386" s="116">
        <v>0</v>
      </c>
      <c r="I386" s="117">
        <v>0</v>
      </c>
      <c r="J386" s="115">
        <v>0</v>
      </c>
      <c r="K386" s="118">
        <v>0</v>
      </c>
      <c r="L386" s="95">
        <f t="shared" si="20"/>
        <v>0</v>
      </c>
      <c r="M386" s="95">
        <f t="shared" si="21"/>
        <v>0</v>
      </c>
      <c r="N386" s="95">
        <f t="shared" si="22"/>
        <v>0</v>
      </c>
      <c r="O386" s="95">
        <f t="shared" si="23"/>
        <v>0</v>
      </c>
    </row>
    <row r="387" spans="1:15" ht="28.5" customHeight="1" x14ac:dyDescent="0.25">
      <c r="A387" s="88">
        <v>385</v>
      </c>
      <c r="B387" s="89" t="s">
        <v>924</v>
      </c>
      <c r="C387" s="103" t="s">
        <v>925</v>
      </c>
      <c r="D387" s="89" t="s">
        <v>288</v>
      </c>
      <c r="E387" s="91">
        <v>0</v>
      </c>
      <c r="F387" s="115">
        <v>0</v>
      </c>
      <c r="G387" s="115">
        <v>0</v>
      </c>
      <c r="H387" s="116">
        <v>0</v>
      </c>
      <c r="I387" s="117">
        <v>0</v>
      </c>
      <c r="J387" s="115">
        <v>0</v>
      </c>
      <c r="K387" s="118">
        <v>0</v>
      </c>
      <c r="L387" s="95">
        <f t="shared" ref="L387:L418" si="24">F387*$P$1</f>
        <v>0</v>
      </c>
      <c r="M387" s="95">
        <f t="shared" ref="M387:M418" si="25">L387+F387</f>
        <v>0</v>
      </c>
      <c r="N387" s="95">
        <f t="shared" ref="N387:N418" si="26">M387*I387</f>
        <v>0</v>
      </c>
      <c r="O387" s="95">
        <f t="shared" ref="O387:O418" si="27">M387-N387</f>
        <v>0</v>
      </c>
    </row>
    <row r="388" spans="1:15" ht="28.5" customHeight="1" x14ac:dyDescent="0.25">
      <c r="A388" s="88">
        <v>386</v>
      </c>
      <c r="B388" s="89" t="s">
        <v>926</v>
      </c>
      <c r="C388" s="103" t="s">
        <v>927</v>
      </c>
      <c r="D388" s="89" t="s">
        <v>288</v>
      </c>
      <c r="E388" s="91">
        <v>0</v>
      </c>
      <c r="F388" s="115">
        <v>0</v>
      </c>
      <c r="G388" s="115">
        <v>0</v>
      </c>
      <c r="H388" s="116">
        <v>0</v>
      </c>
      <c r="I388" s="117">
        <v>0</v>
      </c>
      <c r="J388" s="115">
        <v>0</v>
      </c>
      <c r="K388" s="118">
        <v>0</v>
      </c>
      <c r="L388" s="95">
        <f t="shared" si="24"/>
        <v>0</v>
      </c>
      <c r="M388" s="95">
        <f t="shared" si="25"/>
        <v>0</v>
      </c>
      <c r="N388" s="95">
        <f t="shared" si="26"/>
        <v>0</v>
      </c>
      <c r="O388" s="95">
        <f t="shared" si="27"/>
        <v>0</v>
      </c>
    </row>
    <row r="389" spans="1:15" ht="28.5" customHeight="1" x14ac:dyDescent="0.25">
      <c r="A389" s="88">
        <v>387</v>
      </c>
      <c r="B389" s="89" t="s">
        <v>158</v>
      </c>
      <c r="C389" s="103" t="s">
        <v>928</v>
      </c>
      <c r="D389" s="89" t="s">
        <v>288</v>
      </c>
      <c r="E389" s="91">
        <v>61</v>
      </c>
      <c r="F389" s="115">
        <v>70063</v>
      </c>
      <c r="G389" s="115">
        <v>34243</v>
      </c>
      <c r="H389" s="116">
        <v>0</v>
      </c>
      <c r="I389" s="117">
        <v>0.51125415697301002</v>
      </c>
      <c r="J389" s="115">
        <v>34243</v>
      </c>
      <c r="K389" s="118">
        <v>2088823</v>
      </c>
      <c r="L389" s="95">
        <f t="shared" si="24"/>
        <v>3573.2129999999997</v>
      </c>
      <c r="M389" s="95">
        <f t="shared" si="25"/>
        <v>73636.213000000003</v>
      </c>
      <c r="N389" s="95">
        <f t="shared" si="26"/>
        <v>37646.82</v>
      </c>
      <c r="O389" s="95">
        <f t="shared" si="27"/>
        <v>35989.393000000004</v>
      </c>
    </row>
    <row r="390" spans="1:15" ht="28.5" customHeight="1" x14ac:dyDescent="0.25">
      <c r="A390" s="88">
        <v>388</v>
      </c>
      <c r="B390" s="89" t="s">
        <v>929</v>
      </c>
      <c r="C390" s="103" t="s">
        <v>930</v>
      </c>
      <c r="D390" s="89" t="s">
        <v>288</v>
      </c>
      <c r="E390" s="91">
        <v>0</v>
      </c>
      <c r="F390" s="115">
        <v>0</v>
      </c>
      <c r="G390" s="115">
        <v>0</v>
      </c>
      <c r="H390" s="116">
        <v>0</v>
      </c>
      <c r="I390" s="117">
        <v>0</v>
      </c>
      <c r="J390" s="115">
        <v>0</v>
      </c>
      <c r="K390" s="118">
        <v>0</v>
      </c>
      <c r="L390" s="95">
        <f t="shared" si="24"/>
        <v>0</v>
      </c>
      <c r="M390" s="95">
        <f t="shared" si="25"/>
        <v>0</v>
      </c>
      <c r="N390" s="95">
        <f t="shared" si="26"/>
        <v>0</v>
      </c>
      <c r="O390" s="95">
        <f t="shared" si="27"/>
        <v>0</v>
      </c>
    </row>
    <row r="391" spans="1:15" ht="28.5" customHeight="1" x14ac:dyDescent="0.25">
      <c r="A391" s="88">
        <v>389</v>
      </c>
      <c r="B391" s="89" t="s">
        <v>931</v>
      </c>
      <c r="C391" s="103" t="s">
        <v>932</v>
      </c>
      <c r="D391" s="89" t="s">
        <v>288</v>
      </c>
      <c r="E391" s="91">
        <v>0</v>
      </c>
      <c r="F391" s="115">
        <v>0</v>
      </c>
      <c r="G391" s="115">
        <v>0</v>
      </c>
      <c r="H391" s="116">
        <v>0</v>
      </c>
      <c r="I391" s="117">
        <v>0</v>
      </c>
      <c r="J391" s="115">
        <v>0</v>
      </c>
      <c r="K391" s="118">
        <v>0</v>
      </c>
      <c r="L391" s="95">
        <f t="shared" si="24"/>
        <v>0</v>
      </c>
      <c r="M391" s="95">
        <f t="shared" si="25"/>
        <v>0</v>
      </c>
      <c r="N391" s="95">
        <f t="shared" si="26"/>
        <v>0</v>
      </c>
      <c r="O391" s="95">
        <f t="shared" si="27"/>
        <v>0</v>
      </c>
    </row>
    <row r="392" spans="1:15" ht="28.5" customHeight="1" x14ac:dyDescent="0.25">
      <c r="A392" s="88">
        <v>390</v>
      </c>
      <c r="B392" s="89" t="s">
        <v>159</v>
      </c>
      <c r="C392" s="103" t="s">
        <v>933</v>
      </c>
      <c r="D392" s="89" t="s">
        <v>288</v>
      </c>
      <c r="E392" s="91">
        <v>75</v>
      </c>
      <c r="F392" s="115">
        <v>141494</v>
      </c>
      <c r="G392" s="115">
        <v>44647</v>
      </c>
      <c r="H392" s="116">
        <v>0</v>
      </c>
      <c r="I392" s="117">
        <v>0.68446011845025234</v>
      </c>
      <c r="J392" s="115">
        <v>44647</v>
      </c>
      <c r="K392" s="118">
        <v>3348525</v>
      </c>
      <c r="L392" s="95">
        <f t="shared" si="24"/>
        <v>7216.1939999999995</v>
      </c>
      <c r="M392" s="95">
        <f t="shared" si="25"/>
        <v>148710.19399999999</v>
      </c>
      <c r="N392" s="95">
        <f t="shared" si="26"/>
        <v>101786.197</v>
      </c>
      <c r="O392" s="95">
        <f t="shared" si="27"/>
        <v>46923.996999999988</v>
      </c>
    </row>
    <row r="393" spans="1:15" ht="28.5" customHeight="1" x14ac:dyDescent="0.25">
      <c r="A393" s="96">
        <v>391</v>
      </c>
      <c r="B393" s="97" t="s">
        <v>160</v>
      </c>
      <c r="C393" s="123" t="s">
        <v>934</v>
      </c>
      <c r="D393" s="97" t="s">
        <v>288</v>
      </c>
      <c r="E393" s="99">
        <v>20</v>
      </c>
      <c r="F393" s="119">
        <v>25669</v>
      </c>
      <c r="G393" s="119">
        <v>7048</v>
      </c>
      <c r="H393" s="120">
        <v>1</v>
      </c>
      <c r="I393" s="117">
        <v>1</v>
      </c>
      <c r="J393" s="119">
        <v>0</v>
      </c>
      <c r="K393" s="121">
        <v>0</v>
      </c>
      <c r="L393" s="95">
        <f t="shared" si="24"/>
        <v>1309.1189999999999</v>
      </c>
      <c r="M393" s="95">
        <f t="shared" si="25"/>
        <v>26978.118999999999</v>
      </c>
      <c r="N393" s="95">
        <f t="shared" si="26"/>
        <v>26978.118999999999</v>
      </c>
      <c r="O393" s="95">
        <f t="shared" si="27"/>
        <v>0</v>
      </c>
    </row>
    <row r="394" spans="1:15" ht="28.5" customHeight="1" x14ac:dyDescent="0.25">
      <c r="A394" s="88">
        <v>392</v>
      </c>
      <c r="B394" s="89" t="s">
        <v>935</v>
      </c>
      <c r="C394" s="103" t="s">
        <v>934</v>
      </c>
      <c r="D394" s="89" t="s">
        <v>288</v>
      </c>
      <c r="E394" s="91">
        <v>0</v>
      </c>
      <c r="F394" s="115">
        <v>0</v>
      </c>
      <c r="G394" s="115">
        <v>0</v>
      </c>
      <c r="H394" s="116">
        <v>0</v>
      </c>
      <c r="I394" s="117">
        <v>0</v>
      </c>
      <c r="J394" s="115">
        <v>0</v>
      </c>
      <c r="K394" s="118">
        <v>0</v>
      </c>
      <c r="L394" s="95">
        <f t="shared" si="24"/>
        <v>0</v>
      </c>
      <c r="M394" s="95">
        <f t="shared" si="25"/>
        <v>0</v>
      </c>
      <c r="N394" s="95">
        <f t="shared" si="26"/>
        <v>0</v>
      </c>
      <c r="O394" s="95">
        <f t="shared" si="27"/>
        <v>0</v>
      </c>
    </row>
    <row r="395" spans="1:15" ht="28.5" customHeight="1" x14ac:dyDescent="0.25">
      <c r="A395" s="96">
        <v>393</v>
      </c>
      <c r="B395" s="97" t="s">
        <v>936</v>
      </c>
      <c r="C395" s="123" t="s">
        <v>937</v>
      </c>
      <c r="D395" s="97" t="s">
        <v>288</v>
      </c>
      <c r="E395" s="99">
        <v>0</v>
      </c>
      <c r="F395" s="119">
        <v>0</v>
      </c>
      <c r="G395" s="119">
        <v>0</v>
      </c>
      <c r="H395" s="120">
        <v>0</v>
      </c>
      <c r="I395" s="117">
        <v>0</v>
      </c>
      <c r="J395" s="119">
        <v>0</v>
      </c>
      <c r="K395" s="121">
        <v>0</v>
      </c>
      <c r="L395" s="95">
        <f t="shared" si="24"/>
        <v>0</v>
      </c>
      <c r="M395" s="95">
        <f t="shared" si="25"/>
        <v>0</v>
      </c>
      <c r="N395" s="95">
        <f t="shared" si="26"/>
        <v>0</v>
      </c>
      <c r="O395" s="95">
        <f t="shared" si="27"/>
        <v>0</v>
      </c>
    </row>
    <row r="396" spans="1:15" ht="28.5" customHeight="1" x14ac:dyDescent="0.25">
      <c r="A396" s="88">
        <v>394</v>
      </c>
      <c r="B396" s="89" t="s">
        <v>938</v>
      </c>
      <c r="C396" s="103" t="s">
        <v>939</v>
      </c>
      <c r="D396" s="89" t="s">
        <v>288</v>
      </c>
      <c r="E396" s="91">
        <v>0</v>
      </c>
      <c r="F396" s="115">
        <v>0</v>
      </c>
      <c r="G396" s="115">
        <v>0</v>
      </c>
      <c r="H396" s="116">
        <v>0</v>
      </c>
      <c r="I396" s="117">
        <v>0</v>
      </c>
      <c r="J396" s="115">
        <v>0</v>
      </c>
      <c r="K396" s="118">
        <v>0</v>
      </c>
      <c r="L396" s="95">
        <f t="shared" si="24"/>
        <v>0</v>
      </c>
      <c r="M396" s="95">
        <f t="shared" si="25"/>
        <v>0</v>
      </c>
      <c r="N396" s="95">
        <f t="shared" si="26"/>
        <v>0</v>
      </c>
      <c r="O396" s="95">
        <f t="shared" si="27"/>
        <v>0</v>
      </c>
    </row>
    <row r="397" spans="1:15" ht="28.5" customHeight="1" x14ac:dyDescent="0.25">
      <c r="A397" s="88">
        <v>395</v>
      </c>
      <c r="B397" s="89" t="s">
        <v>940</v>
      </c>
      <c r="C397" s="103" t="s">
        <v>941</v>
      </c>
      <c r="D397" s="89" t="s">
        <v>288</v>
      </c>
      <c r="E397" s="91">
        <v>0</v>
      </c>
      <c r="F397" s="115">
        <v>0</v>
      </c>
      <c r="G397" s="115">
        <v>0</v>
      </c>
      <c r="H397" s="116">
        <v>0</v>
      </c>
      <c r="I397" s="117">
        <v>0</v>
      </c>
      <c r="J397" s="115">
        <v>0</v>
      </c>
      <c r="K397" s="118">
        <v>0</v>
      </c>
      <c r="L397" s="95">
        <f t="shared" si="24"/>
        <v>0</v>
      </c>
      <c r="M397" s="95">
        <f t="shared" si="25"/>
        <v>0</v>
      </c>
      <c r="N397" s="95">
        <f t="shared" si="26"/>
        <v>0</v>
      </c>
      <c r="O397" s="95">
        <f t="shared" si="27"/>
        <v>0</v>
      </c>
    </row>
    <row r="398" spans="1:15" ht="28.5" customHeight="1" x14ac:dyDescent="0.25">
      <c r="A398" s="88">
        <v>396</v>
      </c>
      <c r="B398" s="89" t="s">
        <v>942</v>
      </c>
      <c r="C398" s="103" t="s">
        <v>941</v>
      </c>
      <c r="D398" s="89" t="s">
        <v>288</v>
      </c>
      <c r="E398" s="91">
        <v>0</v>
      </c>
      <c r="F398" s="115">
        <v>0</v>
      </c>
      <c r="G398" s="115">
        <v>0</v>
      </c>
      <c r="H398" s="116">
        <v>0</v>
      </c>
      <c r="I398" s="117">
        <v>0</v>
      </c>
      <c r="J398" s="115">
        <v>0</v>
      </c>
      <c r="K398" s="118">
        <v>0</v>
      </c>
      <c r="L398" s="95">
        <f t="shared" si="24"/>
        <v>0</v>
      </c>
      <c r="M398" s="95">
        <f t="shared" si="25"/>
        <v>0</v>
      </c>
      <c r="N398" s="95">
        <f t="shared" si="26"/>
        <v>0</v>
      </c>
      <c r="O398" s="95">
        <f t="shared" si="27"/>
        <v>0</v>
      </c>
    </row>
    <row r="399" spans="1:15" ht="28.5" customHeight="1" x14ac:dyDescent="0.25">
      <c r="A399" s="88">
        <v>397</v>
      </c>
      <c r="B399" s="89" t="s">
        <v>943</v>
      </c>
      <c r="C399" s="103" t="s">
        <v>944</v>
      </c>
      <c r="D399" s="89" t="s">
        <v>288</v>
      </c>
      <c r="E399" s="91">
        <v>0</v>
      </c>
      <c r="F399" s="115">
        <v>0</v>
      </c>
      <c r="G399" s="115">
        <v>0</v>
      </c>
      <c r="H399" s="116">
        <v>0</v>
      </c>
      <c r="I399" s="117">
        <v>0</v>
      </c>
      <c r="J399" s="115">
        <v>0</v>
      </c>
      <c r="K399" s="118">
        <v>0</v>
      </c>
      <c r="L399" s="95">
        <f t="shared" si="24"/>
        <v>0</v>
      </c>
      <c r="M399" s="95">
        <f t="shared" si="25"/>
        <v>0</v>
      </c>
      <c r="N399" s="95">
        <f t="shared" si="26"/>
        <v>0</v>
      </c>
      <c r="O399" s="95">
        <f t="shared" si="27"/>
        <v>0</v>
      </c>
    </row>
    <row r="400" spans="1:15" ht="28.5" customHeight="1" x14ac:dyDescent="0.25">
      <c r="A400" s="88">
        <v>398</v>
      </c>
      <c r="B400" s="89" t="s">
        <v>189</v>
      </c>
      <c r="C400" s="103" t="s">
        <v>944</v>
      </c>
      <c r="D400" s="89" t="s">
        <v>288</v>
      </c>
      <c r="E400" s="91">
        <v>23</v>
      </c>
      <c r="F400" s="115">
        <v>62068</v>
      </c>
      <c r="G400" s="115">
        <v>5293</v>
      </c>
      <c r="H400" s="116">
        <v>0</v>
      </c>
      <c r="I400" s="117">
        <v>0.91472256235096994</v>
      </c>
      <c r="J400" s="115">
        <v>5293</v>
      </c>
      <c r="K400" s="118">
        <v>121739</v>
      </c>
      <c r="L400" s="95">
        <f t="shared" si="24"/>
        <v>3165.4679999999998</v>
      </c>
      <c r="M400" s="95">
        <f t="shared" si="25"/>
        <v>65233.468000000001</v>
      </c>
      <c r="N400" s="95">
        <f t="shared" si="26"/>
        <v>59670.525000000001</v>
      </c>
      <c r="O400" s="95">
        <f t="shared" si="27"/>
        <v>5562.9429999999993</v>
      </c>
    </row>
    <row r="401" spans="1:15" ht="28.5" customHeight="1" x14ac:dyDescent="0.25">
      <c r="A401" s="88">
        <v>399</v>
      </c>
      <c r="B401" s="89" t="s">
        <v>945</v>
      </c>
      <c r="C401" s="103" t="s">
        <v>946</v>
      </c>
      <c r="D401" s="89" t="s">
        <v>288</v>
      </c>
      <c r="E401" s="91">
        <v>0</v>
      </c>
      <c r="F401" s="115">
        <v>0</v>
      </c>
      <c r="G401" s="115">
        <v>0</v>
      </c>
      <c r="H401" s="116">
        <v>0</v>
      </c>
      <c r="I401" s="117">
        <v>0</v>
      </c>
      <c r="J401" s="115">
        <v>0</v>
      </c>
      <c r="K401" s="118">
        <v>0</v>
      </c>
      <c r="L401" s="95">
        <f t="shared" si="24"/>
        <v>0</v>
      </c>
      <c r="M401" s="95">
        <f t="shared" si="25"/>
        <v>0</v>
      </c>
      <c r="N401" s="95">
        <f t="shared" si="26"/>
        <v>0</v>
      </c>
      <c r="O401" s="95">
        <f t="shared" si="27"/>
        <v>0</v>
      </c>
    </row>
    <row r="402" spans="1:15" ht="28.5" customHeight="1" x14ac:dyDescent="0.25">
      <c r="A402" s="88">
        <v>400</v>
      </c>
      <c r="B402" s="89" t="s">
        <v>161</v>
      </c>
      <c r="C402" s="103" t="s">
        <v>947</v>
      </c>
      <c r="D402" s="89" t="s">
        <v>288</v>
      </c>
      <c r="E402" s="91">
        <v>19</v>
      </c>
      <c r="F402" s="115">
        <v>141494</v>
      </c>
      <c r="G402" s="115">
        <v>41484</v>
      </c>
      <c r="H402" s="116">
        <v>0</v>
      </c>
      <c r="I402" s="117">
        <v>0.70681442322642662</v>
      </c>
      <c r="J402" s="115">
        <v>41484</v>
      </c>
      <c r="K402" s="118">
        <v>788196</v>
      </c>
      <c r="L402" s="95">
        <f t="shared" si="24"/>
        <v>7216.1939999999995</v>
      </c>
      <c r="M402" s="95">
        <f t="shared" si="25"/>
        <v>148710.19399999999</v>
      </c>
      <c r="N402" s="95">
        <f t="shared" si="26"/>
        <v>105110.51</v>
      </c>
      <c r="O402" s="95">
        <f t="shared" si="27"/>
        <v>43599.683999999994</v>
      </c>
    </row>
    <row r="403" spans="1:15" ht="28.5" customHeight="1" x14ac:dyDescent="0.25">
      <c r="A403" s="88">
        <v>401</v>
      </c>
      <c r="B403" s="89" t="s">
        <v>162</v>
      </c>
      <c r="C403" s="103" t="s">
        <v>948</v>
      </c>
      <c r="D403" s="89" t="s">
        <v>949</v>
      </c>
      <c r="E403" s="91">
        <v>20</v>
      </c>
      <c r="F403" s="115">
        <v>162008</v>
      </c>
      <c r="G403" s="115">
        <v>78900</v>
      </c>
      <c r="H403" s="116">
        <v>0</v>
      </c>
      <c r="I403" s="117">
        <v>0.51298701298701299</v>
      </c>
      <c r="J403" s="115">
        <v>78900</v>
      </c>
      <c r="K403" s="118">
        <v>1578000</v>
      </c>
      <c r="L403" s="95">
        <f t="shared" si="24"/>
        <v>8262.4079999999994</v>
      </c>
      <c r="M403" s="95">
        <f t="shared" si="25"/>
        <v>170270.408</v>
      </c>
      <c r="N403" s="95">
        <f t="shared" si="26"/>
        <v>87346.508000000002</v>
      </c>
      <c r="O403" s="95">
        <f t="shared" si="27"/>
        <v>82923.899999999994</v>
      </c>
    </row>
    <row r="404" spans="1:15" ht="28.5" customHeight="1" x14ac:dyDescent="0.25">
      <c r="A404" s="88">
        <v>402</v>
      </c>
      <c r="B404" s="89" t="s">
        <v>950</v>
      </c>
      <c r="C404" s="103" t="s">
        <v>951</v>
      </c>
      <c r="D404" s="89" t="s">
        <v>288</v>
      </c>
      <c r="E404" s="91">
        <v>0</v>
      </c>
      <c r="F404" s="115">
        <v>0</v>
      </c>
      <c r="G404" s="115">
        <v>0</v>
      </c>
      <c r="H404" s="116">
        <v>0</v>
      </c>
      <c r="I404" s="117">
        <v>0</v>
      </c>
      <c r="J404" s="115">
        <v>0</v>
      </c>
      <c r="K404" s="118">
        <v>0</v>
      </c>
      <c r="L404" s="95">
        <f t="shared" si="24"/>
        <v>0</v>
      </c>
      <c r="M404" s="95">
        <f t="shared" si="25"/>
        <v>0</v>
      </c>
      <c r="N404" s="95">
        <f t="shared" si="26"/>
        <v>0</v>
      </c>
      <c r="O404" s="95">
        <f t="shared" si="27"/>
        <v>0</v>
      </c>
    </row>
    <row r="405" spans="1:15" ht="28.5" customHeight="1" x14ac:dyDescent="0.25">
      <c r="A405" s="88">
        <v>403</v>
      </c>
      <c r="B405" s="89" t="s">
        <v>163</v>
      </c>
      <c r="C405" s="103" t="s">
        <v>952</v>
      </c>
      <c r="D405" s="89" t="s">
        <v>288</v>
      </c>
      <c r="E405" s="91">
        <v>3</v>
      </c>
      <c r="F405" s="115">
        <v>177788</v>
      </c>
      <c r="G405" s="115">
        <v>98152</v>
      </c>
      <c r="H405" s="116">
        <v>0</v>
      </c>
      <c r="I405" s="117">
        <v>0.44792674421220779</v>
      </c>
      <c r="J405" s="115">
        <v>98152</v>
      </c>
      <c r="K405" s="118">
        <v>294456</v>
      </c>
      <c r="L405" s="95">
        <f t="shared" si="24"/>
        <v>9067.1880000000001</v>
      </c>
      <c r="M405" s="95">
        <f t="shared" si="25"/>
        <v>186855.18799999999</v>
      </c>
      <c r="N405" s="95">
        <f t="shared" si="26"/>
        <v>83697.436000000002</v>
      </c>
      <c r="O405" s="95">
        <f t="shared" si="27"/>
        <v>103157.75199999999</v>
      </c>
    </row>
    <row r="406" spans="1:15" ht="28.5" customHeight="1" x14ac:dyDescent="0.25">
      <c r="A406" s="88">
        <v>404</v>
      </c>
      <c r="B406" s="89" t="s">
        <v>953</v>
      </c>
      <c r="C406" s="103" t="s">
        <v>954</v>
      </c>
      <c r="D406" s="89" t="s">
        <v>288</v>
      </c>
      <c r="E406" s="91">
        <v>0</v>
      </c>
      <c r="F406" s="115">
        <v>0</v>
      </c>
      <c r="G406" s="115">
        <v>0</v>
      </c>
      <c r="H406" s="116">
        <v>0</v>
      </c>
      <c r="I406" s="117">
        <v>0</v>
      </c>
      <c r="J406" s="115">
        <v>0</v>
      </c>
      <c r="K406" s="118">
        <v>0</v>
      </c>
      <c r="L406" s="95">
        <f t="shared" si="24"/>
        <v>0</v>
      </c>
      <c r="M406" s="95">
        <f t="shared" si="25"/>
        <v>0</v>
      </c>
      <c r="N406" s="95">
        <f t="shared" si="26"/>
        <v>0</v>
      </c>
      <c r="O406" s="95">
        <f t="shared" si="27"/>
        <v>0</v>
      </c>
    </row>
    <row r="407" spans="1:15" ht="28.5" customHeight="1" x14ac:dyDescent="0.25">
      <c r="A407" s="88">
        <v>405</v>
      </c>
      <c r="B407" s="89" t="s">
        <v>955</v>
      </c>
      <c r="C407" s="103" t="s">
        <v>956</v>
      </c>
      <c r="D407" s="89" t="s">
        <v>288</v>
      </c>
      <c r="E407" s="91">
        <v>0</v>
      </c>
      <c r="F407" s="115">
        <v>0</v>
      </c>
      <c r="G407" s="115">
        <v>0</v>
      </c>
      <c r="H407" s="116">
        <v>0</v>
      </c>
      <c r="I407" s="117">
        <v>0</v>
      </c>
      <c r="J407" s="115">
        <v>0</v>
      </c>
      <c r="K407" s="118">
        <v>0</v>
      </c>
      <c r="L407" s="95">
        <f t="shared" si="24"/>
        <v>0</v>
      </c>
      <c r="M407" s="95">
        <f t="shared" si="25"/>
        <v>0</v>
      </c>
      <c r="N407" s="95">
        <f t="shared" si="26"/>
        <v>0</v>
      </c>
      <c r="O407" s="95">
        <f t="shared" si="27"/>
        <v>0</v>
      </c>
    </row>
    <row r="408" spans="1:15" ht="28.5" customHeight="1" x14ac:dyDescent="0.25">
      <c r="A408" s="88">
        <v>406</v>
      </c>
      <c r="B408" s="89" t="s">
        <v>164</v>
      </c>
      <c r="C408" s="103" t="s">
        <v>957</v>
      </c>
      <c r="D408" s="89" t="s">
        <v>288</v>
      </c>
      <c r="E408" s="91">
        <v>13</v>
      </c>
      <c r="F408" s="115">
        <v>155170</v>
      </c>
      <c r="G408" s="115">
        <v>52600</v>
      </c>
      <c r="H408" s="116">
        <v>0</v>
      </c>
      <c r="I408" s="117">
        <v>0.66101694915254239</v>
      </c>
      <c r="J408" s="115">
        <v>52600</v>
      </c>
      <c r="K408" s="118">
        <v>683800</v>
      </c>
      <c r="L408" s="95">
        <f t="shared" si="24"/>
        <v>7913.6699999999992</v>
      </c>
      <c r="M408" s="95">
        <f t="shared" si="25"/>
        <v>163083.67000000001</v>
      </c>
      <c r="N408" s="95">
        <f t="shared" si="26"/>
        <v>107801.07</v>
      </c>
      <c r="O408" s="95">
        <f t="shared" si="27"/>
        <v>55282.600000000006</v>
      </c>
    </row>
    <row r="409" spans="1:15" ht="28.5" customHeight="1" x14ac:dyDescent="0.25">
      <c r="A409" s="88">
        <v>407</v>
      </c>
      <c r="B409" s="89" t="s">
        <v>165</v>
      </c>
      <c r="C409" s="103" t="s">
        <v>958</v>
      </c>
      <c r="D409" s="89" t="s">
        <v>288</v>
      </c>
      <c r="E409" s="91">
        <v>1</v>
      </c>
      <c r="F409" s="115">
        <v>128344</v>
      </c>
      <c r="G409" s="115">
        <v>25292</v>
      </c>
      <c r="H409" s="116">
        <v>0</v>
      </c>
      <c r="I409" s="117">
        <v>0.80293585987658167</v>
      </c>
      <c r="J409" s="115">
        <v>25292</v>
      </c>
      <c r="K409" s="118">
        <v>25292</v>
      </c>
      <c r="L409" s="95">
        <f t="shared" si="24"/>
        <v>6545.5439999999999</v>
      </c>
      <c r="M409" s="95">
        <f t="shared" si="25"/>
        <v>134889.54399999999</v>
      </c>
      <c r="N409" s="95">
        <f t="shared" si="26"/>
        <v>108307.65199999999</v>
      </c>
      <c r="O409" s="95">
        <f t="shared" si="27"/>
        <v>26581.892000000007</v>
      </c>
    </row>
    <row r="410" spans="1:15" ht="28.5" customHeight="1" x14ac:dyDescent="0.25">
      <c r="A410" s="88">
        <v>408</v>
      </c>
      <c r="B410" s="89" t="s">
        <v>959</v>
      </c>
      <c r="C410" s="103" t="s">
        <v>960</v>
      </c>
      <c r="D410" s="89" t="s">
        <v>288</v>
      </c>
      <c r="E410" s="91">
        <v>0</v>
      </c>
      <c r="F410" s="115">
        <v>0</v>
      </c>
      <c r="G410" s="115">
        <v>0</v>
      </c>
      <c r="H410" s="116">
        <v>0</v>
      </c>
      <c r="I410" s="117">
        <v>0</v>
      </c>
      <c r="J410" s="115">
        <v>0</v>
      </c>
      <c r="K410" s="118">
        <v>0</v>
      </c>
      <c r="L410" s="95">
        <f t="shared" si="24"/>
        <v>0</v>
      </c>
      <c r="M410" s="95">
        <f t="shared" si="25"/>
        <v>0</v>
      </c>
      <c r="N410" s="95">
        <f t="shared" si="26"/>
        <v>0</v>
      </c>
      <c r="O410" s="95">
        <f t="shared" si="27"/>
        <v>0</v>
      </c>
    </row>
    <row r="411" spans="1:15" ht="28.5" customHeight="1" x14ac:dyDescent="0.25">
      <c r="A411" s="88">
        <v>409</v>
      </c>
      <c r="B411" s="89" t="s">
        <v>961</v>
      </c>
      <c r="C411" s="103" t="s">
        <v>960</v>
      </c>
      <c r="D411" s="89" t="s">
        <v>288</v>
      </c>
      <c r="E411" s="91">
        <v>0</v>
      </c>
      <c r="F411" s="115">
        <v>0</v>
      </c>
      <c r="G411" s="115">
        <v>0</v>
      </c>
      <c r="H411" s="116">
        <v>0</v>
      </c>
      <c r="I411" s="117">
        <v>0</v>
      </c>
      <c r="J411" s="115">
        <v>0</v>
      </c>
      <c r="K411" s="118">
        <v>0</v>
      </c>
      <c r="L411" s="95">
        <f t="shared" si="24"/>
        <v>0</v>
      </c>
      <c r="M411" s="95">
        <f t="shared" si="25"/>
        <v>0</v>
      </c>
      <c r="N411" s="95">
        <f t="shared" si="26"/>
        <v>0</v>
      </c>
      <c r="O411" s="95">
        <f t="shared" si="27"/>
        <v>0</v>
      </c>
    </row>
    <row r="412" spans="1:15" ht="28.5" customHeight="1" x14ac:dyDescent="0.25">
      <c r="A412" s="88">
        <v>410</v>
      </c>
      <c r="B412" s="89" t="s">
        <v>962</v>
      </c>
      <c r="C412" s="103" t="s">
        <v>963</v>
      </c>
      <c r="D412" s="89" t="s">
        <v>288</v>
      </c>
      <c r="E412" s="91">
        <v>0</v>
      </c>
      <c r="F412" s="115">
        <v>0</v>
      </c>
      <c r="G412" s="115">
        <v>0</v>
      </c>
      <c r="H412" s="116">
        <v>0</v>
      </c>
      <c r="I412" s="117">
        <v>0</v>
      </c>
      <c r="J412" s="115">
        <v>0</v>
      </c>
      <c r="K412" s="118">
        <v>0</v>
      </c>
      <c r="L412" s="95">
        <f t="shared" si="24"/>
        <v>0</v>
      </c>
      <c r="M412" s="95">
        <f t="shared" si="25"/>
        <v>0</v>
      </c>
      <c r="N412" s="95">
        <f t="shared" si="26"/>
        <v>0</v>
      </c>
      <c r="O412" s="95">
        <f t="shared" si="27"/>
        <v>0</v>
      </c>
    </row>
    <row r="413" spans="1:15" ht="28.5" customHeight="1" x14ac:dyDescent="0.25">
      <c r="A413" s="88">
        <v>411</v>
      </c>
      <c r="B413" s="89" t="s">
        <v>964</v>
      </c>
      <c r="C413" s="103" t="s">
        <v>963</v>
      </c>
      <c r="D413" s="89" t="s">
        <v>288</v>
      </c>
      <c r="E413" s="91">
        <v>0</v>
      </c>
      <c r="F413" s="115">
        <v>0</v>
      </c>
      <c r="G413" s="115">
        <v>0</v>
      </c>
      <c r="H413" s="116">
        <v>0</v>
      </c>
      <c r="I413" s="117">
        <v>0</v>
      </c>
      <c r="J413" s="115">
        <v>0</v>
      </c>
      <c r="K413" s="118">
        <v>0</v>
      </c>
      <c r="L413" s="95">
        <f t="shared" si="24"/>
        <v>0</v>
      </c>
      <c r="M413" s="95">
        <f t="shared" si="25"/>
        <v>0</v>
      </c>
      <c r="N413" s="95">
        <f t="shared" si="26"/>
        <v>0</v>
      </c>
      <c r="O413" s="95">
        <f t="shared" si="27"/>
        <v>0</v>
      </c>
    </row>
    <row r="414" spans="1:15" ht="28.5" customHeight="1" x14ac:dyDescent="0.25">
      <c r="A414" s="88">
        <v>412</v>
      </c>
      <c r="B414" s="89" t="s">
        <v>965</v>
      </c>
      <c r="C414" s="103" t="s">
        <v>966</v>
      </c>
      <c r="D414" s="89" t="s">
        <v>288</v>
      </c>
      <c r="E414" s="91">
        <v>0</v>
      </c>
      <c r="F414" s="115">
        <v>0</v>
      </c>
      <c r="G414" s="115">
        <v>0</v>
      </c>
      <c r="H414" s="116">
        <v>0</v>
      </c>
      <c r="I414" s="117">
        <v>0</v>
      </c>
      <c r="J414" s="115">
        <v>0</v>
      </c>
      <c r="K414" s="118">
        <v>0</v>
      </c>
      <c r="L414" s="95">
        <f t="shared" si="24"/>
        <v>0</v>
      </c>
      <c r="M414" s="95">
        <f t="shared" si="25"/>
        <v>0</v>
      </c>
      <c r="N414" s="95">
        <f t="shared" si="26"/>
        <v>0</v>
      </c>
      <c r="O414" s="95">
        <f t="shared" si="27"/>
        <v>0</v>
      </c>
    </row>
    <row r="415" spans="1:15" ht="28.5" customHeight="1" x14ac:dyDescent="0.25">
      <c r="A415" s="88">
        <v>413</v>
      </c>
      <c r="B415" s="89" t="s">
        <v>967</v>
      </c>
      <c r="C415" s="103" t="s">
        <v>966</v>
      </c>
      <c r="D415" s="89" t="s">
        <v>288</v>
      </c>
      <c r="E415" s="91">
        <v>0</v>
      </c>
      <c r="F415" s="115">
        <v>0</v>
      </c>
      <c r="G415" s="115">
        <v>0</v>
      </c>
      <c r="H415" s="116">
        <v>0</v>
      </c>
      <c r="I415" s="117">
        <v>0</v>
      </c>
      <c r="J415" s="115">
        <v>0</v>
      </c>
      <c r="K415" s="118">
        <v>0</v>
      </c>
      <c r="L415" s="95">
        <f t="shared" si="24"/>
        <v>0</v>
      </c>
      <c r="M415" s="95">
        <f t="shared" si="25"/>
        <v>0</v>
      </c>
      <c r="N415" s="95">
        <f t="shared" si="26"/>
        <v>0</v>
      </c>
      <c r="O415" s="95">
        <f t="shared" si="27"/>
        <v>0</v>
      </c>
    </row>
    <row r="416" spans="1:15" ht="28.5" customHeight="1" x14ac:dyDescent="0.25">
      <c r="A416" s="88">
        <v>414</v>
      </c>
      <c r="B416" s="89" t="s">
        <v>166</v>
      </c>
      <c r="C416" s="103" t="s">
        <v>968</v>
      </c>
      <c r="D416" s="89" t="s">
        <v>288</v>
      </c>
      <c r="E416" s="91">
        <v>1</v>
      </c>
      <c r="F416" s="115">
        <v>195672</v>
      </c>
      <c r="G416" s="115">
        <v>45871</v>
      </c>
      <c r="H416" s="116">
        <v>0</v>
      </c>
      <c r="I416" s="117">
        <v>0.76557197759515927</v>
      </c>
      <c r="J416" s="115">
        <v>45871</v>
      </c>
      <c r="K416" s="118">
        <v>45871</v>
      </c>
      <c r="L416" s="95">
        <f t="shared" si="24"/>
        <v>9979.271999999999</v>
      </c>
      <c r="M416" s="95">
        <f t="shared" si="25"/>
        <v>205651.272</v>
      </c>
      <c r="N416" s="95">
        <f t="shared" si="26"/>
        <v>157440.851</v>
      </c>
      <c r="O416" s="95">
        <f t="shared" si="27"/>
        <v>48210.421000000002</v>
      </c>
    </row>
    <row r="417" spans="1:15" ht="28.5" customHeight="1" x14ac:dyDescent="0.25">
      <c r="A417" s="88">
        <v>415</v>
      </c>
      <c r="B417" s="89" t="s">
        <v>969</v>
      </c>
      <c r="C417" s="103" t="s">
        <v>970</v>
      </c>
      <c r="D417" s="89" t="s">
        <v>288</v>
      </c>
      <c r="E417" s="91">
        <v>0</v>
      </c>
      <c r="F417" s="115">
        <v>0</v>
      </c>
      <c r="G417" s="115">
        <v>0</v>
      </c>
      <c r="H417" s="116">
        <v>0</v>
      </c>
      <c r="I417" s="117">
        <v>0</v>
      </c>
      <c r="J417" s="115">
        <v>0</v>
      </c>
      <c r="K417" s="118">
        <v>0</v>
      </c>
      <c r="L417" s="95">
        <f t="shared" si="24"/>
        <v>0</v>
      </c>
      <c r="M417" s="95">
        <f t="shared" si="25"/>
        <v>0</v>
      </c>
      <c r="N417" s="95">
        <f t="shared" si="26"/>
        <v>0</v>
      </c>
      <c r="O417" s="95">
        <f t="shared" si="27"/>
        <v>0</v>
      </c>
    </row>
    <row r="418" spans="1:15" ht="28.5" customHeight="1" x14ac:dyDescent="0.25">
      <c r="A418" s="88">
        <v>416</v>
      </c>
      <c r="B418" s="89" t="s">
        <v>167</v>
      </c>
      <c r="C418" s="103" t="s">
        <v>971</v>
      </c>
      <c r="D418" s="89" t="s">
        <v>288</v>
      </c>
      <c r="E418" s="91">
        <v>1</v>
      </c>
      <c r="F418" s="115">
        <v>181996</v>
      </c>
      <c r="G418" s="115">
        <v>64698</v>
      </c>
      <c r="H418" s="116">
        <v>0</v>
      </c>
      <c r="I418" s="117">
        <v>0.6445086705202312</v>
      </c>
      <c r="J418" s="115">
        <v>64698</v>
      </c>
      <c r="K418" s="118">
        <v>64698</v>
      </c>
      <c r="L418" s="95">
        <f t="shared" si="24"/>
        <v>9281.7960000000003</v>
      </c>
      <c r="M418" s="95">
        <f t="shared" si="25"/>
        <v>191277.796</v>
      </c>
      <c r="N418" s="95">
        <f t="shared" si="26"/>
        <v>123280.198</v>
      </c>
      <c r="O418" s="95">
        <f t="shared" si="27"/>
        <v>67997.597999999998</v>
      </c>
    </row>
  </sheetData>
  <conditionalFormatting sqref="F2:H418 J2:J418">
    <cfRule type="expression" dxfId="1" priority="2">
      <formula>ISERROR($K2)</formula>
    </cfRule>
  </conditionalFormatting>
  <conditionalFormatting sqref="K2:K418">
    <cfRule type="expression" dxfId="0" priority="1">
      <formula>ISERROR(K2)</formula>
    </cfRule>
  </conditionalFormatting>
  <dataValidations count="3">
    <dataValidation type="custom" allowBlank="1" showInputMessage="1" showErrorMessage="1" errorTitle="Reglas de Descuento" error="- Los Items SIN precio piso pueden tener un descuento máximo de 100%_x000a_-Los Items CON precio piso pueden tener un descuento máximo de hasta igualar el precio mínimo_x000a__x000a_TIP: Con doble clic se cálcula el % que iguala al precio min_x000a_" promptTitle="Reglas de Descuento" prompt="- Los Items SIN precio piso pueden tener un descuento máximo de 100%_x000a_- Los Items CON precio piso pueden tener un descuento máximo de hasta igualar el precio mínimo_x000a__x000a_TIP: Si presiona doble clic se cálcula el % que iguala al precio mínimo" sqref="I2:I418" xr:uid="{00000000-0002-0000-1200-000000000000}">
      <formula1>IF(M2="Si",H2&lt;=0,H2&lt;=1)</formula1>
    </dataValidation>
    <dataValidation type="decimal" allowBlank="1" showInputMessage="1" showErrorMessage="1" errorTitle="Descuento no valido" error="Solo la mitad de los items pueden tener un descuento máximo del 25%._x000a__x000a_La otra mitad puede tener un descuento máximo del 20%." sqref="H2:H418" xr:uid="{00000000-0002-0000-1200-000001000000}">
      <formula1>-1</formula1>
      <formula2>$J$2</formula2>
    </dataValidation>
    <dataValidation operator="lessThan" allowBlank="1" showErrorMessage="1" errorTitle="Error" error="El valor es menor que el minimo permitido" sqref="J2:J418" xr:uid="{00000000-0002-0000-1200-000002000000}"/>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K485"/>
  <sheetViews>
    <sheetView zoomScale="70" zoomScaleNormal="70" workbookViewId="0">
      <pane ySplit="13" topLeftCell="A14" activePane="bottomLeft" state="frozen"/>
      <selection pane="bottomLeft" activeCell="I19" sqref="I19:I22"/>
    </sheetView>
  </sheetViews>
  <sheetFormatPr baseColWidth="10" defaultRowHeight="15" x14ac:dyDescent="0.25"/>
  <cols>
    <col min="3" max="3" width="67.28515625" customWidth="1"/>
    <col min="11" max="11" width="13.85546875" customWidth="1"/>
    <col min="15" max="15" width="11.85546875" customWidth="1"/>
  </cols>
  <sheetData>
    <row r="1" spans="1:37" ht="20.100000000000001" customHeight="1" x14ac:dyDescent="0.25">
      <c r="A1" s="548" t="s">
        <v>987</v>
      </c>
      <c r="B1" s="548"/>
      <c r="C1" s="548"/>
      <c r="D1" s="548"/>
      <c r="E1" s="548"/>
      <c r="F1" s="548"/>
      <c r="G1" s="548"/>
      <c r="H1" s="548"/>
      <c r="I1" s="548"/>
      <c r="J1" s="548"/>
      <c r="K1" s="548"/>
      <c r="L1" s="149"/>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row>
    <row r="2" spans="1:37" x14ac:dyDescent="0.25">
      <c r="A2" s="549"/>
      <c r="B2" s="549"/>
      <c r="C2" s="549"/>
      <c r="D2" s="549"/>
      <c r="E2" s="549"/>
      <c r="F2" s="150"/>
      <c r="G2" s="150"/>
      <c r="H2" s="150"/>
      <c r="I2" s="150"/>
      <c r="J2" s="151">
        <v>0</v>
      </c>
      <c r="K2" s="152"/>
      <c r="L2" s="149"/>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row>
    <row r="3" spans="1:37" ht="14.1" customHeight="1" x14ac:dyDescent="0.25">
      <c r="A3" s="550" t="s">
        <v>988</v>
      </c>
      <c r="B3" s="551"/>
      <c r="C3" s="551"/>
      <c r="D3" s="551"/>
      <c r="E3" s="551"/>
      <c r="F3" s="551"/>
      <c r="G3" s="551"/>
      <c r="H3" s="551"/>
      <c r="I3" s="551"/>
      <c r="J3" s="551"/>
      <c r="K3" s="551"/>
      <c r="L3" s="149"/>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row>
    <row r="4" spans="1:37" x14ac:dyDescent="0.25">
      <c r="A4" s="153"/>
      <c r="B4" s="154"/>
      <c r="C4" s="155"/>
      <c r="D4" s="156"/>
      <c r="E4" s="156"/>
      <c r="F4" s="156"/>
      <c r="G4" s="150"/>
      <c r="H4" s="150"/>
      <c r="I4" s="150"/>
      <c r="J4" s="150"/>
      <c r="K4" s="150"/>
      <c r="L4" s="149"/>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row>
    <row r="5" spans="1:37" x14ac:dyDescent="0.25">
      <c r="A5" s="552" t="s">
        <v>989</v>
      </c>
      <c r="B5" s="553"/>
      <c r="C5" s="157">
        <v>21</v>
      </c>
      <c r="D5" s="147"/>
      <c r="E5" s="150"/>
      <c r="F5" s="150"/>
      <c r="G5" s="554" t="s">
        <v>990</v>
      </c>
      <c r="H5" s="555"/>
      <c r="I5" s="555"/>
      <c r="J5" s="555"/>
      <c r="K5" s="555"/>
      <c r="L5" s="149"/>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row>
    <row r="6" spans="1:37" x14ac:dyDescent="0.25">
      <c r="A6" s="552" t="s">
        <v>991</v>
      </c>
      <c r="B6" s="553"/>
      <c r="C6" s="157" t="s">
        <v>226</v>
      </c>
      <c r="D6" s="147"/>
      <c r="E6" s="150"/>
      <c r="F6" s="150"/>
      <c r="G6" s="556" t="s">
        <v>992</v>
      </c>
      <c r="H6" s="557"/>
      <c r="I6" s="558"/>
      <c r="J6" s="158" t="s">
        <v>46</v>
      </c>
      <c r="K6" s="158" t="s">
        <v>993</v>
      </c>
      <c r="L6" s="149"/>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row>
    <row r="7" spans="1:37" x14ac:dyDescent="0.25">
      <c r="A7" s="559" t="s">
        <v>994</v>
      </c>
      <c r="B7" s="560"/>
      <c r="C7" s="563"/>
      <c r="D7" s="147"/>
      <c r="E7" s="150"/>
      <c r="F7" s="150"/>
      <c r="G7" s="552" t="s">
        <v>995</v>
      </c>
      <c r="H7" s="553"/>
      <c r="I7" s="553"/>
      <c r="J7" s="157">
        <v>115</v>
      </c>
      <c r="K7" s="159">
        <v>115</v>
      </c>
      <c r="L7" s="149"/>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150"/>
    </row>
    <row r="8" spans="1:37" x14ac:dyDescent="0.25">
      <c r="A8" s="561"/>
      <c r="B8" s="562"/>
      <c r="C8" s="564"/>
      <c r="D8" s="147"/>
      <c r="E8" s="147"/>
      <c r="F8" s="150"/>
      <c r="G8" s="552" t="s">
        <v>996</v>
      </c>
      <c r="H8" s="553"/>
      <c r="I8" s="553"/>
      <c r="J8" s="157">
        <v>13</v>
      </c>
      <c r="K8" s="159">
        <v>13</v>
      </c>
      <c r="L8" s="149"/>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row>
    <row r="9" spans="1:37" x14ac:dyDescent="0.25">
      <c r="A9" s="561"/>
      <c r="B9" s="562"/>
      <c r="C9" s="564"/>
      <c r="D9" s="147"/>
      <c r="E9" s="150"/>
      <c r="F9" s="150"/>
      <c r="G9" s="556" t="s">
        <v>997</v>
      </c>
      <c r="H9" s="557"/>
      <c r="I9" s="557"/>
      <c r="J9" s="157">
        <v>128</v>
      </c>
      <c r="K9" s="159">
        <v>128</v>
      </c>
      <c r="L9" s="149"/>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row>
    <row r="10" spans="1:37" x14ac:dyDescent="0.25">
      <c r="A10" s="150"/>
      <c r="B10" s="150"/>
      <c r="C10" s="150"/>
      <c r="D10" s="150"/>
      <c r="E10" s="150"/>
      <c r="F10" s="150"/>
      <c r="G10" s="147"/>
      <c r="H10" s="147"/>
      <c r="I10" s="147"/>
      <c r="J10" s="147"/>
      <c r="K10" s="147"/>
      <c r="L10" s="149"/>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row>
    <row r="11" spans="1:37" ht="30" x14ac:dyDescent="0.25">
      <c r="A11" s="565" t="s">
        <v>998</v>
      </c>
      <c r="B11" s="565"/>
      <c r="C11" s="150"/>
      <c r="D11" s="150"/>
      <c r="E11" s="150"/>
      <c r="F11" s="150"/>
      <c r="G11" s="147"/>
      <c r="H11" s="147"/>
      <c r="I11" s="147"/>
      <c r="J11" s="147"/>
      <c r="K11" s="147"/>
      <c r="L11" s="149"/>
      <c r="M11" s="160" t="s">
        <v>999</v>
      </c>
      <c r="N11" s="160" t="s">
        <v>999</v>
      </c>
      <c r="O11" s="160" t="s">
        <v>999</v>
      </c>
      <c r="P11" s="160" t="s">
        <v>999</v>
      </c>
      <c r="Q11" s="160" t="s">
        <v>999</v>
      </c>
      <c r="R11" s="160" t="s">
        <v>999</v>
      </c>
      <c r="S11" s="160" t="s">
        <v>999</v>
      </c>
      <c r="T11" s="160" t="s">
        <v>999</v>
      </c>
      <c r="U11" s="160" t="s">
        <v>999</v>
      </c>
      <c r="V11" s="160" t="s">
        <v>999</v>
      </c>
      <c r="W11" s="160" t="s">
        <v>999</v>
      </c>
      <c r="X11" s="160" t="s">
        <v>999</v>
      </c>
      <c r="Y11" s="160" t="s">
        <v>999</v>
      </c>
      <c r="Z11" s="160" t="s">
        <v>999</v>
      </c>
      <c r="AA11" s="160" t="s">
        <v>999</v>
      </c>
      <c r="AB11" s="160" t="s">
        <v>999</v>
      </c>
      <c r="AC11" s="160" t="s">
        <v>999</v>
      </c>
      <c r="AD11" s="160" t="s">
        <v>999</v>
      </c>
      <c r="AE11" s="160" t="s">
        <v>999</v>
      </c>
      <c r="AF11" s="160" t="s">
        <v>999</v>
      </c>
      <c r="AG11" s="160" t="s">
        <v>999</v>
      </c>
      <c r="AH11" s="160" t="s">
        <v>999</v>
      </c>
      <c r="AI11" s="160" t="s">
        <v>999</v>
      </c>
      <c r="AJ11" s="160" t="s">
        <v>999</v>
      </c>
      <c r="AK11" s="160" t="s">
        <v>999</v>
      </c>
    </row>
    <row r="12" spans="1:37" x14ac:dyDescent="0.25">
      <c r="A12" s="150"/>
      <c r="B12" s="150"/>
      <c r="C12" s="150"/>
      <c r="D12" s="150"/>
      <c r="E12" s="150"/>
      <c r="F12" s="150"/>
      <c r="G12" s="150"/>
      <c r="H12" s="150"/>
      <c r="I12" s="150"/>
      <c r="J12" s="150"/>
      <c r="K12" s="152"/>
      <c r="L12" s="149"/>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150"/>
    </row>
    <row r="13" spans="1:37" ht="33.75" x14ac:dyDescent="0.25">
      <c r="A13" s="161" t="s">
        <v>235</v>
      </c>
      <c r="B13" s="161" t="s">
        <v>236</v>
      </c>
      <c r="C13" s="161" t="s">
        <v>237</v>
      </c>
      <c r="D13" s="161" t="s">
        <v>238</v>
      </c>
      <c r="E13" s="162" t="s">
        <v>239</v>
      </c>
      <c r="F13" s="162" t="s">
        <v>386</v>
      </c>
      <c r="G13" s="162" t="s">
        <v>387</v>
      </c>
      <c r="H13" s="162" t="s">
        <v>388</v>
      </c>
      <c r="I13" s="162" t="s">
        <v>389</v>
      </c>
      <c r="J13" s="162" t="s">
        <v>45</v>
      </c>
      <c r="K13" s="162" t="s">
        <v>46</v>
      </c>
      <c r="L13" s="161" t="s">
        <v>1000</v>
      </c>
      <c r="M13" s="162" t="s">
        <v>1001</v>
      </c>
      <c r="N13" s="162" t="s">
        <v>1002</v>
      </c>
      <c r="O13" s="162" t="s">
        <v>1003</v>
      </c>
      <c r="P13" s="162" t="s">
        <v>1004</v>
      </c>
      <c r="Q13" s="162" t="s">
        <v>1005</v>
      </c>
      <c r="R13" s="162" t="s">
        <v>1006</v>
      </c>
      <c r="S13" s="162" t="s">
        <v>1007</v>
      </c>
      <c r="T13" s="162" t="s">
        <v>1008</v>
      </c>
      <c r="U13" s="162" t="s">
        <v>1009</v>
      </c>
      <c r="V13" s="162" t="s">
        <v>1010</v>
      </c>
      <c r="W13" s="162" t="s">
        <v>1011</v>
      </c>
      <c r="X13" s="162" t="s">
        <v>1012</v>
      </c>
      <c r="Y13" s="162" t="s">
        <v>1013</v>
      </c>
      <c r="Z13" s="162" t="s">
        <v>1014</v>
      </c>
      <c r="AA13" s="162" t="s">
        <v>1015</v>
      </c>
      <c r="AB13" s="162" t="s">
        <v>1016</v>
      </c>
      <c r="AC13" s="162" t="s">
        <v>1017</v>
      </c>
      <c r="AD13" s="162" t="s">
        <v>1018</v>
      </c>
      <c r="AE13" s="162" t="s">
        <v>1019</v>
      </c>
      <c r="AF13" s="162" t="s">
        <v>1020</v>
      </c>
      <c r="AG13" s="162" t="s">
        <v>1021</v>
      </c>
      <c r="AH13" s="162" t="s">
        <v>1022</v>
      </c>
      <c r="AI13" s="162" t="s">
        <v>1023</v>
      </c>
      <c r="AJ13" s="162" t="s">
        <v>1024</v>
      </c>
      <c r="AK13" s="162" t="s">
        <v>1025</v>
      </c>
    </row>
    <row r="14" spans="1:37" ht="25.5" x14ac:dyDescent="0.25">
      <c r="A14" s="163">
        <v>0</v>
      </c>
      <c r="B14" s="89" t="s">
        <v>390</v>
      </c>
      <c r="C14" s="164" t="s">
        <v>391</v>
      </c>
      <c r="D14" s="89" t="s">
        <v>392</v>
      </c>
      <c r="E14" s="165">
        <v>25863</v>
      </c>
      <c r="F14" s="166">
        <v>400</v>
      </c>
      <c r="G14" s="166">
        <v>316</v>
      </c>
      <c r="H14" s="167">
        <v>0</v>
      </c>
      <c r="I14" s="168">
        <v>0.21</v>
      </c>
      <c r="J14" s="166">
        <v>316</v>
      </c>
      <c r="K14" s="169">
        <v>8172708</v>
      </c>
      <c r="L14" s="89" t="s">
        <v>1026</v>
      </c>
      <c r="M14" s="170">
        <v>1500</v>
      </c>
      <c r="N14" s="170">
        <v>1500</v>
      </c>
      <c r="O14" s="170">
        <v>5384</v>
      </c>
      <c r="P14" s="148" t="s">
        <v>1027</v>
      </c>
      <c r="Q14" s="148" t="s">
        <v>1027</v>
      </c>
      <c r="R14" s="148" t="s">
        <v>1027</v>
      </c>
      <c r="S14" s="148" t="s">
        <v>1027</v>
      </c>
      <c r="T14" s="148" t="s">
        <v>1027</v>
      </c>
      <c r="U14" s="148" t="s">
        <v>1027</v>
      </c>
      <c r="V14" s="148" t="s">
        <v>1027</v>
      </c>
      <c r="W14" s="148" t="s">
        <v>1027</v>
      </c>
      <c r="X14" s="148" t="s">
        <v>1027</v>
      </c>
      <c r="Y14" s="148" t="s">
        <v>1027</v>
      </c>
      <c r="Z14" s="148" t="s">
        <v>1027</v>
      </c>
      <c r="AA14" s="148">
        <v>300</v>
      </c>
      <c r="AB14" s="148" t="s">
        <v>1027</v>
      </c>
      <c r="AC14" s="148" t="s">
        <v>1027</v>
      </c>
      <c r="AD14" s="170">
        <v>1700</v>
      </c>
      <c r="AE14" s="170">
        <v>1900</v>
      </c>
      <c r="AF14" s="148" t="s">
        <v>1027</v>
      </c>
      <c r="AG14" s="148" t="s">
        <v>1027</v>
      </c>
      <c r="AH14" s="148">
        <v>100</v>
      </c>
      <c r="AI14" s="148" t="s">
        <v>1027</v>
      </c>
      <c r="AJ14" s="148" t="s">
        <v>1027</v>
      </c>
      <c r="AK14" s="170">
        <v>13479</v>
      </c>
    </row>
    <row r="15" spans="1:37" ht="25.5" x14ac:dyDescent="0.25">
      <c r="A15" s="510">
        <v>3</v>
      </c>
      <c r="B15" s="507" t="s">
        <v>47</v>
      </c>
      <c r="C15" s="172" t="s">
        <v>1028</v>
      </c>
      <c r="D15" s="507" t="s">
        <v>248</v>
      </c>
      <c r="E15" s="513">
        <v>30</v>
      </c>
      <c r="F15" s="495">
        <v>15570</v>
      </c>
      <c r="G15" s="495">
        <v>6916</v>
      </c>
      <c r="H15" s="498">
        <v>0</v>
      </c>
      <c r="I15" s="501">
        <v>0.55581199999999997</v>
      </c>
      <c r="J15" s="495">
        <v>6916</v>
      </c>
      <c r="K15" s="504">
        <v>207480</v>
      </c>
      <c r="L15" s="507" t="s">
        <v>1026</v>
      </c>
      <c r="M15" s="516">
        <v>5</v>
      </c>
      <c r="N15" s="492">
        <v>3</v>
      </c>
      <c r="O15" s="492">
        <v>1</v>
      </c>
      <c r="P15" s="492" t="s">
        <v>1027</v>
      </c>
      <c r="Q15" s="492">
        <v>1</v>
      </c>
      <c r="R15" s="492">
        <v>1</v>
      </c>
      <c r="S15" s="492">
        <v>1</v>
      </c>
      <c r="T15" s="492">
        <v>1</v>
      </c>
      <c r="U15" s="492">
        <v>1</v>
      </c>
      <c r="V15" s="492">
        <v>1</v>
      </c>
      <c r="W15" s="492">
        <v>1</v>
      </c>
      <c r="X15" s="492">
        <v>1</v>
      </c>
      <c r="Y15" s="492">
        <v>1</v>
      </c>
      <c r="Z15" s="492">
        <v>1</v>
      </c>
      <c r="AA15" s="492">
        <v>1</v>
      </c>
      <c r="AB15" s="492">
        <v>1</v>
      </c>
      <c r="AC15" s="492">
        <v>1</v>
      </c>
      <c r="AD15" s="492">
        <v>1</v>
      </c>
      <c r="AE15" s="492">
        <v>1</v>
      </c>
      <c r="AF15" s="492">
        <v>1</v>
      </c>
      <c r="AG15" s="492">
        <v>1</v>
      </c>
      <c r="AH15" s="492">
        <v>1</v>
      </c>
      <c r="AI15" s="492">
        <v>1</v>
      </c>
      <c r="AJ15" s="492">
        <v>1</v>
      </c>
      <c r="AK15" s="492">
        <v>1</v>
      </c>
    </row>
    <row r="16" spans="1:37" x14ac:dyDescent="0.25">
      <c r="A16" s="511"/>
      <c r="B16" s="508"/>
      <c r="C16" s="173" t="s">
        <v>1029</v>
      </c>
      <c r="D16" s="508"/>
      <c r="E16" s="514"/>
      <c r="F16" s="496"/>
      <c r="G16" s="496"/>
      <c r="H16" s="499"/>
      <c r="I16" s="502"/>
      <c r="J16" s="496"/>
      <c r="K16" s="505"/>
      <c r="L16" s="508"/>
      <c r="M16" s="517"/>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row>
    <row r="17" spans="1:37" ht="63.75" x14ac:dyDescent="0.25">
      <c r="A17" s="511"/>
      <c r="B17" s="508"/>
      <c r="C17" s="173" t="s">
        <v>1030</v>
      </c>
      <c r="D17" s="508"/>
      <c r="E17" s="514"/>
      <c r="F17" s="496"/>
      <c r="G17" s="496"/>
      <c r="H17" s="499"/>
      <c r="I17" s="502"/>
      <c r="J17" s="496"/>
      <c r="K17" s="505"/>
      <c r="L17" s="508"/>
      <c r="M17" s="517"/>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row>
    <row r="18" spans="1:37" ht="25.5" x14ac:dyDescent="0.25">
      <c r="A18" s="512"/>
      <c r="B18" s="509"/>
      <c r="C18" s="174" t="s">
        <v>1031</v>
      </c>
      <c r="D18" s="509"/>
      <c r="E18" s="515"/>
      <c r="F18" s="497"/>
      <c r="G18" s="497"/>
      <c r="H18" s="500"/>
      <c r="I18" s="503"/>
      <c r="J18" s="497"/>
      <c r="K18" s="506"/>
      <c r="L18" s="509"/>
      <c r="M18" s="518"/>
      <c r="N18" s="494"/>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row>
    <row r="19" spans="1:37" ht="25.5" x14ac:dyDescent="0.25">
      <c r="A19" s="510">
        <v>5</v>
      </c>
      <c r="B19" s="507" t="s">
        <v>121</v>
      </c>
      <c r="C19" s="172" t="s">
        <v>1032</v>
      </c>
      <c r="D19" s="507" t="s">
        <v>250</v>
      </c>
      <c r="E19" s="513">
        <v>6</v>
      </c>
      <c r="F19" s="495">
        <v>10573</v>
      </c>
      <c r="G19" s="495">
        <v>6179</v>
      </c>
      <c r="H19" s="498">
        <v>0</v>
      </c>
      <c r="I19" s="501">
        <v>0.41558699999999998</v>
      </c>
      <c r="J19" s="495">
        <v>6179</v>
      </c>
      <c r="K19" s="504">
        <v>37074</v>
      </c>
      <c r="L19" s="507" t="s">
        <v>1026</v>
      </c>
      <c r="M19" s="516">
        <v>6</v>
      </c>
      <c r="N19" s="492" t="s">
        <v>1027</v>
      </c>
      <c r="O19" s="492" t="s">
        <v>1027</v>
      </c>
      <c r="P19" s="492" t="s">
        <v>1027</v>
      </c>
      <c r="Q19" s="492" t="s">
        <v>1027</v>
      </c>
      <c r="R19" s="492" t="s">
        <v>1027</v>
      </c>
      <c r="S19" s="492" t="s">
        <v>1027</v>
      </c>
      <c r="T19" s="492" t="s">
        <v>1027</v>
      </c>
      <c r="U19" s="492" t="s">
        <v>1027</v>
      </c>
      <c r="V19" s="492" t="s">
        <v>1027</v>
      </c>
      <c r="W19" s="492" t="s">
        <v>1027</v>
      </c>
      <c r="X19" s="492" t="s">
        <v>1027</v>
      </c>
      <c r="Y19" s="492" t="s">
        <v>1027</v>
      </c>
      <c r="Z19" s="492" t="s">
        <v>1027</v>
      </c>
      <c r="AA19" s="492" t="s">
        <v>1027</v>
      </c>
      <c r="AB19" s="492" t="s">
        <v>1027</v>
      </c>
      <c r="AC19" s="492" t="s">
        <v>1027</v>
      </c>
      <c r="AD19" s="492" t="s">
        <v>1027</v>
      </c>
      <c r="AE19" s="492" t="s">
        <v>1027</v>
      </c>
      <c r="AF19" s="492" t="s">
        <v>1027</v>
      </c>
      <c r="AG19" s="492" t="s">
        <v>1027</v>
      </c>
      <c r="AH19" s="492" t="s">
        <v>1027</v>
      </c>
      <c r="AI19" s="492" t="s">
        <v>1027</v>
      </c>
      <c r="AJ19" s="492" t="s">
        <v>1027</v>
      </c>
      <c r="AK19" s="492" t="s">
        <v>1027</v>
      </c>
    </row>
    <row r="20" spans="1:37" x14ac:dyDescent="0.25">
      <c r="A20" s="511"/>
      <c r="B20" s="508"/>
      <c r="C20" s="173" t="s">
        <v>1033</v>
      </c>
      <c r="D20" s="508"/>
      <c r="E20" s="514"/>
      <c r="F20" s="496"/>
      <c r="G20" s="496"/>
      <c r="H20" s="499"/>
      <c r="I20" s="502"/>
      <c r="J20" s="496"/>
      <c r="K20" s="505"/>
      <c r="L20" s="508"/>
      <c r="M20" s="517"/>
      <c r="N20" s="493"/>
      <c r="O20" s="493"/>
      <c r="P20" s="493"/>
      <c r="Q20" s="493"/>
      <c r="R20" s="493"/>
      <c r="S20" s="493"/>
      <c r="T20" s="493"/>
      <c r="U20" s="493"/>
      <c r="V20" s="493"/>
      <c r="W20" s="493"/>
      <c r="X20" s="493"/>
      <c r="Y20" s="493"/>
      <c r="Z20" s="493"/>
      <c r="AA20" s="493"/>
      <c r="AB20" s="493"/>
      <c r="AC20" s="493"/>
      <c r="AD20" s="493"/>
      <c r="AE20" s="493"/>
      <c r="AF20" s="493"/>
      <c r="AG20" s="493"/>
      <c r="AH20" s="493"/>
      <c r="AI20" s="493"/>
      <c r="AJ20" s="493"/>
      <c r="AK20" s="493"/>
    </row>
    <row r="21" spans="1:37" ht="51" x14ac:dyDescent="0.25">
      <c r="A21" s="511"/>
      <c r="B21" s="508"/>
      <c r="C21" s="173" t="s">
        <v>1034</v>
      </c>
      <c r="D21" s="508"/>
      <c r="E21" s="514"/>
      <c r="F21" s="496"/>
      <c r="G21" s="496"/>
      <c r="H21" s="499"/>
      <c r="I21" s="502"/>
      <c r="J21" s="496"/>
      <c r="K21" s="505"/>
      <c r="L21" s="508"/>
      <c r="M21" s="517"/>
      <c r="N21" s="493"/>
      <c r="O21" s="493"/>
      <c r="P21" s="493"/>
      <c r="Q21" s="493"/>
      <c r="R21" s="493"/>
      <c r="S21" s="493"/>
      <c r="T21" s="493"/>
      <c r="U21" s="493"/>
      <c r="V21" s="493"/>
      <c r="W21" s="493"/>
      <c r="X21" s="493"/>
      <c r="Y21" s="493"/>
      <c r="Z21" s="493"/>
      <c r="AA21" s="493"/>
      <c r="AB21" s="493"/>
      <c r="AC21" s="493"/>
      <c r="AD21" s="493"/>
      <c r="AE21" s="493"/>
      <c r="AF21" s="493"/>
      <c r="AG21" s="493"/>
      <c r="AH21" s="493"/>
      <c r="AI21" s="493"/>
      <c r="AJ21" s="493"/>
      <c r="AK21" s="493"/>
    </row>
    <row r="22" spans="1:37" ht="25.5" x14ac:dyDescent="0.25">
      <c r="A22" s="512"/>
      <c r="B22" s="509"/>
      <c r="C22" s="174" t="s">
        <v>1031</v>
      </c>
      <c r="D22" s="509"/>
      <c r="E22" s="515"/>
      <c r="F22" s="497"/>
      <c r="G22" s="497"/>
      <c r="H22" s="500"/>
      <c r="I22" s="503"/>
      <c r="J22" s="497"/>
      <c r="K22" s="506"/>
      <c r="L22" s="509"/>
      <c r="M22" s="518"/>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row>
    <row r="23" spans="1:37" ht="63.75" x14ac:dyDescent="0.25">
      <c r="A23" s="510">
        <v>8</v>
      </c>
      <c r="B23" s="507" t="s">
        <v>122</v>
      </c>
      <c r="C23" s="172" t="s">
        <v>1035</v>
      </c>
      <c r="D23" s="171" t="s">
        <v>1038</v>
      </c>
      <c r="E23" s="513">
        <v>116</v>
      </c>
      <c r="F23" s="495">
        <v>3629</v>
      </c>
      <c r="G23" s="495">
        <v>2104</v>
      </c>
      <c r="H23" s="498">
        <v>0</v>
      </c>
      <c r="I23" s="501">
        <v>0.42022599999999999</v>
      </c>
      <c r="J23" s="495">
        <v>2104</v>
      </c>
      <c r="K23" s="504">
        <v>244064</v>
      </c>
      <c r="L23" s="507" t="s">
        <v>1026</v>
      </c>
      <c r="M23" s="516">
        <v>10</v>
      </c>
      <c r="N23" s="492">
        <v>10</v>
      </c>
      <c r="O23" s="492">
        <v>2</v>
      </c>
      <c r="P23" s="492" t="s">
        <v>1027</v>
      </c>
      <c r="Q23" s="492">
        <v>5</v>
      </c>
      <c r="R23" s="492">
        <v>7</v>
      </c>
      <c r="S23" s="492">
        <v>5</v>
      </c>
      <c r="T23" s="492">
        <v>5</v>
      </c>
      <c r="U23" s="492">
        <v>5</v>
      </c>
      <c r="V23" s="492">
        <v>5</v>
      </c>
      <c r="W23" s="492">
        <v>5</v>
      </c>
      <c r="X23" s="492">
        <v>7</v>
      </c>
      <c r="Y23" s="492">
        <v>2</v>
      </c>
      <c r="Z23" s="492">
        <v>2</v>
      </c>
      <c r="AA23" s="492">
        <v>2</v>
      </c>
      <c r="AB23" s="492">
        <v>5</v>
      </c>
      <c r="AC23" s="492">
        <v>2</v>
      </c>
      <c r="AD23" s="492">
        <v>5</v>
      </c>
      <c r="AE23" s="492">
        <v>5</v>
      </c>
      <c r="AF23" s="492">
        <v>5</v>
      </c>
      <c r="AG23" s="492">
        <v>5</v>
      </c>
      <c r="AH23" s="492">
        <v>5</v>
      </c>
      <c r="AI23" s="492">
        <v>5</v>
      </c>
      <c r="AJ23" s="492">
        <v>5</v>
      </c>
      <c r="AK23" s="492">
        <v>2</v>
      </c>
    </row>
    <row r="24" spans="1:37" ht="25.5" x14ac:dyDescent="0.25">
      <c r="A24" s="511"/>
      <c r="B24" s="508"/>
      <c r="C24" s="173" t="s">
        <v>1036</v>
      </c>
      <c r="D24" s="175" t="s">
        <v>1039</v>
      </c>
      <c r="E24" s="514"/>
      <c r="F24" s="496"/>
      <c r="G24" s="496"/>
      <c r="H24" s="499"/>
      <c r="I24" s="502"/>
      <c r="J24" s="496"/>
      <c r="K24" s="505"/>
      <c r="L24" s="508"/>
      <c r="M24" s="517"/>
      <c r="N24" s="493"/>
      <c r="O24" s="493"/>
      <c r="P24" s="493"/>
      <c r="Q24" s="493"/>
      <c r="R24" s="493"/>
      <c r="S24" s="493"/>
      <c r="T24" s="493"/>
      <c r="U24" s="493"/>
      <c r="V24" s="493"/>
      <c r="W24" s="493"/>
      <c r="X24" s="493"/>
      <c r="Y24" s="493"/>
      <c r="Z24" s="493"/>
      <c r="AA24" s="493"/>
      <c r="AB24" s="493"/>
      <c r="AC24" s="493"/>
      <c r="AD24" s="493"/>
      <c r="AE24" s="493"/>
      <c r="AF24" s="493"/>
      <c r="AG24" s="493"/>
      <c r="AH24" s="493"/>
      <c r="AI24" s="493"/>
      <c r="AJ24" s="493"/>
      <c r="AK24" s="493"/>
    </row>
    <row r="25" spans="1:37" ht="25.5" x14ac:dyDescent="0.25">
      <c r="A25" s="511"/>
      <c r="B25" s="508"/>
      <c r="C25" s="173" t="s">
        <v>1037</v>
      </c>
      <c r="D25" s="175"/>
      <c r="E25" s="514"/>
      <c r="F25" s="496"/>
      <c r="G25" s="496"/>
      <c r="H25" s="499"/>
      <c r="I25" s="502"/>
      <c r="J25" s="496"/>
      <c r="K25" s="505"/>
      <c r="L25" s="508"/>
      <c r="M25" s="517"/>
      <c r="N25" s="493"/>
      <c r="O25" s="493"/>
      <c r="P25" s="493"/>
      <c r="Q25" s="493"/>
      <c r="R25" s="493"/>
      <c r="S25" s="493"/>
      <c r="T25" s="493"/>
      <c r="U25" s="493"/>
      <c r="V25" s="493"/>
      <c r="W25" s="493"/>
      <c r="X25" s="493"/>
      <c r="Y25" s="493"/>
      <c r="Z25" s="493"/>
      <c r="AA25" s="493"/>
      <c r="AB25" s="493"/>
      <c r="AC25" s="493"/>
      <c r="AD25" s="493"/>
      <c r="AE25" s="493"/>
      <c r="AF25" s="493"/>
      <c r="AG25" s="493"/>
      <c r="AH25" s="493"/>
      <c r="AI25" s="493"/>
      <c r="AJ25" s="493"/>
      <c r="AK25" s="493"/>
    </row>
    <row r="26" spans="1:37" ht="25.5" x14ac:dyDescent="0.25">
      <c r="A26" s="512"/>
      <c r="B26" s="509"/>
      <c r="C26" s="174" t="s">
        <v>1031</v>
      </c>
      <c r="D26" s="176"/>
      <c r="E26" s="515"/>
      <c r="F26" s="497"/>
      <c r="G26" s="497"/>
      <c r="H26" s="500"/>
      <c r="I26" s="503"/>
      <c r="J26" s="497"/>
      <c r="K26" s="506"/>
      <c r="L26" s="509"/>
      <c r="M26" s="518"/>
      <c r="N26" s="494"/>
      <c r="O26" s="494"/>
      <c r="P26" s="494"/>
      <c r="Q26" s="494"/>
      <c r="R26" s="494"/>
      <c r="S26" s="494"/>
      <c r="T26" s="494"/>
      <c r="U26" s="494"/>
      <c r="V26" s="494"/>
      <c r="W26" s="494"/>
      <c r="X26" s="494"/>
      <c r="Y26" s="494"/>
      <c r="Z26" s="494"/>
      <c r="AA26" s="494"/>
      <c r="AB26" s="494"/>
      <c r="AC26" s="494"/>
      <c r="AD26" s="494"/>
      <c r="AE26" s="494"/>
      <c r="AF26" s="494"/>
      <c r="AG26" s="494"/>
      <c r="AH26" s="494"/>
      <c r="AI26" s="494"/>
      <c r="AJ26" s="494"/>
      <c r="AK26" s="494"/>
    </row>
    <row r="27" spans="1:37" ht="25.5" x14ac:dyDescent="0.25">
      <c r="A27" s="510">
        <v>9</v>
      </c>
      <c r="B27" s="507" t="s">
        <v>48</v>
      </c>
      <c r="C27" s="172" t="s">
        <v>1040</v>
      </c>
      <c r="D27" s="507" t="s">
        <v>254</v>
      </c>
      <c r="E27" s="513">
        <v>91</v>
      </c>
      <c r="F27" s="495">
        <v>4282</v>
      </c>
      <c r="G27" s="495">
        <v>3138</v>
      </c>
      <c r="H27" s="498">
        <v>0</v>
      </c>
      <c r="I27" s="501">
        <v>0.26716499999999999</v>
      </c>
      <c r="J27" s="495">
        <v>3138</v>
      </c>
      <c r="K27" s="504">
        <v>285558</v>
      </c>
      <c r="L27" s="507" t="s">
        <v>1026</v>
      </c>
      <c r="M27" s="516">
        <v>8</v>
      </c>
      <c r="N27" s="492">
        <v>5</v>
      </c>
      <c r="O27" s="492">
        <v>2</v>
      </c>
      <c r="P27" s="492" t="s">
        <v>1027</v>
      </c>
      <c r="Q27" s="492">
        <v>3</v>
      </c>
      <c r="R27" s="492">
        <v>5</v>
      </c>
      <c r="S27" s="492">
        <v>3</v>
      </c>
      <c r="T27" s="492">
        <v>3</v>
      </c>
      <c r="U27" s="492">
        <v>3</v>
      </c>
      <c r="V27" s="492">
        <v>3</v>
      </c>
      <c r="W27" s="492">
        <v>3</v>
      </c>
      <c r="X27" s="492">
        <v>5</v>
      </c>
      <c r="Y27" s="492">
        <v>2</v>
      </c>
      <c r="Z27" s="492">
        <v>2</v>
      </c>
      <c r="AA27" s="492">
        <v>2</v>
      </c>
      <c r="AB27" s="492">
        <v>3</v>
      </c>
      <c r="AC27" s="492">
        <v>2</v>
      </c>
      <c r="AD27" s="492">
        <v>5</v>
      </c>
      <c r="AE27" s="492">
        <v>5</v>
      </c>
      <c r="AF27" s="492">
        <v>5</v>
      </c>
      <c r="AG27" s="492">
        <v>5</v>
      </c>
      <c r="AH27" s="492">
        <v>5</v>
      </c>
      <c r="AI27" s="492">
        <v>5</v>
      </c>
      <c r="AJ27" s="492">
        <v>5</v>
      </c>
      <c r="AK27" s="492">
        <v>2</v>
      </c>
    </row>
    <row r="28" spans="1:37" x14ac:dyDescent="0.25">
      <c r="A28" s="511"/>
      <c r="B28" s="508"/>
      <c r="C28" s="173" t="s">
        <v>1041</v>
      </c>
      <c r="D28" s="508"/>
      <c r="E28" s="514"/>
      <c r="F28" s="496"/>
      <c r="G28" s="496"/>
      <c r="H28" s="499"/>
      <c r="I28" s="502"/>
      <c r="J28" s="496"/>
      <c r="K28" s="505"/>
      <c r="L28" s="508"/>
      <c r="M28" s="517"/>
      <c r="N28" s="493"/>
      <c r="O28" s="493"/>
      <c r="P28" s="493"/>
      <c r="Q28" s="493"/>
      <c r="R28" s="493"/>
      <c r="S28" s="493"/>
      <c r="T28" s="493"/>
      <c r="U28" s="493"/>
      <c r="V28" s="493"/>
      <c r="W28" s="493"/>
      <c r="X28" s="493"/>
      <c r="Y28" s="493"/>
      <c r="Z28" s="493"/>
      <c r="AA28" s="493"/>
      <c r="AB28" s="493"/>
      <c r="AC28" s="493"/>
      <c r="AD28" s="493"/>
      <c r="AE28" s="493"/>
      <c r="AF28" s="493"/>
      <c r="AG28" s="493"/>
      <c r="AH28" s="493"/>
      <c r="AI28" s="493"/>
      <c r="AJ28" s="493"/>
      <c r="AK28" s="493"/>
    </row>
    <row r="29" spans="1:37" ht="25.5" x14ac:dyDescent="0.25">
      <c r="A29" s="512"/>
      <c r="B29" s="509"/>
      <c r="C29" s="174" t="s">
        <v>1031</v>
      </c>
      <c r="D29" s="509"/>
      <c r="E29" s="515"/>
      <c r="F29" s="497"/>
      <c r="G29" s="497"/>
      <c r="H29" s="500"/>
      <c r="I29" s="503"/>
      <c r="J29" s="497"/>
      <c r="K29" s="506"/>
      <c r="L29" s="509"/>
      <c r="M29" s="518"/>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row>
    <row r="30" spans="1:37" x14ac:dyDescent="0.25">
      <c r="A30" s="510">
        <v>11</v>
      </c>
      <c r="B30" s="507" t="s">
        <v>49</v>
      </c>
      <c r="C30" s="172" t="s">
        <v>1042</v>
      </c>
      <c r="D30" s="507" t="s">
        <v>256</v>
      </c>
      <c r="E30" s="513">
        <v>10</v>
      </c>
      <c r="F30" s="495">
        <v>101834</v>
      </c>
      <c r="G30" s="495">
        <v>7364</v>
      </c>
      <c r="H30" s="498">
        <v>0</v>
      </c>
      <c r="I30" s="501">
        <v>0.92768600000000001</v>
      </c>
      <c r="J30" s="495">
        <v>7364</v>
      </c>
      <c r="K30" s="504">
        <v>73640</v>
      </c>
      <c r="L30" s="507" t="s">
        <v>1026</v>
      </c>
      <c r="M30" s="516">
        <v>10</v>
      </c>
      <c r="N30" s="492" t="s">
        <v>1027</v>
      </c>
      <c r="O30" s="492" t="s">
        <v>1027</v>
      </c>
      <c r="P30" s="492" t="s">
        <v>1027</v>
      </c>
      <c r="Q30" s="492" t="s">
        <v>1027</v>
      </c>
      <c r="R30" s="492" t="s">
        <v>1027</v>
      </c>
      <c r="S30" s="492" t="s">
        <v>1027</v>
      </c>
      <c r="T30" s="492" t="s">
        <v>1027</v>
      </c>
      <c r="U30" s="492" t="s">
        <v>1027</v>
      </c>
      <c r="V30" s="492" t="s">
        <v>1027</v>
      </c>
      <c r="W30" s="492" t="s">
        <v>1027</v>
      </c>
      <c r="X30" s="492" t="s">
        <v>1027</v>
      </c>
      <c r="Y30" s="492" t="s">
        <v>1027</v>
      </c>
      <c r="Z30" s="492" t="s">
        <v>1027</v>
      </c>
      <c r="AA30" s="492" t="s">
        <v>1027</v>
      </c>
      <c r="AB30" s="492" t="s">
        <v>1027</v>
      </c>
      <c r="AC30" s="492" t="s">
        <v>1027</v>
      </c>
      <c r="AD30" s="492" t="s">
        <v>1027</v>
      </c>
      <c r="AE30" s="492" t="s">
        <v>1027</v>
      </c>
      <c r="AF30" s="492" t="s">
        <v>1027</v>
      </c>
      <c r="AG30" s="492" t="s">
        <v>1027</v>
      </c>
      <c r="AH30" s="492" t="s">
        <v>1027</v>
      </c>
      <c r="AI30" s="492" t="s">
        <v>1027</v>
      </c>
      <c r="AJ30" s="492" t="s">
        <v>1027</v>
      </c>
      <c r="AK30" s="492" t="s">
        <v>1027</v>
      </c>
    </row>
    <row r="31" spans="1:37" ht="25.5" x14ac:dyDescent="0.25">
      <c r="A31" s="511"/>
      <c r="B31" s="508"/>
      <c r="C31" s="173" t="s">
        <v>1043</v>
      </c>
      <c r="D31" s="508"/>
      <c r="E31" s="514"/>
      <c r="F31" s="496"/>
      <c r="G31" s="496"/>
      <c r="H31" s="499"/>
      <c r="I31" s="502"/>
      <c r="J31" s="496"/>
      <c r="K31" s="505"/>
      <c r="L31" s="508"/>
      <c r="M31" s="517"/>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row>
    <row r="32" spans="1:37" x14ac:dyDescent="0.25">
      <c r="A32" s="511"/>
      <c r="B32" s="508"/>
      <c r="C32" s="173" t="s">
        <v>1044</v>
      </c>
      <c r="D32" s="508"/>
      <c r="E32" s="514"/>
      <c r="F32" s="496"/>
      <c r="G32" s="496"/>
      <c r="H32" s="499"/>
      <c r="I32" s="502"/>
      <c r="J32" s="496"/>
      <c r="K32" s="505"/>
      <c r="L32" s="508"/>
      <c r="M32" s="517"/>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row>
    <row r="33" spans="1:37" x14ac:dyDescent="0.25">
      <c r="A33" s="511"/>
      <c r="B33" s="508"/>
      <c r="C33" s="173" t="s">
        <v>1045</v>
      </c>
      <c r="D33" s="508"/>
      <c r="E33" s="514"/>
      <c r="F33" s="496"/>
      <c r="G33" s="496"/>
      <c r="H33" s="499"/>
      <c r="I33" s="502"/>
      <c r="J33" s="496"/>
      <c r="K33" s="505"/>
      <c r="L33" s="508"/>
      <c r="M33" s="517"/>
      <c r="N33" s="493"/>
      <c r="O33" s="493"/>
      <c r="P33" s="493"/>
      <c r="Q33" s="493"/>
      <c r="R33" s="493"/>
      <c r="S33" s="493"/>
      <c r="T33" s="493"/>
      <c r="U33" s="493"/>
      <c r="V33" s="493"/>
      <c r="W33" s="493"/>
      <c r="X33" s="493"/>
      <c r="Y33" s="493"/>
      <c r="Z33" s="493"/>
      <c r="AA33" s="493"/>
      <c r="AB33" s="493"/>
      <c r="AC33" s="493"/>
      <c r="AD33" s="493"/>
      <c r="AE33" s="493"/>
      <c r="AF33" s="493"/>
      <c r="AG33" s="493"/>
      <c r="AH33" s="493"/>
      <c r="AI33" s="493"/>
      <c r="AJ33" s="493"/>
      <c r="AK33" s="493"/>
    </row>
    <row r="34" spans="1:37" x14ac:dyDescent="0.25">
      <c r="A34" s="511"/>
      <c r="B34" s="508"/>
      <c r="C34" s="173" t="s">
        <v>1046</v>
      </c>
      <c r="D34" s="508"/>
      <c r="E34" s="514"/>
      <c r="F34" s="496"/>
      <c r="G34" s="496"/>
      <c r="H34" s="499"/>
      <c r="I34" s="502"/>
      <c r="J34" s="496"/>
      <c r="K34" s="505"/>
      <c r="L34" s="508"/>
      <c r="M34" s="517"/>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c r="AK34" s="493"/>
    </row>
    <row r="35" spans="1:37" x14ac:dyDescent="0.25">
      <c r="A35" s="511"/>
      <c r="B35" s="508"/>
      <c r="C35" s="173" t="s">
        <v>1047</v>
      </c>
      <c r="D35" s="508"/>
      <c r="E35" s="514"/>
      <c r="F35" s="496"/>
      <c r="G35" s="496"/>
      <c r="H35" s="499"/>
      <c r="I35" s="502"/>
      <c r="J35" s="496"/>
      <c r="K35" s="505"/>
      <c r="L35" s="508"/>
      <c r="M35" s="517"/>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row>
    <row r="36" spans="1:37" x14ac:dyDescent="0.25">
      <c r="A36" s="511"/>
      <c r="B36" s="508"/>
      <c r="C36" s="173" t="s">
        <v>1048</v>
      </c>
      <c r="D36" s="508"/>
      <c r="E36" s="514"/>
      <c r="F36" s="496"/>
      <c r="G36" s="496"/>
      <c r="H36" s="499"/>
      <c r="I36" s="502"/>
      <c r="J36" s="496"/>
      <c r="K36" s="505"/>
      <c r="L36" s="508"/>
      <c r="M36" s="517"/>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row>
    <row r="37" spans="1:37" ht="63.75" x14ac:dyDescent="0.25">
      <c r="A37" s="511"/>
      <c r="B37" s="508"/>
      <c r="C37" s="173" t="s">
        <v>1030</v>
      </c>
      <c r="D37" s="508"/>
      <c r="E37" s="514"/>
      <c r="F37" s="496"/>
      <c r="G37" s="496"/>
      <c r="H37" s="499"/>
      <c r="I37" s="502"/>
      <c r="J37" s="496"/>
      <c r="K37" s="505"/>
      <c r="L37" s="508"/>
      <c r="M37" s="517"/>
      <c r="N37" s="493"/>
      <c r="O37" s="493"/>
      <c r="P37" s="493"/>
      <c r="Q37" s="493"/>
      <c r="R37" s="493"/>
      <c r="S37" s="493"/>
      <c r="T37" s="493"/>
      <c r="U37" s="493"/>
      <c r="V37" s="493"/>
      <c r="W37" s="493"/>
      <c r="X37" s="493"/>
      <c r="Y37" s="493"/>
      <c r="Z37" s="493"/>
      <c r="AA37" s="493"/>
      <c r="AB37" s="493"/>
      <c r="AC37" s="493"/>
      <c r="AD37" s="493"/>
      <c r="AE37" s="493"/>
      <c r="AF37" s="493"/>
      <c r="AG37" s="493"/>
      <c r="AH37" s="493"/>
      <c r="AI37" s="493"/>
      <c r="AJ37" s="493"/>
      <c r="AK37" s="493"/>
    </row>
    <row r="38" spans="1:37" x14ac:dyDescent="0.25">
      <c r="A38" s="511"/>
      <c r="B38" s="508"/>
      <c r="C38" s="173" t="s">
        <v>1049</v>
      </c>
      <c r="D38" s="508"/>
      <c r="E38" s="514"/>
      <c r="F38" s="496"/>
      <c r="G38" s="496"/>
      <c r="H38" s="499"/>
      <c r="I38" s="502"/>
      <c r="J38" s="496"/>
      <c r="K38" s="505"/>
      <c r="L38" s="508"/>
      <c r="M38" s="517"/>
      <c r="N38" s="493"/>
      <c r="O38" s="493"/>
      <c r="P38" s="493"/>
      <c r="Q38" s="493"/>
      <c r="R38" s="493"/>
      <c r="S38" s="493"/>
      <c r="T38" s="493"/>
      <c r="U38" s="493"/>
      <c r="V38" s="493"/>
      <c r="W38" s="493"/>
      <c r="X38" s="493"/>
      <c r="Y38" s="493"/>
      <c r="Z38" s="493"/>
      <c r="AA38" s="493"/>
      <c r="AB38" s="493"/>
      <c r="AC38" s="493"/>
      <c r="AD38" s="493"/>
      <c r="AE38" s="493"/>
      <c r="AF38" s="493"/>
      <c r="AG38" s="493"/>
      <c r="AH38" s="493"/>
      <c r="AI38" s="493"/>
      <c r="AJ38" s="493"/>
      <c r="AK38" s="493"/>
    </row>
    <row r="39" spans="1:37" ht="25.5" x14ac:dyDescent="0.25">
      <c r="A39" s="511"/>
      <c r="B39" s="508"/>
      <c r="C39" s="173" t="s">
        <v>1050</v>
      </c>
      <c r="D39" s="508"/>
      <c r="E39" s="514"/>
      <c r="F39" s="496"/>
      <c r="G39" s="496"/>
      <c r="H39" s="499"/>
      <c r="I39" s="502"/>
      <c r="J39" s="496"/>
      <c r="K39" s="505"/>
      <c r="L39" s="508"/>
      <c r="M39" s="517"/>
      <c r="N39" s="493"/>
      <c r="O39" s="493"/>
      <c r="P39" s="493"/>
      <c r="Q39" s="493"/>
      <c r="R39" s="493"/>
      <c r="S39" s="493"/>
      <c r="T39" s="493"/>
      <c r="U39" s="493"/>
      <c r="V39" s="493"/>
      <c r="W39" s="493"/>
      <c r="X39" s="493"/>
      <c r="Y39" s="493"/>
      <c r="Z39" s="493"/>
      <c r="AA39" s="493"/>
      <c r="AB39" s="493"/>
      <c r="AC39" s="493"/>
      <c r="AD39" s="493"/>
      <c r="AE39" s="493"/>
      <c r="AF39" s="493"/>
      <c r="AG39" s="493"/>
      <c r="AH39" s="493"/>
      <c r="AI39" s="493"/>
      <c r="AJ39" s="493"/>
      <c r="AK39" s="493"/>
    </row>
    <row r="40" spans="1:37" ht="25.5" x14ac:dyDescent="0.25">
      <c r="A40" s="512"/>
      <c r="B40" s="509"/>
      <c r="C40" s="174" t="s">
        <v>1031</v>
      </c>
      <c r="D40" s="509"/>
      <c r="E40" s="515"/>
      <c r="F40" s="497"/>
      <c r="G40" s="497"/>
      <c r="H40" s="500"/>
      <c r="I40" s="503"/>
      <c r="J40" s="497"/>
      <c r="K40" s="506"/>
      <c r="L40" s="509"/>
      <c r="M40" s="518"/>
      <c r="N40" s="494"/>
      <c r="O40" s="494"/>
      <c r="P40" s="494"/>
      <c r="Q40" s="494"/>
      <c r="R40" s="494"/>
      <c r="S40" s="494"/>
      <c r="T40" s="494"/>
      <c r="U40" s="494"/>
      <c r="V40" s="494"/>
      <c r="W40" s="494"/>
      <c r="X40" s="494"/>
      <c r="Y40" s="494"/>
      <c r="Z40" s="494"/>
      <c r="AA40" s="494"/>
      <c r="AB40" s="494"/>
      <c r="AC40" s="494"/>
      <c r="AD40" s="494"/>
      <c r="AE40" s="494"/>
      <c r="AF40" s="494"/>
      <c r="AG40" s="494"/>
      <c r="AH40" s="494"/>
      <c r="AI40" s="494"/>
      <c r="AJ40" s="494"/>
      <c r="AK40" s="494"/>
    </row>
    <row r="41" spans="1:37" x14ac:dyDescent="0.25">
      <c r="A41" s="510">
        <v>13</v>
      </c>
      <c r="B41" s="507" t="s">
        <v>50</v>
      </c>
      <c r="C41" s="172" t="s">
        <v>1045</v>
      </c>
      <c r="D41" s="507" t="s">
        <v>248</v>
      </c>
      <c r="E41" s="513">
        <v>81</v>
      </c>
      <c r="F41" s="495">
        <v>12203</v>
      </c>
      <c r="G41" s="495">
        <v>6192</v>
      </c>
      <c r="H41" s="498">
        <v>0</v>
      </c>
      <c r="I41" s="501">
        <v>0.49258400000000002</v>
      </c>
      <c r="J41" s="495">
        <v>6192</v>
      </c>
      <c r="K41" s="504">
        <v>501552</v>
      </c>
      <c r="L41" s="507" t="s">
        <v>1026</v>
      </c>
      <c r="M41" s="516">
        <v>10</v>
      </c>
      <c r="N41" s="492">
        <v>5</v>
      </c>
      <c r="O41" s="492">
        <v>3</v>
      </c>
      <c r="P41" s="492" t="s">
        <v>1027</v>
      </c>
      <c r="Q41" s="492">
        <v>3</v>
      </c>
      <c r="R41" s="492">
        <v>3</v>
      </c>
      <c r="S41" s="492">
        <v>3</v>
      </c>
      <c r="T41" s="492">
        <v>3</v>
      </c>
      <c r="U41" s="492">
        <v>3</v>
      </c>
      <c r="V41" s="492">
        <v>3</v>
      </c>
      <c r="W41" s="492">
        <v>3</v>
      </c>
      <c r="X41" s="492">
        <v>3</v>
      </c>
      <c r="Y41" s="492">
        <v>3</v>
      </c>
      <c r="Z41" s="492">
        <v>3</v>
      </c>
      <c r="AA41" s="492">
        <v>3</v>
      </c>
      <c r="AB41" s="492">
        <v>3</v>
      </c>
      <c r="AC41" s="492">
        <v>3</v>
      </c>
      <c r="AD41" s="492">
        <v>3</v>
      </c>
      <c r="AE41" s="492">
        <v>3</v>
      </c>
      <c r="AF41" s="492">
        <v>3</v>
      </c>
      <c r="AG41" s="492">
        <v>3</v>
      </c>
      <c r="AH41" s="492">
        <v>3</v>
      </c>
      <c r="AI41" s="492">
        <v>3</v>
      </c>
      <c r="AJ41" s="492">
        <v>3</v>
      </c>
      <c r="AK41" s="492">
        <v>3</v>
      </c>
    </row>
    <row r="42" spans="1:37" x14ac:dyDescent="0.25">
      <c r="A42" s="511"/>
      <c r="B42" s="508"/>
      <c r="C42" s="173" t="s">
        <v>1046</v>
      </c>
      <c r="D42" s="508"/>
      <c r="E42" s="514"/>
      <c r="F42" s="496"/>
      <c r="G42" s="496"/>
      <c r="H42" s="499"/>
      <c r="I42" s="502"/>
      <c r="J42" s="496"/>
      <c r="K42" s="505"/>
      <c r="L42" s="508"/>
      <c r="M42" s="517"/>
      <c r="N42" s="493"/>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493"/>
    </row>
    <row r="43" spans="1:37" x14ac:dyDescent="0.25">
      <c r="A43" s="511"/>
      <c r="B43" s="508"/>
      <c r="C43" s="173" t="s">
        <v>1051</v>
      </c>
      <c r="D43" s="508"/>
      <c r="E43" s="514"/>
      <c r="F43" s="496"/>
      <c r="G43" s="496"/>
      <c r="H43" s="499"/>
      <c r="I43" s="502"/>
      <c r="J43" s="496"/>
      <c r="K43" s="505"/>
      <c r="L43" s="508"/>
      <c r="M43" s="517"/>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row>
    <row r="44" spans="1:37" x14ac:dyDescent="0.25">
      <c r="A44" s="511"/>
      <c r="B44" s="508"/>
      <c r="C44" s="173" t="s">
        <v>1029</v>
      </c>
      <c r="D44" s="508"/>
      <c r="E44" s="514"/>
      <c r="F44" s="496"/>
      <c r="G44" s="496"/>
      <c r="H44" s="499"/>
      <c r="I44" s="502"/>
      <c r="J44" s="496"/>
      <c r="K44" s="505"/>
      <c r="L44" s="508"/>
      <c r="M44" s="517"/>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row>
    <row r="45" spans="1:37" ht="25.5" x14ac:dyDescent="0.25">
      <c r="A45" s="512"/>
      <c r="B45" s="509"/>
      <c r="C45" s="174" t="s">
        <v>1031</v>
      </c>
      <c r="D45" s="509"/>
      <c r="E45" s="515"/>
      <c r="F45" s="497"/>
      <c r="G45" s="497"/>
      <c r="H45" s="500"/>
      <c r="I45" s="503"/>
      <c r="J45" s="497"/>
      <c r="K45" s="506"/>
      <c r="L45" s="509"/>
      <c r="M45" s="518"/>
      <c r="N45" s="494"/>
      <c r="O45" s="494"/>
      <c r="P45" s="494"/>
      <c r="Q45" s="494"/>
      <c r="R45" s="494"/>
      <c r="S45" s="494"/>
      <c r="T45" s="494"/>
      <c r="U45" s="494"/>
      <c r="V45" s="494"/>
      <c r="W45" s="494"/>
      <c r="X45" s="494"/>
      <c r="Y45" s="494"/>
      <c r="Z45" s="494"/>
      <c r="AA45" s="494"/>
      <c r="AB45" s="494"/>
      <c r="AC45" s="494"/>
      <c r="AD45" s="494"/>
      <c r="AE45" s="494"/>
      <c r="AF45" s="494"/>
      <c r="AG45" s="494"/>
      <c r="AH45" s="494"/>
      <c r="AI45" s="494"/>
      <c r="AJ45" s="494"/>
      <c r="AK45" s="494"/>
    </row>
    <row r="46" spans="1:37" ht="25.5" x14ac:dyDescent="0.25">
      <c r="A46" s="510">
        <v>17</v>
      </c>
      <c r="B46" s="507" t="s">
        <v>51</v>
      </c>
      <c r="C46" s="172" t="s">
        <v>1052</v>
      </c>
      <c r="D46" s="507" t="s">
        <v>259</v>
      </c>
      <c r="E46" s="513">
        <v>116</v>
      </c>
      <c r="F46" s="495">
        <v>10099</v>
      </c>
      <c r="G46" s="495">
        <v>5373</v>
      </c>
      <c r="H46" s="498">
        <v>0</v>
      </c>
      <c r="I46" s="501">
        <v>0.46796700000000002</v>
      </c>
      <c r="J46" s="495">
        <v>5373</v>
      </c>
      <c r="K46" s="504">
        <v>623268</v>
      </c>
      <c r="L46" s="507" t="s">
        <v>1026</v>
      </c>
      <c r="M46" s="516">
        <v>40</v>
      </c>
      <c r="N46" s="492">
        <v>10</v>
      </c>
      <c r="O46" s="492">
        <v>3</v>
      </c>
      <c r="P46" s="492" t="s">
        <v>1027</v>
      </c>
      <c r="Q46" s="492">
        <v>3</v>
      </c>
      <c r="R46" s="492">
        <v>3</v>
      </c>
      <c r="S46" s="492">
        <v>3</v>
      </c>
      <c r="T46" s="492">
        <v>3</v>
      </c>
      <c r="U46" s="492">
        <v>3</v>
      </c>
      <c r="V46" s="492">
        <v>3</v>
      </c>
      <c r="W46" s="492">
        <v>3</v>
      </c>
      <c r="X46" s="492">
        <v>3</v>
      </c>
      <c r="Y46" s="492">
        <v>3</v>
      </c>
      <c r="Z46" s="492">
        <v>3</v>
      </c>
      <c r="AA46" s="492">
        <v>3</v>
      </c>
      <c r="AB46" s="492">
        <v>3</v>
      </c>
      <c r="AC46" s="492">
        <v>3</v>
      </c>
      <c r="AD46" s="492">
        <v>3</v>
      </c>
      <c r="AE46" s="492">
        <v>3</v>
      </c>
      <c r="AF46" s="492">
        <v>3</v>
      </c>
      <c r="AG46" s="492">
        <v>3</v>
      </c>
      <c r="AH46" s="492">
        <v>3</v>
      </c>
      <c r="AI46" s="492">
        <v>3</v>
      </c>
      <c r="AJ46" s="492">
        <v>3</v>
      </c>
      <c r="AK46" s="492">
        <v>3</v>
      </c>
    </row>
    <row r="47" spans="1:37" x14ac:dyDescent="0.25">
      <c r="A47" s="511"/>
      <c r="B47" s="508"/>
      <c r="C47" s="173" t="s">
        <v>1029</v>
      </c>
      <c r="D47" s="508"/>
      <c r="E47" s="514"/>
      <c r="F47" s="496"/>
      <c r="G47" s="496"/>
      <c r="H47" s="499"/>
      <c r="I47" s="502"/>
      <c r="J47" s="496"/>
      <c r="K47" s="505"/>
      <c r="L47" s="508"/>
      <c r="M47" s="517"/>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row>
    <row r="48" spans="1:37" ht="63.75" x14ac:dyDescent="0.25">
      <c r="A48" s="512"/>
      <c r="B48" s="509"/>
      <c r="C48" s="174" t="s">
        <v>1030</v>
      </c>
      <c r="D48" s="509"/>
      <c r="E48" s="515"/>
      <c r="F48" s="497"/>
      <c r="G48" s="497"/>
      <c r="H48" s="500"/>
      <c r="I48" s="503"/>
      <c r="J48" s="497"/>
      <c r="K48" s="506"/>
      <c r="L48" s="509"/>
      <c r="M48" s="518"/>
      <c r="N48" s="494"/>
      <c r="O48" s="494"/>
      <c r="P48" s="494"/>
      <c r="Q48" s="494"/>
      <c r="R48" s="494"/>
      <c r="S48" s="494"/>
      <c r="T48" s="494"/>
      <c r="U48" s="494"/>
      <c r="V48" s="494"/>
      <c r="W48" s="494"/>
      <c r="X48" s="494"/>
      <c r="Y48" s="494"/>
      <c r="Z48" s="494"/>
      <c r="AA48" s="494"/>
      <c r="AB48" s="494"/>
      <c r="AC48" s="494"/>
      <c r="AD48" s="494"/>
      <c r="AE48" s="494"/>
      <c r="AF48" s="494"/>
      <c r="AG48" s="494"/>
      <c r="AH48" s="494"/>
      <c r="AI48" s="494"/>
      <c r="AJ48" s="494"/>
      <c r="AK48" s="494"/>
    </row>
    <row r="49" spans="1:37" x14ac:dyDescent="0.25">
      <c r="A49" s="528">
        <v>20</v>
      </c>
      <c r="B49" s="525" t="s">
        <v>123</v>
      </c>
      <c r="C49" s="177" t="s">
        <v>1053</v>
      </c>
      <c r="D49" s="525" t="s">
        <v>261</v>
      </c>
      <c r="E49" s="531">
        <v>96</v>
      </c>
      <c r="F49" s="534">
        <v>10415</v>
      </c>
      <c r="G49" s="534">
        <v>4919</v>
      </c>
      <c r="H49" s="537">
        <v>1</v>
      </c>
      <c r="I49" s="501">
        <v>1</v>
      </c>
      <c r="J49" s="540" t="s">
        <v>1060</v>
      </c>
      <c r="K49" s="522" t="s">
        <v>1061</v>
      </c>
      <c r="L49" s="525" t="s">
        <v>986</v>
      </c>
      <c r="M49" s="543">
        <v>20</v>
      </c>
      <c r="N49" s="519">
        <v>10</v>
      </c>
      <c r="O49" s="519">
        <v>3</v>
      </c>
      <c r="P49" s="519" t="s">
        <v>1027</v>
      </c>
      <c r="Q49" s="519">
        <v>3</v>
      </c>
      <c r="R49" s="519">
        <v>3</v>
      </c>
      <c r="S49" s="519">
        <v>3</v>
      </c>
      <c r="T49" s="519">
        <v>3</v>
      </c>
      <c r="U49" s="519">
        <v>3</v>
      </c>
      <c r="V49" s="519">
        <v>3</v>
      </c>
      <c r="W49" s="519">
        <v>3</v>
      </c>
      <c r="X49" s="519">
        <v>3</v>
      </c>
      <c r="Y49" s="519">
        <v>3</v>
      </c>
      <c r="Z49" s="519">
        <v>3</v>
      </c>
      <c r="AA49" s="519">
        <v>3</v>
      </c>
      <c r="AB49" s="519">
        <v>3</v>
      </c>
      <c r="AC49" s="519">
        <v>3</v>
      </c>
      <c r="AD49" s="519">
        <v>3</v>
      </c>
      <c r="AE49" s="519">
        <v>3</v>
      </c>
      <c r="AF49" s="519">
        <v>3</v>
      </c>
      <c r="AG49" s="519">
        <v>3</v>
      </c>
      <c r="AH49" s="519">
        <v>3</v>
      </c>
      <c r="AI49" s="519">
        <v>3</v>
      </c>
      <c r="AJ49" s="519">
        <v>3</v>
      </c>
      <c r="AK49" s="519">
        <v>3</v>
      </c>
    </row>
    <row r="50" spans="1:37" x14ac:dyDescent="0.25">
      <c r="A50" s="529"/>
      <c r="B50" s="526"/>
      <c r="C50" s="178" t="s">
        <v>1054</v>
      </c>
      <c r="D50" s="526"/>
      <c r="E50" s="532"/>
      <c r="F50" s="535"/>
      <c r="G50" s="535"/>
      <c r="H50" s="538"/>
      <c r="I50" s="502"/>
      <c r="J50" s="541"/>
      <c r="K50" s="523"/>
      <c r="L50" s="526"/>
      <c r="M50" s="544"/>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row>
    <row r="51" spans="1:37" x14ac:dyDescent="0.25">
      <c r="A51" s="529"/>
      <c r="B51" s="526"/>
      <c r="C51" s="178" t="s">
        <v>1055</v>
      </c>
      <c r="D51" s="526"/>
      <c r="E51" s="532"/>
      <c r="F51" s="535"/>
      <c r="G51" s="535"/>
      <c r="H51" s="538"/>
      <c r="I51" s="502"/>
      <c r="J51" s="541"/>
      <c r="K51" s="523"/>
      <c r="L51" s="526"/>
      <c r="M51" s="544"/>
      <c r="N51" s="520"/>
      <c r="O51" s="520"/>
      <c r="P51" s="520"/>
      <c r="Q51" s="520"/>
      <c r="R51" s="520"/>
      <c r="S51" s="520"/>
      <c r="T51" s="520"/>
      <c r="U51" s="520"/>
      <c r="V51" s="520"/>
      <c r="W51" s="520"/>
      <c r="X51" s="520"/>
      <c r="Y51" s="520"/>
      <c r="Z51" s="520"/>
      <c r="AA51" s="520"/>
      <c r="AB51" s="520"/>
      <c r="AC51" s="520"/>
      <c r="AD51" s="520"/>
      <c r="AE51" s="520"/>
      <c r="AF51" s="520"/>
      <c r="AG51" s="520"/>
      <c r="AH51" s="520"/>
      <c r="AI51" s="520"/>
      <c r="AJ51" s="520"/>
      <c r="AK51" s="520"/>
    </row>
    <row r="52" spans="1:37" x14ac:dyDescent="0.25">
      <c r="A52" s="529"/>
      <c r="B52" s="526"/>
      <c r="C52" s="178" t="s">
        <v>1056</v>
      </c>
      <c r="D52" s="526"/>
      <c r="E52" s="532"/>
      <c r="F52" s="535"/>
      <c r="G52" s="535"/>
      <c r="H52" s="538"/>
      <c r="I52" s="502"/>
      <c r="J52" s="541"/>
      <c r="K52" s="523"/>
      <c r="L52" s="526"/>
      <c r="M52" s="544"/>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row>
    <row r="53" spans="1:37" x14ac:dyDescent="0.25">
      <c r="A53" s="529"/>
      <c r="B53" s="526"/>
      <c r="C53" s="178" t="s">
        <v>1057</v>
      </c>
      <c r="D53" s="526"/>
      <c r="E53" s="532"/>
      <c r="F53" s="535"/>
      <c r="G53" s="535"/>
      <c r="H53" s="538"/>
      <c r="I53" s="502"/>
      <c r="J53" s="541"/>
      <c r="K53" s="523"/>
      <c r="L53" s="526"/>
      <c r="M53" s="544"/>
      <c r="N53" s="520"/>
      <c r="O53" s="520"/>
      <c r="P53" s="520"/>
      <c r="Q53" s="520"/>
      <c r="R53" s="520"/>
      <c r="S53" s="520"/>
      <c r="T53" s="520"/>
      <c r="U53" s="520"/>
      <c r="V53" s="520"/>
      <c r="W53" s="520"/>
      <c r="X53" s="520"/>
      <c r="Y53" s="520"/>
      <c r="Z53" s="520"/>
      <c r="AA53" s="520"/>
      <c r="AB53" s="520"/>
      <c r="AC53" s="520"/>
      <c r="AD53" s="520"/>
      <c r="AE53" s="520"/>
      <c r="AF53" s="520"/>
      <c r="AG53" s="520"/>
      <c r="AH53" s="520"/>
      <c r="AI53" s="520"/>
      <c r="AJ53" s="520"/>
      <c r="AK53" s="520"/>
    </row>
    <row r="54" spans="1:37" x14ac:dyDescent="0.25">
      <c r="A54" s="529"/>
      <c r="B54" s="526"/>
      <c r="C54" s="178" t="s">
        <v>1058</v>
      </c>
      <c r="D54" s="526"/>
      <c r="E54" s="532"/>
      <c r="F54" s="535"/>
      <c r="G54" s="535"/>
      <c r="H54" s="538"/>
      <c r="I54" s="502"/>
      <c r="J54" s="541"/>
      <c r="K54" s="523"/>
      <c r="L54" s="526"/>
      <c r="M54" s="544"/>
      <c r="N54" s="520"/>
      <c r="O54" s="520"/>
      <c r="P54" s="520"/>
      <c r="Q54" s="520"/>
      <c r="R54" s="520"/>
      <c r="S54" s="520"/>
      <c r="T54" s="520"/>
      <c r="U54" s="520"/>
      <c r="V54" s="520"/>
      <c r="W54" s="520"/>
      <c r="X54" s="520"/>
      <c r="Y54" s="520"/>
      <c r="Z54" s="520"/>
      <c r="AA54" s="520"/>
      <c r="AB54" s="520"/>
      <c r="AC54" s="520"/>
      <c r="AD54" s="520"/>
      <c r="AE54" s="520"/>
      <c r="AF54" s="520"/>
      <c r="AG54" s="520"/>
      <c r="AH54" s="520"/>
      <c r="AI54" s="520"/>
      <c r="AJ54" s="520"/>
      <c r="AK54" s="520"/>
    </row>
    <row r="55" spans="1:37" ht="63.75" x14ac:dyDescent="0.25">
      <c r="A55" s="529"/>
      <c r="B55" s="526"/>
      <c r="C55" s="178" t="s">
        <v>1030</v>
      </c>
      <c r="D55" s="526"/>
      <c r="E55" s="532"/>
      <c r="F55" s="535"/>
      <c r="G55" s="535"/>
      <c r="H55" s="538"/>
      <c r="I55" s="502"/>
      <c r="J55" s="541"/>
      <c r="K55" s="523"/>
      <c r="L55" s="526"/>
      <c r="M55" s="544"/>
      <c r="N55" s="520"/>
      <c r="O55" s="520"/>
      <c r="P55" s="520"/>
      <c r="Q55" s="520"/>
      <c r="R55" s="520"/>
      <c r="S55" s="520"/>
      <c r="T55" s="520"/>
      <c r="U55" s="520"/>
      <c r="V55" s="520"/>
      <c r="W55" s="520"/>
      <c r="X55" s="520"/>
      <c r="Y55" s="520"/>
      <c r="Z55" s="520"/>
      <c r="AA55" s="520"/>
      <c r="AB55" s="520"/>
      <c r="AC55" s="520"/>
      <c r="AD55" s="520"/>
      <c r="AE55" s="520"/>
      <c r="AF55" s="520"/>
      <c r="AG55" s="520"/>
      <c r="AH55" s="520"/>
      <c r="AI55" s="520"/>
      <c r="AJ55" s="520"/>
      <c r="AK55" s="520"/>
    </row>
    <row r="56" spans="1:37" x14ac:dyDescent="0.25">
      <c r="A56" s="529"/>
      <c r="B56" s="526"/>
      <c r="C56" s="178" t="s">
        <v>1049</v>
      </c>
      <c r="D56" s="526"/>
      <c r="E56" s="532"/>
      <c r="F56" s="535"/>
      <c r="G56" s="535"/>
      <c r="H56" s="538"/>
      <c r="I56" s="502"/>
      <c r="J56" s="541"/>
      <c r="K56" s="523"/>
      <c r="L56" s="526"/>
      <c r="M56" s="544"/>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row>
    <row r="57" spans="1:37" ht="25.5" x14ac:dyDescent="0.25">
      <c r="A57" s="530"/>
      <c r="B57" s="527"/>
      <c r="C57" s="179" t="s">
        <v>1059</v>
      </c>
      <c r="D57" s="527"/>
      <c r="E57" s="533"/>
      <c r="F57" s="536"/>
      <c r="G57" s="536"/>
      <c r="H57" s="539"/>
      <c r="I57" s="503"/>
      <c r="J57" s="542"/>
      <c r="K57" s="524"/>
      <c r="L57" s="527"/>
      <c r="M57" s="545"/>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row>
    <row r="58" spans="1:37" ht="25.5" x14ac:dyDescent="0.25">
      <c r="A58" s="510">
        <v>21</v>
      </c>
      <c r="B58" s="507" t="s">
        <v>52</v>
      </c>
      <c r="C58" s="172" t="s">
        <v>1062</v>
      </c>
      <c r="D58" s="507" t="s">
        <v>248</v>
      </c>
      <c r="E58" s="513">
        <v>96</v>
      </c>
      <c r="F58" s="495">
        <v>11572</v>
      </c>
      <c r="G58" s="495">
        <v>5645</v>
      </c>
      <c r="H58" s="498">
        <v>0</v>
      </c>
      <c r="I58" s="501">
        <v>0.512185</v>
      </c>
      <c r="J58" s="495">
        <v>5645</v>
      </c>
      <c r="K58" s="504">
        <v>541920</v>
      </c>
      <c r="L58" s="507" t="s">
        <v>1026</v>
      </c>
      <c r="M58" s="516">
        <v>20</v>
      </c>
      <c r="N58" s="492">
        <v>10</v>
      </c>
      <c r="O58" s="492">
        <v>3</v>
      </c>
      <c r="P58" s="492" t="s">
        <v>1027</v>
      </c>
      <c r="Q58" s="492">
        <v>3</v>
      </c>
      <c r="R58" s="492">
        <v>3</v>
      </c>
      <c r="S58" s="492">
        <v>3</v>
      </c>
      <c r="T58" s="492">
        <v>3</v>
      </c>
      <c r="U58" s="492">
        <v>3</v>
      </c>
      <c r="V58" s="492">
        <v>3</v>
      </c>
      <c r="W58" s="492">
        <v>3</v>
      </c>
      <c r="X58" s="492">
        <v>3</v>
      </c>
      <c r="Y58" s="492">
        <v>3</v>
      </c>
      <c r="Z58" s="492">
        <v>3</v>
      </c>
      <c r="AA58" s="492">
        <v>3</v>
      </c>
      <c r="AB58" s="492">
        <v>3</v>
      </c>
      <c r="AC58" s="492">
        <v>3</v>
      </c>
      <c r="AD58" s="492">
        <v>3</v>
      </c>
      <c r="AE58" s="492">
        <v>3</v>
      </c>
      <c r="AF58" s="492">
        <v>3</v>
      </c>
      <c r="AG58" s="492">
        <v>3</v>
      </c>
      <c r="AH58" s="492">
        <v>3</v>
      </c>
      <c r="AI58" s="492">
        <v>3</v>
      </c>
      <c r="AJ58" s="492">
        <v>3</v>
      </c>
      <c r="AK58" s="492">
        <v>3</v>
      </c>
    </row>
    <row r="59" spans="1:37" ht="63.75" x14ac:dyDescent="0.25">
      <c r="A59" s="511"/>
      <c r="B59" s="508"/>
      <c r="C59" s="173" t="s">
        <v>1030</v>
      </c>
      <c r="D59" s="508"/>
      <c r="E59" s="514"/>
      <c r="F59" s="496"/>
      <c r="G59" s="496"/>
      <c r="H59" s="499"/>
      <c r="I59" s="502"/>
      <c r="J59" s="496"/>
      <c r="K59" s="505"/>
      <c r="L59" s="508"/>
      <c r="M59" s="517"/>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row>
    <row r="60" spans="1:37" ht="25.5" x14ac:dyDescent="0.25">
      <c r="A60" s="512"/>
      <c r="B60" s="509"/>
      <c r="C60" s="174" t="s">
        <v>1031</v>
      </c>
      <c r="D60" s="509"/>
      <c r="E60" s="515"/>
      <c r="F60" s="497"/>
      <c r="G60" s="497"/>
      <c r="H60" s="500"/>
      <c r="I60" s="503"/>
      <c r="J60" s="497"/>
      <c r="K60" s="506"/>
      <c r="L60" s="509"/>
      <c r="M60" s="518"/>
      <c r="N60" s="494"/>
      <c r="O60" s="494"/>
      <c r="P60" s="494"/>
      <c r="Q60" s="494"/>
      <c r="R60" s="494"/>
      <c r="S60" s="494"/>
      <c r="T60" s="494"/>
      <c r="U60" s="494"/>
      <c r="V60" s="494"/>
      <c r="W60" s="494"/>
      <c r="X60" s="494"/>
      <c r="Y60" s="494"/>
      <c r="Z60" s="494"/>
      <c r="AA60" s="494"/>
      <c r="AB60" s="494"/>
      <c r="AC60" s="494"/>
      <c r="AD60" s="494"/>
      <c r="AE60" s="494"/>
      <c r="AF60" s="494"/>
      <c r="AG60" s="494"/>
      <c r="AH60" s="494"/>
      <c r="AI60" s="494"/>
      <c r="AJ60" s="494"/>
      <c r="AK60" s="494"/>
    </row>
    <row r="61" spans="1:37" ht="63.75" x14ac:dyDescent="0.25">
      <c r="A61" s="163">
        <v>28</v>
      </c>
      <c r="B61" s="89" t="s">
        <v>53</v>
      </c>
      <c r="C61" s="103" t="s">
        <v>263</v>
      </c>
      <c r="D61" s="89" t="s">
        <v>264</v>
      </c>
      <c r="E61" s="157">
        <v>155</v>
      </c>
      <c r="F61" s="166">
        <v>4471</v>
      </c>
      <c r="G61" s="166">
        <v>2630</v>
      </c>
      <c r="H61" s="167">
        <v>0</v>
      </c>
      <c r="I61" s="168">
        <v>0.41176499999999999</v>
      </c>
      <c r="J61" s="166">
        <v>2630</v>
      </c>
      <c r="K61" s="169">
        <v>407650</v>
      </c>
      <c r="L61" s="89" t="s">
        <v>1026</v>
      </c>
      <c r="M61" s="148">
        <v>20</v>
      </c>
      <c r="N61" s="148">
        <v>4</v>
      </c>
      <c r="O61" s="148" t="s">
        <v>1027</v>
      </c>
      <c r="P61" s="148" t="s">
        <v>1027</v>
      </c>
      <c r="Q61" s="148" t="s">
        <v>1027</v>
      </c>
      <c r="R61" s="148" t="s">
        <v>1027</v>
      </c>
      <c r="S61" s="148">
        <v>8</v>
      </c>
      <c r="T61" s="148" t="s">
        <v>1027</v>
      </c>
      <c r="U61" s="148">
        <v>4</v>
      </c>
      <c r="V61" s="148" t="s">
        <v>1027</v>
      </c>
      <c r="W61" s="148">
        <v>4</v>
      </c>
      <c r="X61" s="148" t="s">
        <v>1027</v>
      </c>
      <c r="Y61" s="148">
        <v>16</v>
      </c>
      <c r="Z61" s="148">
        <v>12</v>
      </c>
      <c r="AA61" s="148">
        <v>17</v>
      </c>
      <c r="AB61" s="148">
        <v>8</v>
      </c>
      <c r="AC61" s="148">
        <v>17</v>
      </c>
      <c r="AD61" s="148" t="s">
        <v>1027</v>
      </c>
      <c r="AE61" s="148">
        <v>28</v>
      </c>
      <c r="AF61" s="148" t="s">
        <v>1027</v>
      </c>
      <c r="AG61" s="148" t="s">
        <v>1027</v>
      </c>
      <c r="AH61" s="148" t="s">
        <v>1027</v>
      </c>
      <c r="AI61" s="148" t="s">
        <v>1027</v>
      </c>
      <c r="AJ61" s="148" t="s">
        <v>1027</v>
      </c>
      <c r="AK61" s="148">
        <v>17</v>
      </c>
    </row>
    <row r="62" spans="1:37" ht="25.5" x14ac:dyDescent="0.25">
      <c r="A62" s="510">
        <v>29</v>
      </c>
      <c r="B62" s="507" t="s">
        <v>54</v>
      </c>
      <c r="C62" s="172" t="s">
        <v>1063</v>
      </c>
      <c r="D62" s="507" t="s">
        <v>248</v>
      </c>
      <c r="E62" s="513">
        <v>96</v>
      </c>
      <c r="F62" s="495">
        <v>7995</v>
      </c>
      <c r="G62" s="495">
        <v>4595</v>
      </c>
      <c r="H62" s="498">
        <v>0</v>
      </c>
      <c r="I62" s="501">
        <v>0.42526599999999998</v>
      </c>
      <c r="J62" s="495">
        <v>4595</v>
      </c>
      <c r="K62" s="504">
        <v>441120</v>
      </c>
      <c r="L62" s="507" t="s">
        <v>1026</v>
      </c>
      <c r="M62" s="516">
        <v>20</v>
      </c>
      <c r="N62" s="492">
        <v>10</v>
      </c>
      <c r="O62" s="492">
        <v>3</v>
      </c>
      <c r="P62" s="492" t="s">
        <v>1027</v>
      </c>
      <c r="Q62" s="492">
        <v>3</v>
      </c>
      <c r="R62" s="492">
        <v>3</v>
      </c>
      <c r="S62" s="492">
        <v>3</v>
      </c>
      <c r="T62" s="492">
        <v>3</v>
      </c>
      <c r="U62" s="492">
        <v>3</v>
      </c>
      <c r="V62" s="492">
        <v>3</v>
      </c>
      <c r="W62" s="492">
        <v>3</v>
      </c>
      <c r="X62" s="492">
        <v>3</v>
      </c>
      <c r="Y62" s="492">
        <v>3</v>
      </c>
      <c r="Z62" s="492">
        <v>3</v>
      </c>
      <c r="AA62" s="492">
        <v>3</v>
      </c>
      <c r="AB62" s="492">
        <v>3</v>
      </c>
      <c r="AC62" s="492">
        <v>3</v>
      </c>
      <c r="AD62" s="492">
        <v>3</v>
      </c>
      <c r="AE62" s="492">
        <v>3</v>
      </c>
      <c r="AF62" s="492">
        <v>3</v>
      </c>
      <c r="AG62" s="492">
        <v>3</v>
      </c>
      <c r="AH62" s="492">
        <v>3</v>
      </c>
      <c r="AI62" s="492">
        <v>3</v>
      </c>
      <c r="AJ62" s="492">
        <v>3</v>
      </c>
      <c r="AK62" s="492">
        <v>3</v>
      </c>
    </row>
    <row r="63" spans="1:37" x14ac:dyDescent="0.25">
      <c r="A63" s="511"/>
      <c r="B63" s="508"/>
      <c r="C63" s="173" t="s">
        <v>1064</v>
      </c>
      <c r="D63" s="508"/>
      <c r="E63" s="514"/>
      <c r="F63" s="496"/>
      <c r="G63" s="496"/>
      <c r="H63" s="499"/>
      <c r="I63" s="502"/>
      <c r="J63" s="496"/>
      <c r="K63" s="505"/>
      <c r="L63" s="508"/>
      <c r="M63" s="517"/>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row>
    <row r="64" spans="1:37" ht="51" x14ac:dyDescent="0.25">
      <c r="A64" s="512"/>
      <c r="B64" s="509"/>
      <c r="C64" s="174" t="s">
        <v>1065</v>
      </c>
      <c r="D64" s="509"/>
      <c r="E64" s="515"/>
      <c r="F64" s="497"/>
      <c r="G64" s="497"/>
      <c r="H64" s="500"/>
      <c r="I64" s="503"/>
      <c r="J64" s="497"/>
      <c r="K64" s="506"/>
      <c r="L64" s="509"/>
      <c r="M64" s="518"/>
      <c r="N64" s="494"/>
      <c r="O64" s="494"/>
      <c r="P64" s="494"/>
      <c r="Q64" s="494"/>
      <c r="R64" s="494"/>
      <c r="S64" s="494"/>
      <c r="T64" s="494"/>
      <c r="U64" s="494"/>
      <c r="V64" s="494"/>
      <c r="W64" s="494"/>
      <c r="X64" s="494"/>
      <c r="Y64" s="494"/>
      <c r="Z64" s="494"/>
      <c r="AA64" s="494"/>
      <c r="AB64" s="494"/>
      <c r="AC64" s="494"/>
      <c r="AD64" s="494"/>
      <c r="AE64" s="494"/>
      <c r="AF64" s="494"/>
      <c r="AG64" s="494"/>
      <c r="AH64" s="494"/>
      <c r="AI64" s="494"/>
      <c r="AJ64" s="494"/>
      <c r="AK64" s="494"/>
    </row>
    <row r="65" spans="1:37" ht="51" x14ac:dyDescent="0.25">
      <c r="A65" s="510">
        <v>32</v>
      </c>
      <c r="B65" s="507" t="s">
        <v>55</v>
      </c>
      <c r="C65" s="172" t="s">
        <v>1066</v>
      </c>
      <c r="D65" s="171" t="s">
        <v>1068</v>
      </c>
      <c r="E65" s="513">
        <v>96</v>
      </c>
      <c r="F65" s="495">
        <v>7101</v>
      </c>
      <c r="G65" s="495">
        <v>3916</v>
      </c>
      <c r="H65" s="498">
        <v>0</v>
      </c>
      <c r="I65" s="501">
        <v>0.44852799999999998</v>
      </c>
      <c r="J65" s="495">
        <v>3916</v>
      </c>
      <c r="K65" s="504">
        <v>375936</v>
      </c>
      <c r="L65" s="507" t="s">
        <v>1026</v>
      </c>
      <c r="M65" s="516">
        <v>20</v>
      </c>
      <c r="N65" s="492">
        <v>10</v>
      </c>
      <c r="O65" s="492">
        <v>3</v>
      </c>
      <c r="P65" s="492" t="s">
        <v>1027</v>
      </c>
      <c r="Q65" s="492">
        <v>3</v>
      </c>
      <c r="R65" s="492">
        <v>3</v>
      </c>
      <c r="S65" s="492">
        <v>3</v>
      </c>
      <c r="T65" s="492">
        <v>3</v>
      </c>
      <c r="U65" s="492">
        <v>3</v>
      </c>
      <c r="V65" s="492">
        <v>3</v>
      </c>
      <c r="W65" s="492">
        <v>3</v>
      </c>
      <c r="X65" s="492">
        <v>3</v>
      </c>
      <c r="Y65" s="492">
        <v>3</v>
      </c>
      <c r="Z65" s="492">
        <v>3</v>
      </c>
      <c r="AA65" s="492">
        <v>3</v>
      </c>
      <c r="AB65" s="492">
        <v>3</v>
      </c>
      <c r="AC65" s="492">
        <v>3</v>
      </c>
      <c r="AD65" s="492">
        <v>3</v>
      </c>
      <c r="AE65" s="492">
        <v>3</v>
      </c>
      <c r="AF65" s="492">
        <v>3</v>
      </c>
      <c r="AG65" s="492">
        <v>3</v>
      </c>
      <c r="AH65" s="492">
        <v>3</v>
      </c>
      <c r="AI65" s="492">
        <v>3</v>
      </c>
      <c r="AJ65" s="492">
        <v>3</v>
      </c>
      <c r="AK65" s="492">
        <v>3</v>
      </c>
    </row>
    <row r="66" spans="1:37" ht="38.25" x14ac:dyDescent="0.25">
      <c r="A66" s="511"/>
      <c r="B66" s="508"/>
      <c r="C66" s="173" t="s">
        <v>1067</v>
      </c>
      <c r="D66" s="175" t="s">
        <v>1069</v>
      </c>
      <c r="E66" s="514"/>
      <c r="F66" s="496"/>
      <c r="G66" s="496"/>
      <c r="H66" s="499"/>
      <c r="I66" s="502"/>
      <c r="J66" s="496"/>
      <c r="K66" s="505"/>
      <c r="L66" s="508"/>
      <c r="M66" s="517"/>
      <c r="N66" s="493"/>
      <c r="O66" s="493"/>
      <c r="P66" s="493"/>
      <c r="Q66" s="493"/>
      <c r="R66" s="493"/>
      <c r="S66" s="493"/>
      <c r="T66" s="493"/>
      <c r="U66" s="493"/>
      <c r="V66" s="493"/>
      <c r="W66" s="493"/>
      <c r="X66" s="493"/>
      <c r="Y66" s="493"/>
      <c r="Z66" s="493"/>
      <c r="AA66" s="493"/>
      <c r="AB66" s="493"/>
      <c r="AC66" s="493"/>
      <c r="AD66" s="493"/>
      <c r="AE66" s="493"/>
      <c r="AF66" s="493"/>
      <c r="AG66" s="493"/>
      <c r="AH66" s="493"/>
      <c r="AI66" s="493"/>
      <c r="AJ66" s="493"/>
      <c r="AK66" s="493"/>
    </row>
    <row r="67" spans="1:37" ht="63.75" x14ac:dyDescent="0.25">
      <c r="A67" s="512"/>
      <c r="B67" s="509"/>
      <c r="C67" s="174" t="s">
        <v>1030</v>
      </c>
      <c r="D67" s="176"/>
      <c r="E67" s="515"/>
      <c r="F67" s="497"/>
      <c r="G67" s="497"/>
      <c r="H67" s="500"/>
      <c r="I67" s="503"/>
      <c r="J67" s="497"/>
      <c r="K67" s="506"/>
      <c r="L67" s="509"/>
      <c r="M67" s="518"/>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row>
    <row r="68" spans="1:37" ht="50.1" customHeight="1" x14ac:dyDescent="0.25">
      <c r="A68" s="510">
        <v>38</v>
      </c>
      <c r="B68" s="507" t="s">
        <v>56</v>
      </c>
      <c r="C68" s="546" t="s">
        <v>268</v>
      </c>
      <c r="D68" s="171" t="s">
        <v>1068</v>
      </c>
      <c r="E68" s="513">
        <v>25</v>
      </c>
      <c r="F68" s="495">
        <v>16516</v>
      </c>
      <c r="G68" s="495">
        <v>10562</v>
      </c>
      <c r="H68" s="498">
        <v>0</v>
      </c>
      <c r="I68" s="501">
        <v>0.36049900000000001</v>
      </c>
      <c r="J68" s="495">
        <v>10562</v>
      </c>
      <c r="K68" s="504">
        <v>264050</v>
      </c>
      <c r="L68" s="507" t="s">
        <v>1026</v>
      </c>
      <c r="M68" s="516">
        <v>2</v>
      </c>
      <c r="N68" s="492">
        <v>1</v>
      </c>
      <c r="O68" s="492">
        <v>1</v>
      </c>
      <c r="P68" s="492" t="s">
        <v>1027</v>
      </c>
      <c r="Q68" s="492">
        <v>1</v>
      </c>
      <c r="R68" s="492">
        <v>1</v>
      </c>
      <c r="S68" s="492">
        <v>1</v>
      </c>
      <c r="T68" s="492">
        <v>1</v>
      </c>
      <c r="U68" s="492">
        <v>1</v>
      </c>
      <c r="V68" s="492">
        <v>1</v>
      </c>
      <c r="W68" s="492">
        <v>1</v>
      </c>
      <c r="X68" s="492">
        <v>1</v>
      </c>
      <c r="Y68" s="492">
        <v>1</v>
      </c>
      <c r="Z68" s="492">
        <v>1</v>
      </c>
      <c r="AA68" s="492">
        <v>1</v>
      </c>
      <c r="AB68" s="492">
        <v>1</v>
      </c>
      <c r="AC68" s="492">
        <v>1</v>
      </c>
      <c r="AD68" s="492">
        <v>1</v>
      </c>
      <c r="AE68" s="492">
        <v>1</v>
      </c>
      <c r="AF68" s="492">
        <v>1</v>
      </c>
      <c r="AG68" s="492">
        <v>1</v>
      </c>
      <c r="AH68" s="492">
        <v>1</v>
      </c>
      <c r="AI68" s="492">
        <v>1</v>
      </c>
      <c r="AJ68" s="492">
        <v>1</v>
      </c>
      <c r="AK68" s="492">
        <v>1</v>
      </c>
    </row>
    <row r="69" spans="1:37" ht="25.5" x14ac:dyDescent="0.25">
      <c r="A69" s="512"/>
      <c r="B69" s="509"/>
      <c r="C69" s="547"/>
      <c r="D69" s="176" t="s">
        <v>1069</v>
      </c>
      <c r="E69" s="515"/>
      <c r="F69" s="497"/>
      <c r="G69" s="497"/>
      <c r="H69" s="500"/>
      <c r="I69" s="503"/>
      <c r="J69" s="497"/>
      <c r="K69" s="506"/>
      <c r="L69" s="509"/>
      <c r="M69" s="518"/>
      <c r="N69" s="494"/>
      <c r="O69" s="494"/>
      <c r="P69" s="494"/>
      <c r="Q69" s="494"/>
      <c r="R69" s="494"/>
      <c r="S69" s="494"/>
      <c r="T69" s="494"/>
      <c r="U69" s="494"/>
      <c r="V69" s="494"/>
      <c r="W69" s="494"/>
      <c r="X69" s="494"/>
      <c r="Y69" s="494"/>
      <c r="Z69" s="494"/>
      <c r="AA69" s="494"/>
      <c r="AB69" s="494"/>
      <c r="AC69" s="494"/>
      <c r="AD69" s="494"/>
      <c r="AE69" s="494"/>
      <c r="AF69" s="494"/>
      <c r="AG69" s="494"/>
      <c r="AH69" s="494"/>
      <c r="AI69" s="494"/>
      <c r="AJ69" s="494"/>
      <c r="AK69" s="494"/>
    </row>
    <row r="70" spans="1:37" ht="51" x14ac:dyDescent="0.25">
      <c r="A70" s="510">
        <v>41</v>
      </c>
      <c r="B70" s="507" t="s">
        <v>124</v>
      </c>
      <c r="C70" s="172" t="s">
        <v>1070</v>
      </c>
      <c r="D70" s="171" t="s">
        <v>1068</v>
      </c>
      <c r="E70" s="513">
        <v>25</v>
      </c>
      <c r="F70" s="495">
        <v>13255</v>
      </c>
      <c r="G70" s="495">
        <v>6693</v>
      </c>
      <c r="H70" s="498">
        <v>0</v>
      </c>
      <c r="I70" s="501">
        <v>0.495058</v>
      </c>
      <c r="J70" s="495">
        <v>6693</v>
      </c>
      <c r="K70" s="504">
        <v>167325</v>
      </c>
      <c r="L70" s="507" t="s">
        <v>1026</v>
      </c>
      <c r="M70" s="516">
        <v>20</v>
      </c>
      <c r="N70" s="492">
        <v>5</v>
      </c>
      <c r="O70" s="492" t="s">
        <v>1027</v>
      </c>
      <c r="P70" s="492" t="s">
        <v>1027</v>
      </c>
      <c r="Q70" s="492" t="s">
        <v>1027</v>
      </c>
      <c r="R70" s="492" t="s">
        <v>1027</v>
      </c>
      <c r="S70" s="492" t="s">
        <v>1027</v>
      </c>
      <c r="T70" s="492" t="s">
        <v>1027</v>
      </c>
      <c r="U70" s="492" t="s">
        <v>1027</v>
      </c>
      <c r="V70" s="492" t="s">
        <v>1027</v>
      </c>
      <c r="W70" s="492" t="s">
        <v>1027</v>
      </c>
      <c r="X70" s="492" t="s">
        <v>1027</v>
      </c>
      <c r="Y70" s="492" t="s">
        <v>1027</v>
      </c>
      <c r="Z70" s="492" t="s">
        <v>1027</v>
      </c>
      <c r="AA70" s="492" t="s">
        <v>1027</v>
      </c>
      <c r="AB70" s="492" t="s">
        <v>1027</v>
      </c>
      <c r="AC70" s="492" t="s">
        <v>1027</v>
      </c>
      <c r="AD70" s="492" t="s">
        <v>1027</v>
      </c>
      <c r="AE70" s="492" t="s">
        <v>1027</v>
      </c>
      <c r="AF70" s="492" t="s">
        <v>1027</v>
      </c>
      <c r="AG70" s="492" t="s">
        <v>1027</v>
      </c>
      <c r="AH70" s="492" t="s">
        <v>1027</v>
      </c>
      <c r="AI70" s="492" t="s">
        <v>1027</v>
      </c>
      <c r="AJ70" s="492" t="s">
        <v>1027</v>
      </c>
      <c r="AK70" s="492" t="s">
        <v>1027</v>
      </c>
    </row>
    <row r="71" spans="1:37" ht="25.5" x14ac:dyDescent="0.25">
      <c r="A71" s="512"/>
      <c r="B71" s="509"/>
      <c r="C71" s="174" t="s">
        <v>1071</v>
      </c>
      <c r="D71" s="176" t="s">
        <v>1069</v>
      </c>
      <c r="E71" s="515"/>
      <c r="F71" s="497"/>
      <c r="G71" s="497"/>
      <c r="H71" s="500"/>
      <c r="I71" s="503"/>
      <c r="J71" s="497"/>
      <c r="K71" s="506"/>
      <c r="L71" s="509"/>
      <c r="M71" s="518"/>
      <c r="N71" s="494"/>
      <c r="O71" s="494"/>
      <c r="P71" s="494"/>
      <c r="Q71" s="494"/>
      <c r="R71" s="494"/>
      <c r="S71" s="494"/>
      <c r="T71" s="494"/>
      <c r="U71" s="494"/>
      <c r="V71" s="494"/>
      <c r="W71" s="494"/>
      <c r="X71" s="494"/>
      <c r="Y71" s="494"/>
      <c r="Z71" s="494"/>
      <c r="AA71" s="494"/>
      <c r="AB71" s="494"/>
      <c r="AC71" s="494"/>
      <c r="AD71" s="494"/>
      <c r="AE71" s="494"/>
      <c r="AF71" s="494"/>
      <c r="AG71" s="494"/>
      <c r="AH71" s="494"/>
      <c r="AI71" s="494"/>
      <c r="AJ71" s="494"/>
      <c r="AK71" s="494"/>
    </row>
    <row r="72" spans="1:37" ht="38.25" x14ac:dyDescent="0.25">
      <c r="A72" s="510">
        <v>44</v>
      </c>
      <c r="B72" s="507" t="s">
        <v>125</v>
      </c>
      <c r="C72" s="172" t="s">
        <v>1072</v>
      </c>
      <c r="D72" s="171" t="s">
        <v>1074</v>
      </c>
      <c r="E72" s="513">
        <v>6</v>
      </c>
      <c r="F72" s="495">
        <v>5681</v>
      </c>
      <c r="G72" s="495">
        <v>2652</v>
      </c>
      <c r="H72" s="498">
        <v>0</v>
      </c>
      <c r="I72" s="501">
        <v>0.53318100000000002</v>
      </c>
      <c r="J72" s="495">
        <v>2652</v>
      </c>
      <c r="K72" s="504">
        <v>15912</v>
      </c>
      <c r="L72" s="507" t="s">
        <v>1026</v>
      </c>
      <c r="M72" s="516">
        <v>4</v>
      </c>
      <c r="N72" s="492">
        <v>2</v>
      </c>
      <c r="O72" s="492" t="s">
        <v>1027</v>
      </c>
      <c r="P72" s="492" t="s">
        <v>1027</v>
      </c>
      <c r="Q72" s="492" t="s">
        <v>1027</v>
      </c>
      <c r="R72" s="492" t="s">
        <v>1027</v>
      </c>
      <c r="S72" s="492" t="s">
        <v>1027</v>
      </c>
      <c r="T72" s="492" t="s">
        <v>1027</v>
      </c>
      <c r="U72" s="492" t="s">
        <v>1027</v>
      </c>
      <c r="V72" s="492" t="s">
        <v>1027</v>
      </c>
      <c r="W72" s="492" t="s">
        <v>1027</v>
      </c>
      <c r="X72" s="492" t="s">
        <v>1027</v>
      </c>
      <c r="Y72" s="492" t="s">
        <v>1027</v>
      </c>
      <c r="Z72" s="492" t="s">
        <v>1027</v>
      </c>
      <c r="AA72" s="492" t="s">
        <v>1027</v>
      </c>
      <c r="AB72" s="492" t="s">
        <v>1027</v>
      </c>
      <c r="AC72" s="492" t="s">
        <v>1027</v>
      </c>
      <c r="AD72" s="492" t="s">
        <v>1027</v>
      </c>
      <c r="AE72" s="492" t="s">
        <v>1027</v>
      </c>
      <c r="AF72" s="492" t="s">
        <v>1027</v>
      </c>
      <c r="AG72" s="492" t="s">
        <v>1027</v>
      </c>
      <c r="AH72" s="492" t="s">
        <v>1027</v>
      </c>
      <c r="AI72" s="492" t="s">
        <v>1027</v>
      </c>
      <c r="AJ72" s="492" t="s">
        <v>1027</v>
      </c>
      <c r="AK72" s="492" t="s">
        <v>1027</v>
      </c>
    </row>
    <row r="73" spans="1:37" ht="51" x14ac:dyDescent="0.25">
      <c r="A73" s="512"/>
      <c r="B73" s="509"/>
      <c r="C73" s="174" t="s">
        <v>1073</v>
      </c>
      <c r="D73" s="176" t="s">
        <v>1075</v>
      </c>
      <c r="E73" s="515"/>
      <c r="F73" s="497"/>
      <c r="G73" s="497"/>
      <c r="H73" s="500"/>
      <c r="I73" s="503"/>
      <c r="J73" s="497"/>
      <c r="K73" s="506"/>
      <c r="L73" s="509"/>
      <c r="M73" s="518"/>
      <c r="N73" s="494"/>
      <c r="O73" s="494"/>
      <c r="P73" s="494"/>
      <c r="Q73" s="494"/>
      <c r="R73" s="494"/>
      <c r="S73" s="494"/>
      <c r="T73" s="494"/>
      <c r="U73" s="494"/>
      <c r="V73" s="494"/>
      <c r="W73" s="494"/>
      <c r="X73" s="494"/>
      <c r="Y73" s="494"/>
      <c r="Z73" s="494"/>
      <c r="AA73" s="494"/>
      <c r="AB73" s="494"/>
      <c r="AC73" s="494"/>
      <c r="AD73" s="494"/>
      <c r="AE73" s="494"/>
      <c r="AF73" s="494"/>
      <c r="AG73" s="494"/>
      <c r="AH73" s="494"/>
      <c r="AI73" s="494"/>
      <c r="AJ73" s="494"/>
      <c r="AK73" s="494"/>
    </row>
    <row r="74" spans="1:37" x14ac:dyDescent="0.25">
      <c r="A74" s="510">
        <v>46</v>
      </c>
      <c r="B74" s="507" t="s">
        <v>57</v>
      </c>
      <c r="C74" s="172" t="s">
        <v>1076</v>
      </c>
      <c r="D74" s="507" t="s">
        <v>248</v>
      </c>
      <c r="E74" s="513">
        <v>25</v>
      </c>
      <c r="F74" s="495">
        <v>28088</v>
      </c>
      <c r="G74" s="495">
        <v>7364</v>
      </c>
      <c r="H74" s="498">
        <v>0</v>
      </c>
      <c r="I74" s="501">
        <v>0.73782400000000004</v>
      </c>
      <c r="J74" s="495">
        <v>7364</v>
      </c>
      <c r="K74" s="504">
        <v>184100</v>
      </c>
      <c r="L74" s="507" t="s">
        <v>1026</v>
      </c>
      <c r="M74" s="516">
        <v>2</v>
      </c>
      <c r="N74" s="492">
        <v>1</v>
      </c>
      <c r="O74" s="492">
        <v>1</v>
      </c>
      <c r="P74" s="492" t="s">
        <v>1027</v>
      </c>
      <c r="Q74" s="492">
        <v>1</v>
      </c>
      <c r="R74" s="492">
        <v>1</v>
      </c>
      <c r="S74" s="492">
        <v>1</v>
      </c>
      <c r="T74" s="492">
        <v>1</v>
      </c>
      <c r="U74" s="492">
        <v>1</v>
      </c>
      <c r="V74" s="492">
        <v>1</v>
      </c>
      <c r="W74" s="492">
        <v>1</v>
      </c>
      <c r="X74" s="492">
        <v>1</v>
      </c>
      <c r="Y74" s="492">
        <v>1</v>
      </c>
      <c r="Z74" s="492">
        <v>1</v>
      </c>
      <c r="AA74" s="492">
        <v>1</v>
      </c>
      <c r="AB74" s="492">
        <v>1</v>
      </c>
      <c r="AC74" s="492">
        <v>1</v>
      </c>
      <c r="AD74" s="492">
        <v>1</v>
      </c>
      <c r="AE74" s="492">
        <v>1</v>
      </c>
      <c r="AF74" s="492">
        <v>1</v>
      </c>
      <c r="AG74" s="492">
        <v>1</v>
      </c>
      <c r="AH74" s="492">
        <v>1</v>
      </c>
      <c r="AI74" s="492">
        <v>1</v>
      </c>
      <c r="AJ74" s="492">
        <v>1</v>
      </c>
      <c r="AK74" s="492">
        <v>1</v>
      </c>
    </row>
    <row r="75" spans="1:37" x14ac:dyDescent="0.25">
      <c r="A75" s="511"/>
      <c r="B75" s="508"/>
      <c r="C75" s="173" t="s">
        <v>1077</v>
      </c>
      <c r="D75" s="508"/>
      <c r="E75" s="514"/>
      <c r="F75" s="496"/>
      <c r="G75" s="496"/>
      <c r="H75" s="499"/>
      <c r="I75" s="502"/>
      <c r="J75" s="496"/>
      <c r="K75" s="505"/>
      <c r="L75" s="508"/>
      <c r="M75" s="517"/>
      <c r="N75" s="493"/>
      <c r="O75" s="493"/>
      <c r="P75" s="493"/>
      <c r="Q75" s="493"/>
      <c r="R75" s="493"/>
      <c r="S75" s="493"/>
      <c r="T75" s="493"/>
      <c r="U75" s="493"/>
      <c r="V75" s="493"/>
      <c r="W75" s="493"/>
      <c r="X75" s="493"/>
      <c r="Y75" s="493"/>
      <c r="Z75" s="493"/>
      <c r="AA75" s="493"/>
      <c r="AB75" s="493"/>
      <c r="AC75" s="493"/>
      <c r="AD75" s="493"/>
      <c r="AE75" s="493"/>
      <c r="AF75" s="493"/>
      <c r="AG75" s="493"/>
      <c r="AH75" s="493"/>
      <c r="AI75" s="493"/>
      <c r="AJ75" s="493"/>
      <c r="AK75" s="493"/>
    </row>
    <row r="76" spans="1:37" x14ac:dyDescent="0.25">
      <c r="A76" s="511"/>
      <c r="B76" s="508"/>
      <c r="C76" s="173" t="s">
        <v>1078</v>
      </c>
      <c r="D76" s="508"/>
      <c r="E76" s="514"/>
      <c r="F76" s="496"/>
      <c r="G76" s="496"/>
      <c r="H76" s="499"/>
      <c r="I76" s="502"/>
      <c r="J76" s="496"/>
      <c r="K76" s="505"/>
      <c r="L76" s="508"/>
      <c r="M76" s="517"/>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row>
    <row r="77" spans="1:37" x14ac:dyDescent="0.25">
      <c r="A77" s="512"/>
      <c r="B77" s="509"/>
      <c r="C77" s="174" t="s">
        <v>1079</v>
      </c>
      <c r="D77" s="509"/>
      <c r="E77" s="515"/>
      <c r="F77" s="497"/>
      <c r="G77" s="497"/>
      <c r="H77" s="500"/>
      <c r="I77" s="503"/>
      <c r="J77" s="497"/>
      <c r="K77" s="506"/>
      <c r="L77" s="509"/>
      <c r="M77" s="518"/>
      <c r="N77" s="494"/>
      <c r="O77" s="494"/>
      <c r="P77" s="494"/>
      <c r="Q77" s="494"/>
      <c r="R77" s="494"/>
      <c r="S77" s="494"/>
      <c r="T77" s="494"/>
      <c r="U77" s="494"/>
      <c r="V77" s="494"/>
      <c r="W77" s="494"/>
      <c r="X77" s="494"/>
      <c r="Y77" s="494"/>
      <c r="Z77" s="494"/>
      <c r="AA77" s="494"/>
      <c r="AB77" s="494"/>
      <c r="AC77" s="494"/>
      <c r="AD77" s="494"/>
      <c r="AE77" s="494"/>
      <c r="AF77" s="494"/>
      <c r="AG77" s="494"/>
      <c r="AH77" s="494"/>
      <c r="AI77" s="494"/>
      <c r="AJ77" s="494"/>
      <c r="AK77" s="494"/>
    </row>
    <row r="78" spans="1:37" x14ac:dyDescent="0.25">
      <c r="A78" s="510">
        <v>50</v>
      </c>
      <c r="B78" s="507" t="s">
        <v>58</v>
      </c>
      <c r="C78" s="172" t="s">
        <v>1080</v>
      </c>
      <c r="D78" s="507" t="s">
        <v>248</v>
      </c>
      <c r="E78" s="513">
        <v>25</v>
      </c>
      <c r="F78" s="495">
        <v>50917</v>
      </c>
      <c r="G78" s="495">
        <v>36696</v>
      </c>
      <c r="H78" s="498">
        <v>0</v>
      </c>
      <c r="I78" s="501">
        <v>0.27929799999999999</v>
      </c>
      <c r="J78" s="495">
        <v>36696</v>
      </c>
      <c r="K78" s="504">
        <v>917400</v>
      </c>
      <c r="L78" s="507" t="s">
        <v>1026</v>
      </c>
      <c r="M78" s="516">
        <v>2</v>
      </c>
      <c r="N78" s="492">
        <v>1</v>
      </c>
      <c r="O78" s="492">
        <v>1</v>
      </c>
      <c r="P78" s="492" t="s">
        <v>1027</v>
      </c>
      <c r="Q78" s="492">
        <v>1</v>
      </c>
      <c r="R78" s="492">
        <v>1</v>
      </c>
      <c r="S78" s="492">
        <v>1</v>
      </c>
      <c r="T78" s="492">
        <v>1</v>
      </c>
      <c r="U78" s="492">
        <v>1</v>
      </c>
      <c r="V78" s="492">
        <v>1</v>
      </c>
      <c r="W78" s="492">
        <v>1</v>
      </c>
      <c r="X78" s="492">
        <v>1</v>
      </c>
      <c r="Y78" s="492">
        <v>1</v>
      </c>
      <c r="Z78" s="492">
        <v>1</v>
      </c>
      <c r="AA78" s="492">
        <v>1</v>
      </c>
      <c r="AB78" s="492">
        <v>1</v>
      </c>
      <c r="AC78" s="492">
        <v>1</v>
      </c>
      <c r="AD78" s="492">
        <v>1</v>
      </c>
      <c r="AE78" s="492">
        <v>1</v>
      </c>
      <c r="AF78" s="492">
        <v>1</v>
      </c>
      <c r="AG78" s="492">
        <v>1</v>
      </c>
      <c r="AH78" s="492">
        <v>1</v>
      </c>
      <c r="AI78" s="492">
        <v>1</v>
      </c>
      <c r="AJ78" s="492">
        <v>1</v>
      </c>
      <c r="AK78" s="492">
        <v>1</v>
      </c>
    </row>
    <row r="79" spans="1:37" x14ac:dyDescent="0.25">
      <c r="A79" s="511"/>
      <c r="B79" s="508"/>
      <c r="C79" s="173" t="s">
        <v>1077</v>
      </c>
      <c r="D79" s="508"/>
      <c r="E79" s="514"/>
      <c r="F79" s="496"/>
      <c r="G79" s="496"/>
      <c r="H79" s="499"/>
      <c r="I79" s="502"/>
      <c r="J79" s="496"/>
      <c r="K79" s="505"/>
      <c r="L79" s="508"/>
      <c r="M79" s="517"/>
      <c r="N79" s="493"/>
      <c r="O79" s="493"/>
      <c r="P79" s="493"/>
      <c r="Q79" s="493"/>
      <c r="R79" s="493"/>
      <c r="S79" s="493"/>
      <c r="T79" s="493"/>
      <c r="U79" s="493"/>
      <c r="V79" s="493"/>
      <c r="W79" s="493"/>
      <c r="X79" s="493"/>
      <c r="Y79" s="493"/>
      <c r="Z79" s="493"/>
      <c r="AA79" s="493"/>
      <c r="AB79" s="493"/>
      <c r="AC79" s="493"/>
      <c r="AD79" s="493"/>
      <c r="AE79" s="493"/>
      <c r="AF79" s="493"/>
      <c r="AG79" s="493"/>
      <c r="AH79" s="493"/>
      <c r="AI79" s="493"/>
      <c r="AJ79" s="493"/>
      <c r="AK79" s="493"/>
    </row>
    <row r="80" spans="1:37" x14ac:dyDescent="0.25">
      <c r="A80" s="511"/>
      <c r="B80" s="508"/>
      <c r="C80" s="173" t="s">
        <v>1081</v>
      </c>
      <c r="D80" s="508"/>
      <c r="E80" s="514"/>
      <c r="F80" s="496"/>
      <c r="G80" s="496"/>
      <c r="H80" s="499"/>
      <c r="I80" s="502"/>
      <c r="J80" s="496"/>
      <c r="K80" s="505"/>
      <c r="L80" s="508"/>
      <c r="M80" s="517"/>
      <c r="N80" s="493"/>
      <c r="O80" s="493"/>
      <c r="P80" s="493"/>
      <c r="Q80" s="493"/>
      <c r="R80" s="493"/>
      <c r="S80" s="493"/>
      <c r="T80" s="493"/>
      <c r="U80" s="493"/>
      <c r="V80" s="493"/>
      <c r="W80" s="493"/>
      <c r="X80" s="493"/>
      <c r="Y80" s="493"/>
      <c r="Z80" s="493"/>
      <c r="AA80" s="493"/>
      <c r="AB80" s="493"/>
      <c r="AC80" s="493"/>
      <c r="AD80" s="493"/>
      <c r="AE80" s="493"/>
      <c r="AF80" s="493"/>
      <c r="AG80" s="493"/>
      <c r="AH80" s="493"/>
      <c r="AI80" s="493"/>
      <c r="AJ80" s="493"/>
      <c r="AK80" s="493"/>
    </row>
    <row r="81" spans="1:37" ht="63.75" x14ac:dyDescent="0.25">
      <c r="A81" s="512"/>
      <c r="B81" s="509"/>
      <c r="C81" s="174" t="s">
        <v>1030</v>
      </c>
      <c r="D81" s="509"/>
      <c r="E81" s="515"/>
      <c r="F81" s="497"/>
      <c r="G81" s="497"/>
      <c r="H81" s="500"/>
      <c r="I81" s="503"/>
      <c r="J81" s="497"/>
      <c r="K81" s="506"/>
      <c r="L81" s="509"/>
      <c r="M81" s="518"/>
      <c r="N81" s="494"/>
      <c r="O81" s="494"/>
      <c r="P81" s="494"/>
      <c r="Q81" s="494"/>
      <c r="R81" s="494"/>
      <c r="S81" s="494"/>
      <c r="T81" s="494"/>
      <c r="U81" s="494"/>
      <c r="V81" s="494"/>
      <c r="W81" s="494"/>
      <c r="X81" s="494"/>
      <c r="Y81" s="494"/>
      <c r="Z81" s="494"/>
      <c r="AA81" s="494"/>
      <c r="AB81" s="494"/>
      <c r="AC81" s="494"/>
      <c r="AD81" s="494"/>
      <c r="AE81" s="494"/>
      <c r="AF81" s="494"/>
      <c r="AG81" s="494"/>
      <c r="AH81" s="494"/>
      <c r="AI81" s="494"/>
      <c r="AJ81" s="494"/>
      <c r="AK81" s="494"/>
    </row>
    <row r="82" spans="1:37" ht="25.5" x14ac:dyDescent="0.25">
      <c r="A82" s="510">
        <v>51</v>
      </c>
      <c r="B82" s="507" t="s">
        <v>59</v>
      </c>
      <c r="C82" s="172" t="s">
        <v>1080</v>
      </c>
      <c r="D82" s="171" t="s">
        <v>1083</v>
      </c>
      <c r="E82" s="513">
        <v>25</v>
      </c>
      <c r="F82" s="495">
        <v>23775</v>
      </c>
      <c r="G82" s="495">
        <v>7364</v>
      </c>
      <c r="H82" s="498">
        <v>0</v>
      </c>
      <c r="I82" s="501">
        <v>0.69026299999999996</v>
      </c>
      <c r="J82" s="495">
        <v>7364</v>
      </c>
      <c r="K82" s="504">
        <v>184100</v>
      </c>
      <c r="L82" s="507" t="s">
        <v>1026</v>
      </c>
      <c r="M82" s="516">
        <v>2</v>
      </c>
      <c r="N82" s="492">
        <v>1</v>
      </c>
      <c r="O82" s="492">
        <v>1</v>
      </c>
      <c r="P82" s="492" t="s">
        <v>1027</v>
      </c>
      <c r="Q82" s="492">
        <v>1</v>
      </c>
      <c r="R82" s="492">
        <v>1</v>
      </c>
      <c r="S82" s="492">
        <v>1</v>
      </c>
      <c r="T82" s="492">
        <v>1</v>
      </c>
      <c r="U82" s="492">
        <v>1</v>
      </c>
      <c r="V82" s="492">
        <v>1</v>
      </c>
      <c r="W82" s="492">
        <v>1</v>
      </c>
      <c r="X82" s="492">
        <v>1</v>
      </c>
      <c r="Y82" s="492">
        <v>1</v>
      </c>
      <c r="Z82" s="492">
        <v>1</v>
      </c>
      <c r="AA82" s="492">
        <v>1</v>
      </c>
      <c r="AB82" s="492">
        <v>1</v>
      </c>
      <c r="AC82" s="492">
        <v>1</v>
      </c>
      <c r="AD82" s="492">
        <v>1</v>
      </c>
      <c r="AE82" s="492">
        <v>1</v>
      </c>
      <c r="AF82" s="492">
        <v>1</v>
      </c>
      <c r="AG82" s="492">
        <v>1</v>
      </c>
      <c r="AH82" s="492">
        <v>1</v>
      </c>
      <c r="AI82" s="492">
        <v>1</v>
      </c>
      <c r="AJ82" s="492">
        <v>1</v>
      </c>
      <c r="AK82" s="492">
        <v>1</v>
      </c>
    </row>
    <row r="83" spans="1:37" ht="51" x14ac:dyDescent="0.25">
      <c r="A83" s="511"/>
      <c r="B83" s="508"/>
      <c r="C83" s="173" t="s">
        <v>1077</v>
      </c>
      <c r="D83" s="175" t="s">
        <v>1084</v>
      </c>
      <c r="E83" s="514"/>
      <c r="F83" s="496"/>
      <c r="G83" s="496"/>
      <c r="H83" s="499"/>
      <c r="I83" s="502"/>
      <c r="J83" s="496"/>
      <c r="K83" s="505"/>
      <c r="L83" s="508"/>
      <c r="M83" s="517"/>
      <c r="N83" s="493"/>
      <c r="O83" s="493"/>
      <c r="P83" s="493"/>
      <c r="Q83" s="493"/>
      <c r="R83" s="493"/>
      <c r="S83" s="493"/>
      <c r="T83" s="493"/>
      <c r="U83" s="493"/>
      <c r="V83" s="493"/>
      <c r="W83" s="493"/>
      <c r="X83" s="493"/>
      <c r="Y83" s="493"/>
      <c r="Z83" s="493"/>
      <c r="AA83" s="493"/>
      <c r="AB83" s="493"/>
      <c r="AC83" s="493"/>
      <c r="AD83" s="493"/>
      <c r="AE83" s="493"/>
      <c r="AF83" s="493"/>
      <c r="AG83" s="493"/>
      <c r="AH83" s="493"/>
      <c r="AI83" s="493"/>
      <c r="AJ83" s="493"/>
      <c r="AK83" s="493"/>
    </row>
    <row r="84" spans="1:37" x14ac:dyDescent="0.25">
      <c r="A84" s="512"/>
      <c r="B84" s="509"/>
      <c r="C84" s="174" t="s">
        <v>1082</v>
      </c>
      <c r="D84" s="176"/>
      <c r="E84" s="515"/>
      <c r="F84" s="497"/>
      <c r="G84" s="497"/>
      <c r="H84" s="500"/>
      <c r="I84" s="503"/>
      <c r="J84" s="497"/>
      <c r="K84" s="506"/>
      <c r="L84" s="509"/>
      <c r="M84" s="518"/>
      <c r="N84" s="494"/>
      <c r="O84" s="494"/>
      <c r="P84" s="494"/>
      <c r="Q84" s="494"/>
      <c r="R84" s="494"/>
      <c r="S84" s="494"/>
      <c r="T84" s="494"/>
      <c r="U84" s="494"/>
      <c r="V84" s="494"/>
      <c r="W84" s="494"/>
      <c r="X84" s="494"/>
      <c r="Y84" s="494"/>
      <c r="Z84" s="494"/>
      <c r="AA84" s="494"/>
      <c r="AB84" s="494"/>
      <c r="AC84" s="494"/>
      <c r="AD84" s="494"/>
      <c r="AE84" s="494"/>
      <c r="AF84" s="494"/>
      <c r="AG84" s="494"/>
      <c r="AH84" s="494"/>
      <c r="AI84" s="494"/>
      <c r="AJ84" s="494"/>
      <c r="AK84" s="494"/>
    </row>
    <row r="85" spans="1:37" x14ac:dyDescent="0.25">
      <c r="A85" s="510">
        <v>52</v>
      </c>
      <c r="B85" s="507" t="s">
        <v>60</v>
      </c>
      <c r="C85" s="172" t="s">
        <v>1085</v>
      </c>
      <c r="D85" s="507" t="s">
        <v>248</v>
      </c>
      <c r="E85" s="513">
        <v>96</v>
      </c>
      <c r="F85" s="495">
        <v>11835</v>
      </c>
      <c r="G85" s="495">
        <v>6101</v>
      </c>
      <c r="H85" s="498">
        <v>0</v>
      </c>
      <c r="I85" s="501">
        <v>0.48449500000000001</v>
      </c>
      <c r="J85" s="495">
        <v>6101</v>
      </c>
      <c r="K85" s="504">
        <v>585696</v>
      </c>
      <c r="L85" s="507" t="s">
        <v>1026</v>
      </c>
      <c r="M85" s="516">
        <v>20</v>
      </c>
      <c r="N85" s="492">
        <v>10</v>
      </c>
      <c r="O85" s="492">
        <v>3</v>
      </c>
      <c r="P85" s="492" t="s">
        <v>1027</v>
      </c>
      <c r="Q85" s="492">
        <v>3</v>
      </c>
      <c r="R85" s="492">
        <v>3</v>
      </c>
      <c r="S85" s="492">
        <v>3</v>
      </c>
      <c r="T85" s="492">
        <v>3</v>
      </c>
      <c r="U85" s="492">
        <v>3</v>
      </c>
      <c r="V85" s="492">
        <v>3</v>
      </c>
      <c r="W85" s="492">
        <v>3</v>
      </c>
      <c r="X85" s="492">
        <v>3</v>
      </c>
      <c r="Y85" s="492">
        <v>3</v>
      </c>
      <c r="Z85" s="492">
        <v>3</v>
      </c>
      <c r="AA85" s="492">
        <v>3</v>
      </c>
      <c r="AB85" s="492">
        <v>3</v>
      </c>
      <c r="AC85" s="492">
        <v>3</v>
      </c>
      <c r="AD85" s="492">
        <v>3</v>
      </c>
      <c r="AE85" s="492">
        <v>3</v>
      </c>
      <c r="AF85" s="492">
        <v>3</v>
      </c>
      <c r="AG85" s="492">
        <v>3</v>
      </c>
      <c r="AH85" s="492">
        <v>3</v>
      </c>
      <c r="AI85" s="492">
        <v>3</v>
      </c>
      <c r="AJ85" s="492">
        <v>3</v>
      </c>
      <c r="AK85" s="492">
        <v>3</v>
      </c>
    </row>
    <row r="86" spans="1:37" x14ac:dyDescent="0.25">
      <c r="A86" s="512"/>
      <c r="B86" s="509"/>
      <c r="C86" s="174" t="s">
        <v>1086</v>
      </c>
      <c r="D86" s="509"/>
      <c r="E86" s="515"/>
      <c r="F86" s="497"/>
      <c r="G86" s="497"/>
      <c r="H86" s="500"/>
      <c r="I86" s="503"/>
      <c r="J86" s="497"/>
      <c r="K86" s="506"/>
      <c r="L86" s="509"/>
      <c r="M86" s="518"/>
      <c r="N86" s="494"/>
      <c r="O86" s="494"/>
      <c r="P86" s="494"/>
      <c r="Q86" s="494"/>
      <c r="R86" s="494"/>
      <c r="S86" s="494"/>
      <c r="T86" s="494"/>
      <c r="U86" s="494"/>
      <c r="V86" s="494"/>
      <c r="W86" s="494"/>
      <c r="X86" s="494"/>
      <c r="Y86" s="494"/>
      <c r="Z86" s="494"/>
      <c r="AA86" s="494"/>
      <c r="AB86" s="494"/>
      <c r="AC86" s="494"/>
      <c r="AD86" s="494"/>
      <c r="AE86" s="494"/>
      <c r="AF86" s="494"/>
      <c r="AG86" s="494"/>
      <c r="AH86" s="494"/>
      <c r="AI86" s="494"/>
      <c r="AJ86" s="494"/>
      <c r="AK86" s="494"/>
    </row>
    <row r="87" spans="1:37" ht="25.5" x14ac:dyDescent="0.25">
      <c r="A87" s="510">
        <v>54</v>
      </c>
      <c r="B87" s="507" t="s">
        <v>61</v>
      </c>
      <c r="C87" s="172" t="s">
        <v>1087</v>
      </c>
      <c r="D87" s="171" t="s">
        <v>1083</v>
      </c>
      <c r="E87" s="513">
        <v>96</v>
      </c>
      <c r="F87" s="495">
        <v>10730</v>
      </c>
      <c r="G87" s="495">
        <v>5099</v>
      </c>
      <c r="H87" s="498">
        <v>0</v>
      </c>
      <c r="I87" s="501">
        <v>0.52478999999999998</v>
      </c>
      <c r="J87" s="495">
        <v>5099</v>
      </c>
      <c r="K87" s="504">
        <v>489504</v>
      </c>
      <c r="L87" s="507" t="s">
        <v>1026</v>
      </c>
      <c r="M87" s="516">
        <v>20</v>
      </c>
      <c r="N87" s="492">
        <v>10</v>
      </c>
      <c r="O87" s="492">
        <v>3</v>
      </c>
      <c r="P87" s="492" t="s">
        <v>1027</v>
      </c>
      <c r="Q87" s="492">
        <v>3</v>
      </c>
      <c r="R87" s="492">
        <v>3</v>
      </c>
      <c r="S87" s="492">
        <v>3</v>
      </c>
      <c r="T87" s="492">
        <v>3</v>
      </c>
      <c r="U87" s="492">
        <v>3</v>
      </c>
      <c r="V87" s="492">
        <v>3</v>
      </c>
      <c r="W87" s="492">
        <v>3</v>
      </c>
      <c r="X87" s="492">
        <v>3</v>
      </c>
      <c r="Y87" s="492">
        <v>3</v>
      </c>
      <c r="Z87" s="492">
        <v>3</v>
      </c>
      <c r="AA87" s="492">
        <v>3</v>
      </c>
      <c r="AB87" s="492">
        <v>3</v>
      </c>
      <c r="AC87" s="492">
        <v>3</v>
      </c>
      <c r="AD87" s="492">
        <v>3</v>
      </c>
      <c r="AE87" s="492">
        <v>3</v>
      </c>
      <c r="AF87" s="492">
        <v>3</v>
      </c>
      <c r="AG87" s="492">
        <v>3</v>
      </c>
      <c r="AH87" s="492">
        <v>3</v>
      </c>
      <c r="AI87" s="492">
        <v>3</v>
      </c>
      <c r="AJ87" s="492">
        <v>3</v>
      </c>
      <c r="AK87" s="492">
        <v>3</v>
      </c>
    </row>
    <row r="88" spans="1:37" ht="51" x14ac:dyDescent="0.25">
      <c r="A88" s="511"/>
      <c r="B88" s="508"/>
      <c r="C88" s="173" t="s">
        <v>1088</v>
      </c>
      <c r="D88" s="175" t="s">
        <v>1084</v>
      </c>
      <c r="E88" s="514"/>
      <c r="F88" s="496"/>
      <c r="G88" s="496"/>
      <c r="H88" s="499"/>
      <c r="I88" s="502"/>
      <c r="J88" s="496"/>
      <c r="K88" s="505"/>
      <c r="L88" s="508"/>
      <c r="M88" s="517"/>
      <c r="N88" s="493"/>
      <c r="O88" s="493"/>
      <c r="P88" s="493"/>
      <c r="Q88" s="493"/>
      <c r="R88" s="493"/>
      <c r="S88" s="493"/>
      <c r="T88" s="493"/>
      <c r="U88" s="493"/>
      <c r="V88" s="493"/>
      <c r="W88" s="493"/>
      <c r="X88" s="493"/>
      <c r="Y88" s="493"/>
      <c r="Z88" s="493"/>
      <c r="AA88" s="493"/>
      <c r="AB88" s="493"/>
      <c r="AC88" s="493"/>
      <c r="AD88" s="493"/>
      <c r="AE88" s="493"/>
      <c r="AF88" s="493"/>
      <c r="AG88" s="493"/>
      <c r="AH88" s="493"/>
      <c r="AI88" s="493"/>
      <c r="AJ88" s="493"/>
      <c r="AK88" s="493"/>
    </row>
    <row r="89" spans="1:37" x14ac:dyDescent="0.25">
      <c r="A89" s="511"/>
      <c r="B89" s="508"/>
      <c r="C89" s="173" t="s">
        <v>1089</v>
      </c>
      <c r="D89" s="175"/>
      <c r="E89" s="514"/>
      <c r="F89" s="496"/>
      <c r="G89" s="496"/>
      <c r="H89" s="499"/>
      <c r="I89" s="502"/>
      <c r="J89" s="496"/>
      <c r="K89" s="505"/>
      <c r="L89" s="508"/>
      <c r="M89" s="517"/>
      <c r="N89" s="493"/>
      <c r="O89" s="493"/>
      <c r="P89" s="493"/>
      <c r="Q89" s="493"/>
      <c r="R89" s="493"/>
      <c r="S89" s="493"/>
      <c r="T89" s="493"/>
      <c r="U89" s="493"/>
      <c r="V89" s="493"/>
      <c r="W89" s="493"/>
      <c r="X89" s="493"/>
      <c r="Y89" s="493"/>
      <c r="Z89" s="493"/>
      <c r="AA89" s="493"/>
      <c r="AB89" s="493"/>
      <c r="AC89" s="493"/>
      <c r="AD89" s="493"/>
      <c r="AE89" s="493"/>
      <c r="AF89" s="493"/>
      <c r="AG89" s="493"/>
      <c r="AH89" s="493"/>
      <c r="AI89" s="493"/>
      <c r="AJ89" s="493"/>
      <c r="AK89" s="493"/>
    </row>
    <row r="90" spans="1:37" ht="25.5" x14ac:dyDescent="0.25">
      <c r="A90" s="512"/>
      <c r="B90" s="509"/>
      <c r="C90" s="174" t="s">
        <v>1031</v>
      </c>
      <c r="D90" s="176"/>
      <c r="E90" s="515"/>
      <c r="F90" s="497"/>
      <c r="G90" s="497"/>
      <c r="H90" s="500"/>
      <c r="I90" s="503"/>
      <c r="J90" s="497"/>
      <c r="K90" s="506"/>
      <c r="L90" s="509"/>
      <c r="M90" s="518"/>
      <c r="N90" s="494"/>
      <c r="O90" s="494"/>
      <c r="P90" s="494"/>
      <c r="Q90" s="494"/>
      <c r="R90" s="494"/>
      <c r="S90" s="494"/>
      <c r="T90" s="494"/>
      <c r="U90" s="494"/>
      <c r="V90" s="494"/>
      <c r="W90" s="494"/>
      <c r="X90" s="494"/>
      <c r="Y90" s="494"/>
      <c r="Z90" s="494"/>
      <c r="AA90" s="494"/>
      <c r="AB90" s="494"/>
      <c r="AC90" s="494"/>
      <c r="AD90" s="494"/>
      <c r="AE90" s="494"/>
      <c r="AF90" s="494"/>
      <c r="AG90" s="494"/>
      <c r="AH90" s="494"/>
      <c r="AI90" s="494"/>
      <c r="AJ90" s="494"/>
      <c r="AK90" s="494"/>
    </row>
    <row r="91" spans="1:37" ht="25.5" x14ac:dyDescent="0.25">
      <c r="A91" s="510">
        <v>57</v>
      </c>
      <c r="B91" s="507" t="s">
        <v>62</v>
      </c>
      <c r="C91" s="172" t="s">
        <v>1090</v>
      </c>
      <c r="D91" s="507" t="s">
        <v>248</v>
      </c>
      <c r="E91" s="513">
        <v>25</v>
      </c>
      <c r="F91" s="495">
        <v>29035</v>
      </c>
      <c r="G91" s="495">
        <v>12201</v>
      </c>
      <c r="H91" s="498">
        <v>0</v>
      </c>
      <c r="I91" s="501">
        <v>0.57978300000000005</v>
      </c>
      <c r="J91" s="495">
        <v>12201</v>
      </c>
      <c r="K91" s="504">
        <v>305025</v>
      </c>
      <c r="L91" s="507" t="s">
        <v>1026</v>
      </c>
      <c r="M91" s="516">
        <v>2</v>
      </c>
      <c r="N91" s="492">
        <v>1</v>
      </c>
      <c r="O91" s="492">
        <v>1</v>
      </c>
      <c r="P91" s="492" t="s">
        <v>1027</v>
      </c>
      <c r="Q91" s="492">
        <v>1</v>
      </c>
      <c r="R91" s="492">
        <v>1</v>
      </c>
      <c r="S91" s="492">
        <v>1</v>
      </c>
      <c r="T91" s="492">
        <v>1</v>
      </c>
      <c r="U91" s="492">
        <v>1</v>
      </c>
      <c r="V91" s="492">
        <v>1</v>
      </c>
      <c r="W91" s="492">
        <v>1</v>
      </c>
      <c r="X91" s="492">
        <v>1</v>
      </c>
      <c r="Y91" s="492">
        <v>1</v>
      </c>
      <c r="Z91" s="492">
        <v>1</v>
      </c>
      <c r="AA91" s="492">
        <v>1</v>
      </c>
      <c r="AB91" s="492">
        <v>1</v>
      </c>
      <c r="AC91" s="492">
        <v>1</v>
      </c>
      <c r="AD91" s="492">
        <v>1</v>
      </c>
      <c r="AE91" s="492">
        <v>1</v>
      </c>
      <c r="AF91" s="492">
        <v>1</v>
      </c>
      <c r="AG91" s="492">
        <v>1</v>
      </c>
      <c r="AH91" s="492">
        <v>1</v>
      </c>
      <c r="AI91" s="492">
        <v>1</v>
      </c>
      <c r="AJ91" s="492">
        <v>1</v>
      </c>
      <c r="AK91" s="492">
        <v>1</v>
      </c>
    </row>
    <row r="92" spans="1:37" x14ac:dyDescent="0.25">
      <c r="A92" s="512"/>
      <c r="B92" s="509"/>
      <c r="C92" s="174" t="s">
        <v>1091</v>
      </c>
      <c r="D92" s="509"/>
      <c r="E92" s="515"/>
      <c r="F92" s="497"/>
      <c r="G92" s="497"/>
      <c r="H92" s="500"/>
      <c r="I92" s="503"/>
      <c r="J92" s="497"/>
      <c r="K92" s="506"/>
      <c r="L92" s="509"/>
      <c r="M92" s="518"/>
      <c r="N92" s="494"/>
      <c r="O92" s="494"/>
      <c r="P92" s="494"/>
      <c r="Q92" s="494"/>
      <c r="R92" s="494"/>
      <c r="S92" s="494"/>
      <c r="T92" s="494"/>
      <c r="U92" s="494"/>
      <c r="V92" s="494"/>
      <c r="W92" s="494"/>
      <c r="X92" s="494"/>
      <c r="Y92" s="494"/>
      <c r="Z92" s="494"/>
      <c r="AA92" s="494"/>
      <c r="AB92" s="494"/>
      <c r="AC92" s="494"/>
      <c r="AD92" s="494"/>
      <c r="AE92" s="494"/>
      <c r="AF92" s="494"/>
      <c r="AG92" s="494"/>
      <c r="AH92" s="494"/>
      <c r="AI92" s="494"/>
      <c r="AJ92" s="494"/>
      <c r="AK92" s="494"/>
    </row>
    <row r="93" spans="1:37" x14ac:dyDescent="0.25">
      <c r="A93" s="510">
        <v>59</v>
      </c>
      <c r="B93" s="507" t="s">
        <v>126</v>
      </c>
      <c r="C93" s="172" t="s">
        <v>1092</v>
      </c>
      <c r="D93" s="507" t="s">
        <v>280</v>
      </c>
      <c r="E93" s="513">
        <v>4</v>
      </c>
      <c r="F93" s="495">
        <v>14728</v>
      </c>
      <c r="G93" s="495">
        <v>5260</v>
      </c>
      <c r="H93" s="498">
        <v>0</v>
      </c>
      <c r="I93" s="501">
        <v>0.64285700000000001</v>
      </c>
      <c r="J93" s="495">
        <v>5260</v>
      </c>
      <c r="K93" s="504">
        <v>21040</v>
      </c>
      <c r="L93" s="507" t="s">
        <v>1026</v>
      </c>
      <c r="M93" s="516">
        <v>4</v>
      </c>
      <c r="N93" s="492" t="s">
        <v>1027</v>
      </c>
      <c r="O93" s="492" t="s">
        <v>1027</v>
      </c>
      <c r="P93" s="492" t="s">
        <v>1027</v>
      </c>
      <c r="Q93" s="492" t="s">
        <v>1027</v>
      </c>
      <c r="R93" s="492" t="s">
        <v>1027</v>
      </c>
      <c r="S93" s="492" t="s">
        <v>1027</v>
      </c>
      <c r="T93" s="492" t="s">
        <v>1027</v>
      </c>
      <c r="U93" s="492" t="s">
        <v>1027</v>
      </c>
      <c r="V93" s="492" t="s">
        <v>1027</v>
      </c>
      <c r="W93" s="492" t="s">
        <v>1027</v>
      </c>
      <c r="X93" s="492" t="s">
        <v>1027</v>
      </c>
      <c r="Y93" s="492" t="s">
        <v>1027</v>
      </c>
      <c r="Z93" s="492" t="s">
        <v>1027</v>
      </c>
      <c r="AA93" s="492" t="s">
        <v>1027</v>
      </c>
      <c r="AB93" s="492" t="s">
        <v>1027</v>
      </c>
      <c r="AC93" s="492" t="s">
        <v>1027</v>
      </c>
      <c r="AD93" s="492" t="s">
        <v>1027</v>
      </c>
      <c r="AE93" s="492" t="s">
        <v>1027</v>
      </c>
      <c r="AF93" s="492" t="s">
        <v>1027</v>
      </c>
      <c r="AG93" s="492" t="s">
        <v>1027</v>
      </c>
      <c r="AH93" s="492" t="s">
        <v>1027</v>
      </c>
      <c r="AI93" s="492" t="s">
        <v>1027</v>
      </c>
      <c r="AJ93" s="492" t="s">
        <v>1027</v>
      </c>
      <c r="AK93" s="492" t="s">
        <v>1027</v>
      </c>
    </row>
    <row r="94" spans="1:37" x14ac:dyDescent="0.25">
      <c r="A94" s="511"/>
      <c r="B94" s="508"/>
      <c r="C94" s="173" t="s">
        <v>1093</v>
      </c>
      <c r="D94" s="508"/>
      <c r="E94" s="514"/>
      <c r="F94" s="496"/>
      <c r="G94" s="496"/>
      <c r="H94" s="499"/>
      <c r="I94" s="502"/>
      <c r="J94" s="496"/>
      <c r="K94" s="505"/>
      <c r="L94" s="508"/>
      <c r="M94" s="517"/>
      <c r="N94" s="493"/>
      <c r="O94" s="493"/>
      <c r="P94" s="493"/>
      <c r="Q94" s="493"/>
      <c r="R94" s="493"/>
      <c r="S94" s="493"/>
      <c r="T94" s="493"/>
      <c r="U94" s="493"/>
      <c r="V94" s="493"/>
      <c r="W94" s="493"/>
      <c r="X94" s="493"/>
      <c r="Y94" s="493"/>
      <c r="Z94" s="493"/>
      <c r="AA94" s="493"/>
      <c r="AB94" s="493"/>
      <c r="AC94" s="493"/>
      <c r="AD94" s="493"/>
      <c r="AE94" s="493"/>
      <c r="AF94" s="493"/>
      <c r="AG94" s="493"/>
      <c r="AH94" s="493"/>
      <c r="AI94" s="493"/>
      <c r="AJ94" s="493"/>
      <c r="AK94" s="493"/>
    </row>
    <row r="95" spans="1:37" ht="38.25" x14ac:dyDescent="0.25">
      <c r="A95" s="512"/>
      <c r="B95" s="509"/>
      <c r="C95" s="174" t="s">
        <v>1067</v>
      </c>
      <c r="D95" s="509"/>
      <c r="E95" s="515"/>
      <c r="F95" s="497"/>
      <c r="G95" s="497"/>
      <c r="H95" s="500"/>
      <c r="I95" s="503"/>
      <c r="J95" s="497"/>
      <c r="K95" s="506"/>
      <c r="L95" s="509"/>
      <c r="M95" s="518"/>
      <c r="N95" s="494"/>
      <c r="O95" s="494"/>
      <c r="P95" s="494"/>
      <c r="Q95" s="494"/>
      <c r="R95" s="494"/>
      <c r="S95" s="494"/>
      <c r="T95" s="494"/>
      <c r="U95" s="494"/>
      <c r="V95" s="494"/>
      <c r="W95" s="494"/>
      <c r="X95" s="494"/>
      <c r="Y95" s="494"/>
      <c r="Z95" s="494"/>
      <c r="AA95" s="494"/>
      <c r="AB95" s="494"/>
      <c r="AC95" s="494"/>
      <c r="AD95" s="494"/>
      <c r="AE95" s="494"/>
      <c r="AF95" s="494"/>
      <c r="AG95" s="494"/>
      <c r="AH95" s="494"/>
      <c r="AI95" s="494"/>
      <c r="AJ95" s="494"/>
      <c r="AK95" s="494"/>
    </row>
    <row r="96" spans="1:37" ht="51" x14ac:dyDescent="0.25">
      <c r="A96" s="510">
        <v>62</v>
      </c>
      <c r="B96" s="507" t="s">
        <v>63</v>
      </c>
      <c r="C96" s="172" t="s">
        <v>1094</v>
      </c>
      <c r="D96" s="171" t="s">
        <v>1068</v>
      </c>
      <c r="E96" s="513">
        <v>25</v>
      </c>
      <c r="F96" s="495">
        <v>10678</v>
      </c>
      <c r="G96" s="495">
        <v>4917</v>
      </c>
      <c r="H96" s="498">
        <v>0</v>
      </c>
      <c r="I96" s="501">
        <v>0.53952100000000003</v>
      </c>
      <c r="J96" s="495">
        <v>4917</v>
      </c>
      <c r="K96" s="504">
        <v>122925</v>
      </c>
      <c r="L96" s="507" t="s">
        <v>1026</v>
      </c>
      <c r="M96" s="516">
        <v>2</v>
      </c>
      <c r="N96" s="492">
        <v>1</v>
      </c>
      <c r="O96" s="492">
        <v>1</v>
      </c>
      <c r="P96" s="492" t="s">
        <v>1027</v>
      </c>
      <c r="Q96" s="492">
        <v>1</v>
      </c>
      <c r="R96" s="492">
        <v>1</v>
      </c>
      <c r="S96" s="492">
        <v>1</v>
      </c>
      <c r="T96" s="492">
        <v>1</v>
      </c>
      <c r="U96" s="492">
        <v>1</v>
      </c>
      <c r="V96" s="492">
        <v>1</v>
      </c>
      <c r="W96" s="492">
        <v>1</v>
      </c>
      <c r="X96" s="492">
        <v>1</v>
      </c>
      <c r="Y96" s="492">
        <v>1</v>
      </c>
      <c r="Z96" s="492">
        <v>1</v>
      </c>
      <c r="AA96" s="492">
        <v>1</v>
      </c>
      <c r="AB96" s="492">
        <v>1</v>
      </c>
      <c r="AC96" s="492">
        <v>1</v>
      </c>
      <c r="AD96" s="492">
        <v>1</v>
      </c>
      <c r="AE96" s="492">
        <v>1</v>
      </c>
      <c r="AF96" s="492">
        <v>1</v>
      </c>
      <c r="AG96" s="492">
        <v>1</v>
      </c>
      <c r="AH96" s="492">
        <v>1</v>
      </c>
      <c r="AI96" s="492">
        <v>1</v>
      </c>
      <c r="AJ96" s="492">
        <v>1</v>
      </c>
      <c r="AK96" s="492">
        <v>1</v>
      </c>
    </row>
    <row r="97" spans="1:37" ht="25.5" x14ac:dyDescent="0.25">
      <c r="A97" s="511"/>
      <c r="B97" s="508"/>
      <c r="C97" s="173" t="s">
        <v>1095</v>
      </c>
      <c r="D97" s="175" t="s">
        <v>1069</v>
      </c>
      <c r="E97" s="514"/>
      <c r="F97" s="496"/>
      <c r="G97" s="496"/>
      <c r="H97" s="499"/>
      <c r="I97" s="502"/>
      <c r="J97" s="496"/>
      <c r="K97" s="505"/>
      <c r="L97" s="508"/>
      <c r="M97" s="517"/>
      <c r="N97" s="493"/>
      <c r="O97" s="493"/>
      <c r="P97" s="493"/>
      <c r="Q97" s="493"/>
      <c r="R97" s="493"/>
      <c r="S97" s="493"/>
      <c r="T97" s="493"/>
      <c r="U97" s="493"/>
      <c r="V97" s="493"/>
      <c r="W97" s="493"/>
      <c r="X97" s="493"/>
      <c r="Y97" s="493"/>
      <c r="Z97" s="493"/>
      <c r="AA97" s="493"/>
      <c r="AB97" s="493"/>
      <c r="AC97" s="493"/>
      <c r="AD97" s="493"/>
      <c r="AE97" s="493"/>
      <c r="AF97" s="493"/>
      <c r="AG97" s="493"/>
      <c r="AH97" s="493"/>
      <c r="AI97" s="493"/>
      <c r="AJ97" s="493"/>
      <c r="AK97" s="493"/>
    </row>
    <row r="98" spans="1:37" x14ac:dyDescent="0.25">
      <c r="A98" s="511"/>
      <c r="B98" s="508"/>
      <c r="C98" s="173" t="s">
        <v>1096</v>
      </c>
      <c r="D98" s="175"/>
      <c r="E98" s="514"/>
      <c r="F98" s="496"/>
      <c r="G98" s="496"/>
      <c r="H98" s="499"/>
      <c r="I98" s="502"/>
      <c r="J98" s="496"/>
      <c r="K98" s="505"/>
      <c r="L98" s="508"/>
      <c r="M98" s="517"/>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row>
    <row r="99" spans="1:37" ht="63.75" x14ac:dyDescent="0.25">
      <c r="A99" s="512"/>
      <c r="B99" s="509"/>
      <c r="C99" s="174" t="s">
        <v>1030</v>
      </c>
      <c r="D99" s="176"/>
      <c r="E99" s="515"/>
      <c r="F99" s="497"/>
      <c r="G99" s="497"/>
      <c r="H99" s="500"/>
      <c r="I99" s="503"/>
      <c r="J99" s="497"/>
      <c r="K99" s="506"/>
      <c r="L99" s="509"/>
      <c r="M99" s="518"/>
      <c r="N99" s="494"/>
      <c r="O99" s="494"/>
      <c r="P99" s="494"/>
      <c r="Q99" s="494"/>
      <c r="R99" s="494"/>
      <c r="S99" s="494"/>
      <c r="T99" s="494"/>
      <c r="U99" s="494"/>
      <c r="V99" s="494"/>
      <c r="W99" s="494"/>
      <c r="X99" s="494"/>
      <c r="Y99" s="494"/>
      <c r="Z99" s="494"/>
      <c r="AA99" s="494"/>
      <c r="AB99" s="494"/>
      <c r="AC99" s="494"/>
      <c r="AD99" s="494"/>
      <c r="AE99" s="494"/>
      <c r="AF99" s="494"/>
      <c r="AG99" s="494"/>
      <c r="AH99" s="494"/>
      <c r="AI99" s="494"/>
      <c r="AJ99" s="494"/>
      <c r="AK99" s="494"/>
    </row>
    <row r="100" spans="1:37" x14ac:dyDescent="0.25">
      <c r="A100" s="510">
        <v>63</v>
      </c>
      <c r="B100" s="507" t="s">
        <v>64</v>
      </c>
      <c r="C100" s="180" t="s">
        <v>1094</v>
      </c>
      <c r="D100" s="507" t="s">
        <v>283</v>
      </c>
      <c r="E100" s="513">
        <v>25</v>
      </c>
      <c r="F100" s="495">
        <v>12098</v>
      </c>
      <c r="G100" s="495">
        <v>7890</v>
      </c>
      <c r="H100" s="498">
        <v>0</v>
      </c>
      <c r="I100" s="501">
        <v>0.34782600000000002</v>
      </c>
      <c r="J100" s="495">
        <v>7890</v>
      </c>
      <c r="K100" s="504">
        <v>197250</v>
      </c>
      <c r="L100" s="507" t="s">
        <v>1026</v>
      </c>
      <c r="M100" s="516">
        <v>2</v>
      </c>
      <c r="N100" s="492">
        <v>1</v>
      </c>
      <c r="O100" s="492">
        <v>1</v>
      </c>
      <c r="P100" s="492" t="s">
        <v>1027</v>
      </c>
      <c r="Q100" s="492">
        <v>1</v>
      </c>
      <c r="R100" s="492">
        <v>1</v>
      </c>
      <c r="S100" s="492">
        <v>1</v>
      </c>
      <c r="T100" s="492">
        <v>1</v>
      </c>
      <c r="U100" s="492">
        <v>1</v>
      </c>
      <c r="V100" s="492">
        <v>1</v>
      </c>
      <c r="W100" s="492">
        <v>1</v>
      </c>
      <c r="X100" s="492">
        <v>1</v>
      </c>
      <c r="Y100" s="492">
        <v>1</v>
      </c>
      <c r="Z100" s="492">
        <v>1</v>
      </c>
      <c r="AA100" s="492">
        <v>1</v>
      </c>
      <c r="AB100" s="492">
        <v>1</v>
      </c>
      <c r="AC100" s="492">
        <v>1</v>
      </c>
      <c r="AD100" s="492">
        <v>1</v>
      </c>
      <c r="AE100" s="492">
        <v>1</v>
      </c>
      <c r="AF100" s="492">
        <v>1</v>
      </c>
      <c r="AG100" s="492">
        <v>1</v>
      </c>
      <c r="AH100" s="492">
        <v>1</v>
      </c>
      <c r="AI100" s="492">
        <v>1</v>
      </c>
      <c r="AJ100" s="492">
        <v>1</v>
      </c>
      <c r="AK100" s="492">
        <v>1</v>
      </c>
    </row>
    <row r="101" spans="1:37" x14ac:dyDescent="0.25">
      <c r="A101" s="511"/>
      <c r="B101" s="508"/>
      <c r="C101" s="181" t="s">
        <v>1095</v>
      </c>
      <c r="D101" s="508"/>
      <c r="E101" s="514"/>
      <c r="F101" s="496"/>
      <c r="G101" s="496"/>
      <c r="H101" s="499"/>
      <c r="I101" s="502"/>
      <c r="J101" s="496"/>
      <c r="K101" s="505"/>
      <c r="L101" s="508"/>
      <c r="M101" s="517"/>
      <c r="N101" s="493"/>
      <c r="O101" s="493"/>
      <c r="P101" s="493"/>
      <c r="Q101" s="493"/>
      <c r="R101" s="493"/>
      <c r="S101" s="493"/>
      <c r="T101" s="493"/>
      <c r="U101" s="493"/>
      <c r="V101" s="493"/>
      <c r="W101" s="493"/>
      <c r="X101" s="493"/>
      <c r="Y101" s="493"/>
      <c r="Z101" s="493"/>
      <c r="AA101" s="493"/>
      <c r="AB101" s="493"/>
      <c r="AC101" s="493"/>
      <c r="AD101" s="493"/>
      <c r="AE101" s="493"/>
      <c r="AF101" s="493"/>
      <c r="AG101" s="493"/>
      <c r="AH101" s="493"/>
      <c r="AI101" s="493"/>
      <c r="AJ101" s="493"/>
      <c r="AK101" s="493"/>
    </row>
    <row r="102" spans="1:37" x14ac:dyDescent="0.25">
      <c r="A102" s="511"/>
      <c r="B102" s="508"/>
      <c r="C102" s="181" t="s">
        <v>1097</v>
      </c>
      <c r="D102" s="508"/>
      <c r="E102" s="514"/>
      <c r="F102" s="496"/>
      <c r="G102" s="496"/>
      <c r="H102" s="499"/>
      <c r="I102" s="502"/>
      <c r="J102" s="496"/>
      <c r="K102" s="505"/>
      <c r="L102" s="508"/>
      <c r="M102" s="517"/>
      <c r="N102" s="493"/>
      <c r="O102" s="493"/>
      <c r="P102" s="493"/>
      <c r="Q102" s="493"/>
      <c r="R102" s="493"/>
      <c r="S102" s="493"/>
      <c r="T102" s="493"/>
      <c r="U102" s="493"/>
      <c r="V102" s="493"/>
      <c r="W102" s="493"/>
      <c r="X102" s="493"/>
      <c r="Y102" s="493"/>
      <c r="Z102" s="493"/>
      <c r="AA102" s="493"/>
      <c r="AB102" s="493"/>
      <c r="AC102" s="493"/>
      <c r="AD102" s="493"/>
      <c r="AE102" s="493"/>
      <c r="AF102" s="493"/>
      <c r="AG102" s="493"/>
      <c r="AH102" s="493"/>
      <c r="AI102" s="493"/>
      <c r="AJ102" s="493"/>
      <c r="AK102" s="493"/>
    </row>
    <row r="103" spans="1:37" x14ac:dyDescent="0.25">
      <c r="A103" s="511"/>
      <c r="B103" s="508"/>
      <c r="C103" s="181" t="s">
        <v>1098</v>
      </c>
      <c r="D103" s="508"/>
      <c r="E103" s="514"/>
      <c r="F103" s="496"/>
      <c r="G103" s="496"/>
      <c r="H103" s="499"/>
      <c r="I103" s="502"/>
      <c r="J103" s="496"/>
      <c r="K103" s="505"/>
      <c r="L103" s="508"/>
      <c r="M103" s="517"/>
      <c r="N103" s="493"/>
      <c r="O103" s="493"/>
      <c r="P103" s="493"/>
      <c r="Q103" s="493"/>
      <c r="R103" s="493"/>
      <c r="S103" s="493"/>
      <c r="T103" s="493"/>
      <c r="U103" s="493"/>
      <c r="V103" s="493"/>
      <c r="W103" s="493"/>
      <c r="X103" s="493"/>
      <c r="Y103" s="493"/>
      <c r="Z103" s="493"/>
      <c r="AA103" s="493"/>
      <c r="AB103" s="493"/>
      <c r="AC103" s="493"/>
      <c r="AD103" s="493"/>
      <c r="AE103" s="493"/>
      <c r="AF103" s="493"/>
      <c r="AG103" s="493"/>
      <c r="AH103" s="493"/>
      <c r="AI103" s="493"/>
      <c r="AJ103" s="493"/>
      <c r="AK103" s="493"/>
    </row>
    <row r="104" spans="1:37" ht="42" customHeight="1" x14ac:dyDescent="0.25">
      <c r="A104" s="511"/>
      <c r="B104" s="508"/>
      <c r="C104" s="181" t="s">
        <v>1099</v>
      </c>
      <c r="D104" s="508"/>
      <c r="E104" s="514"/>
      <c r="F104" s="496"/>
      <c r="G104" s="496"/>
      <c r="H104" s="499"/>
      <c r="I104" s="502"/>
      <c r="J104" s="496"/>
      <c r="K104" s="505"/>
      <c r="L104" s="508"/>
      <c r="M104" s="517"/>
      <c r="N104" s="493"/>
      <c r="O104" s="493"/>
      <c r="P104" s="493"/>
      <c r="Q104" s="493"/>
      <c r="R104" s="493"/>
      <c r="S104" s="493"/>
      <c r="T104" s="493"/>
      <c r="U104" s="493"/>
      <c r="V104" s="493"/>
      <c r="W104" s="493"/>
      <c r="X104" s="493"/>
      <c r="Y104" s="493"/>
      <c r="Z104" s="493"/>
      <c r="AA104" s="493"/>
      <c r="AB104" s="493"/>
      <c r="AC104" s="493"/>
      <c r="AD104" s="493"/>
      <c r="AE104" s="493"/>
      <c r="AF104" s="493"/>
      <c r="AG104" s="493"/>
      <c r="AH104" s="493"/>
      <c r="AI104" s="493"/>
      <c r="AJ104" s="493"/>
      <c r="AK104" s="493"/>
    </row>
    <row r="105" spans="1:37" ht="27.95" customHeight="1" x14ac:dyDescent="0.25">
      <c r="A105" s="512"/>
      <c r="B105" s="509"/>
      <c r="C105" s="182" t="s">
        <v>1049</v>
      </c>
      <c r="D105" s="509"/>
      <c r="E105" s="515"/>
      <c r="F105" s="497"/>
      <c r="G105" s="497"/>
      <c r="H105" s="500"/>
      <c r="I105" s="503"/>
      <c r="J105" s="497"/>
      <c r="K105" s="506"/>
      <c r="L105" s="509"/>
      <c r="M105" s="518"/>
      <c r="N105" s="494"/>
      <c r="O105" s="494"/>
      <c r="P105" s="494"/>
      <c r="Q105" s="494"/>
      <c r="R105" s="494"/>
      <c r="S105" s="494"/>
      <c r="T105" s="494"/>
      <c r="U105" s="494"/>
      <c r="V105" s="494"/>
      <c r="W105" s="494"/>
      <c r="X105" s="494"/>
      <c r="Y105" s="494"/>
      <c r="Z105" s="494"/>
      <c r="AA105" s="494"/>
      <c r="AB105" s="494"/>
      <c r="AC105" s="494"/>
      <c r="AD105" s="494"/>
      <c r="AE105" s="494"/>
      <c r="AF105" s="494"/>
      <c r="AG105" s="494"/>
      <c r="AH105" s="494"/>
      <c r="AI105" s="494"/>
      <c r="AJ105" s="494"/>
      <c r="AK105" s="494"/>
    </row>
    <row r="106" spans="1:37" ht="76.5" x14ac:dyDescent="0.25">
      <c r="A106" s="510">
        <v>64</v>
      </c>
      <c r="B106" s="507" t="s">
        <v>65</v>
      </c>
      <c r="C106" s="180" t="s">
        <v>1100</v>
      </c>
      <c r="D106" s="171" t="s">
        <v>1104</v>
      </c>
      <c r="E106" s="513">
        <v>25</v>
      </c>
      <c r="F106" s="495">
        <v>21566</v>
      </c>
      <c r="G106" s="495">
        <v>13150</v>
      </c>
      <c r="H106" s="498">
        <v>0</v>
      </c>
      <c r="I106" s="501">
        <v>0.39024399999999998</v>
      </c>
      <c r="J106" s="495">
        <v>13150</v>
      </c>
      <c r="K106" s="504">
        <v>328750</v>
      </c>
      <c r="L106" s="507" t="s">
        <v>1026</v>
      </c>
      <c r="M106" s="516">
        <v>2</v>
      </c>
      <c r="N106" s="492">
        <v>1</v>
      </c>
      <c r="O106" s="492">
        <v>1</v>
      </c>
      <c r="P106" s="492" t="s">
        <v>1027</v>
      </c>
      <c r="Q106" s="492">
        <v>1</v>
      </c>
      <c r="R106" s="492">
        <v>1</v>
      </c>
      <c r="S106" s="492">
        <v>1</v>
      </c>
      <c r="T106" s="492">
        <v>1</v>
      </c>
      <c r="U106" s="492">
        <v>1</v>
      </c>
      <c r="V106" s="492">
        <v>1</v>
      </c>
      <c r="W106" s="492">
        <v>1</v>
      </c>
      <c r="X106" s="492">
        <v>1</v>
      </c>
      <c r="Y106" s="492">
        <v>1</v>
      </c>
      <c r="Z106" s="492">
        <v>1</v>
      </c>
      <c r="AA106" s="492">
        <v>1</v>
      </c>
      <c r="AB106" s="492">
        <v>1</v>
      </c>
      <c r="AC106" s="492">
        <v>1</v>
      </c>
      <c r="AD106" s="492">
        <v>1</v>
      </c>
      <c r="AE106" s="492">
        <v>1</v>
      </c>
      <c r="AF106" s="492">
        <v>1</v>
      </c>
      <c r="AG106" s="492">
        <v>1</v>
      </c>
      <c r="AH106" s="492">
        <v>1</v>
      </c>
      <c r="AI106" s="492">
        <v>1</v>
      </c>
      <c r="AJ106" s="492">
        <v>1</v>
      </c>
      <c r="AK106" s="492">
        <v>1</v>
      </c>
    </row>
    <row r="107" spans="1:37" ht="25.5" x14ac:dyDescent="0.25">
      <c r="A107" s="511"/>
      <c r="B107" s="508"/>
      <c r="C107" s="181" t="s">
        <v>1101</v>
      </c>
      <c r="D107" s="175" t="s">
        <v>1105</v>
      </c>
      <c r="E107" s="514"/>
      <c r="F107" s="496"/>
      <c r="G107" s="496"/>
      <c r="H107" s="499"/>
      <c r="I107" s="502"/>
      <c r="J107" s="496"/>
      <c r="K107" s="505"/>
      <c r="L107" s="508"/>
      <c r="M107" s="517"/>
      <c r="N107" s="493"/>
      <c r="O107" s="493"/>
      <c r="P107" s="493"/>
      <c r="Q107" s="493"/>
      <c r="R107" s="493"/>
      <c r="S107" s="493"/>
      <c r="T107" s="493"/>
      <c r="U107" s="493"/>
      <c r="V107" s="493"/>
      <c r="W107" s="493"/>
      <c r="X107" s="493"/>
      <c r="Y107" s="493"/>
      <c r="Z107" s="493"/>
      <c r="AA107" s="493"/>
      <c r="AB107" s="493"/>
      <c r="AC107" s="493"/>
      <c r="AD107" s="493"/>
      <c r="AE107" s="493"/>
      <c r="AF107" s="493"/>
      <c r="AG107" s="493"/>
      <c r="AH107" s="493"/>
      <c r="AI107" s="493"/>
      <c r="AJ107" s="493"/>
      <c r="AK107" s="493"/>
    </row>
    <row r="108" spans="1:37" ht="43.5" customHeight="1" x14ac:dyDescent="0.25">
      <c r="A108" s="511"/>
      <c r="B108" s="508"/>
      <c r="C108" s="181" t="s">
        <v>1102</v>
      </c>
      <c r="D108" s="175"/>
      <c r="E108" s="514"/>
      <c r="F108" s="496"/>
      <c r="G108" s="496"/>
      <c r="H108" s="499"/>
      <c r="I108" s="502"/>
      <c r="J108" s="496"/>
      <c r="K108" s="505"/>
      <c r="L108" s="508"/>
      <c r="M108" s="517"/>
      <c r="N108" s="493"/>
      <c r="O108" s="493"/>
      <c r="P108" s="493"/>
      <c r="Q108" s="493"/>
      <c r="R108" s="493"/>
      <c r="S108" s="493"/>
      <c r="T108" s="493"/>
      <c r="U108" s="493"/>
      <c r="V108" s="493"/>
      <c r="W108" s="493"/>
      <c r="X108" s="493"/>
      <c r="Y108" s="493"/>
      <c r="Z108" s="493"/>
      <c r="AA108" s="493"/>
      <c r="AB108" s="493"/>
      <c r="AC108" s="493"/>
      <c r="AD108" s="493"/>
      <c r="AE108" s="493"/>
      <c r="AF108" s="493"/>
      <c r="AG108" s="493"/>
      <c r="AH108" s="493"/>
      <c r="AI108" s="493"/>
      <c r="AJ108" s="493"/>
      <c r="AK108" s="493"/>
    </row>
    <row r="109" spans="1:37" ht="15.6" customHeight="1" x14ac:dyDescent="0.25">
      <c r="A109" s="511"/>
      <c r="B109" s="508"/>
      <c r="C109" s="181" t="s">
        <v>1103</v>
      </c>
      <c r="D109" s="175"/>
      <c r="E109" s="514"/>
      <c r="F109" s="496"/>
      <c r="G109" s="496"/>
      <c r="H109" s="499"/>
      <c r="I109" s="502"/>
      <c r="J109" s="496"/>
      <c r="K109" s="505"/>
      <c r="L109" s="508"/>
      <c r="M109" s="517"/>
      <c r="N109" s="493"/>
      <c r="O109" s="493"/>
      <c r="P109" s="493"/>
      <c r="Q109" s="493"/>
      <c r="R109" s="493"/>
      <c r="S109" s="493"/>
      <c r="T109" s="493"/>
      <c r="U109" s="493"/>
      <c r="V109" s="493"/>
      <c r="W109" s="493"/>
      <c r="X109" s="493"/>
      <c r="Y109" s="493"/>
      <c r="Z109" s="493"/>
      <c r="AA109" s="493"/>
      <c r="AB109" s="493"/>
      <c r="AC109" s="493"/>
      <c r="AD109" s="493"/>
      <c r="AE109" s="493"/>
      <c r="AF109" s="493"/>
      <c r="AG109" s="493"/>
      <c r="AH109" s="493"/>
      <c r="AI109" s="493"/>
      <c r="AJ109" s="493"/>
      <c r="AK109" s="493"/>
    </row>
    <row r="110" spans="1:37" ht="24.95" customHeight="1" x14ac:dyDescent="0.25">
      <c r="A110" s="512"/>
      <c r="B110" s="509"/>
      <c r="C110" s="182" t="s">
        <v>1067</v>
      </c>
      <c r="D110" s="176"/>
      <c r="E110" s="515"/>
      <c r="F110" s="497"/>
      <c r="G110" s="497"/>
      <c r="H110" s="500"/>
      <c r="I110" s="503"/>
      <c r="J110" s="497"/>
      <c r="K110" s="506"/>
      <c r="L110" s="509"/>
      <c r="M110" s="518"/>
      <c r="N110" s="494"/>
      <c r="O110" s="494"/>
      <c r="P110" s="494"/>
      <c r="Q110" s="494"/>
      <c r="R110" s="494"/>
      <c r="S110" s="494"/>
      <c r="T110" s="494"/>
      <c r="U110" s="494"/>
      <c r="V110" s="494"/>
      <c r="W110" s="494"/>
      <c r="X110" s="494"/>
      <c r="Y110" s="494"/>
      <c r="Z110" s="494"/>
      <c r="AA110" s="494"/>
      <c r="AB110" s="494"/>
      <c r="AC110" s="494"/>
      <c r="AD110" s="494"/>
      <c r="AE110" s="494"/>
      <c r="AF110" s="494"/>
      <c r="AG110" s="494"/>
      <c r="AH110" s="494"/>
      <c r="AI110" s="494"/>
      <c r="AJ110" s="494"/>
      <c r="AK110" s="494"/>
    </row>
    <row r="111" spans="1:37" ht="14.1" customHeight="1" x14ac:dyDescent="0.25">
      <c r="A111" s="510">
        <v>65</v>
      </c>
      <c r="B111" s="507" t="s">
        <v>66</v>
      </c>
      <c r="C111" s="180" t="s">
        <v>1106</v>
      </c>
      <c r="D111" s="171" t="s">
        <v>1104</v>
      </c>
      <c r="E111" s="513">
        <v>25</v>
      </c>
      <c r="F111" s="495">
        <v>22513</v>
      </c>
      <c r="G111" s="495">
        <v>13150</v>
      </c>
      <c r="H111" s="498">
        <v>0</v>
      </c>
      <c r="I111" s="501">
        <v>0.41589300000000001</v>
      </c>
      <c r="J111" s="495">
        <v>13150</v>
      </c>
      <c r="K111" s="504">
        <v>328750</v>
      </c>
      <c r="L111" s="507" t="s">
        <v>1026</v>
      </c>
      <c r="M111" s="516">
        <v>2</v>
      </c>
      <c r="N111" s="492">
        <v>1</v>
      </c>
      <c r="O111" s="492">
        <v>1</v>
      </c>
      <c r="P111" s="492" t="s">
        <v>1027</v>
      </c>
      <c r="Q111" s="492">
        <v>1</v>
      </c>
      <c r="R111" s="492">
        <v>1</v>
      </c>
      <c r="S111" s="492">
        <v>1</v>
      </c>
      <c r="T111" s="492">
        <v>1</v>
      </c>
      <c r="U111" s="492">
        <v>1</v>
      </c>
      <c r="V111" s="492">
        <v>1</v>
      </c>
      <c r="W111" s="492">
        <v>1</v>
      </c>
      <c r="X111" s="492">
        <v>1</v>
      </c>
      <c r="Y111" s="492">
        <v>1</v>
      </c>
      <c r="Z111" s="492">
        <v>1</v>
      </c>
      <c r="AA111" s="492">
        <v>1</v>
      </c>
      <c r="AB111" s="492">
        <v>1</v>
      </c>
      <c r="AC111" s="492">
        <v>1</v>
      </c>
      <c r="AD111" s="492">
        <v>1</v>
      </c>
      <c r="AE111" s="492">
        <v>1</v>
      </c>
      <c r="AF111" s="492">
        <v>1</v>
      </c>
      <c r="AG111" s="492">
        <v>1</v>
      </c>
      <c r="AH111" s="492">
        <v>1</v>
      </c>
      <c r="AI111" s="492">
        <v>1</v>
      </c>
      <c r="AJ111" s="492">
        <v>1</v>
      </c>
      <c r="AK111" s="492">
        <v>1</v>
      </c>
    </row>
    <row r="112" spans="1:37" ht="14.1" customHeight="1" x14ac:dyDescent="0.25">
      <c r="A112" s="511"/>
      <c r="B112" s="508"/>
      <c r="C112" s="181" t="s">
        <v>1101</v>
      </c>
      <c r="D112" s="175" t="s">
        <v>1105</v>
      </c>
      <c r="E112" s="514"/>
      <c r="F112" s="496"/>
      <c r="G112" s="496"/>
      <c r="H112" s="499"/>
      <c r="I112" s="502"/>
      <c r="J112" s="496"/>
      <c r="K112" s="505"/>
      <c r="L112" s="508"/>
      <c r="M112" s="517"/>
      <c r="N112" s="493"/>
      <c r="O112" s="493"/>
      <c r="P112" s="493"/>
      <c r="Q112" s="493"/>
      <c r="R112" s="493"/>
      <c r="S112" s="493"/>
      <c r="T112" s="493"/>
      <c r="U112" s="493"/>
      <c r="V112" s="493"/>
      <c r="W112" s="493"/>
      <c r="X112" s="493"/>
      <c r="Y112" s="493"/>
      <c r="Z112" s="493"/>
      <c r="AA112" s="493"/>
      <c r="AB112" s="493"/>
      <c r="AC112" s="493"/>
      <c r="AD112" s="493"/>
      <c r="AE112" s="493"/>
      <c r="AF112" s="493"/>
      <c r="AG112" s="493"/>
      <c r="AH112" s="493"/>
      <c r="AI112" s="493"/>
      <c r="AJ112" s="493"/>
      <c r="AK112" s="493"/>
    </row>
    <row r="113" spans="1:37" x14ac:dyDescent="0.25">
      <c r="A113" s="511"/>
      <c r="B113" s="508"/>
      <c r="C113" s="181" t="s">
        <v>1102</v>
      </c>
      <c r="D113" s="175"/>
      <c r="E113" s="514"/>
      <c r="F113" s="496"/>
      <c r="G113" s="496"/>
      <c r="H113" s="499"/>
      <c r="I113" s="502"/>
      <c r="J113" s="496"/>
      <c r="K113" s="505"/>
      <c r="L113" s="508"/>
      <c r="M113" s="517"/>
      <c r="N113" s="493"/>
      <c r="O113" s="493"/>
      <c r="P113" s="493"/>
      <c r="Q113" s="493"/>
      <c r="R113" s="493"/>
      <c r="S113" s="493"/>
      <c r="T113" s="493"/>
      <c r="U113" s="493"/>
      <c r="V113" s="493"/>
      <c r="W113" s="493"/>
      <c r="X113" s="493"/>
      <c r="Y113" s="493"/>
      <c r="Z113" s="493"/>
      <c r="AA113" s="493"/>
      <c r="AB113" s="493"/>
      <c r="AC113" s="493"/>
      <c r="AD113" s="493"/>
      <c r="AE113" s="493"/>
      <c r="AF113" s="493"/>
      <c r="AG113" s="493"/>
      <c r="AH113" s="493"/>
      <c r="AI113" s="493"/>
      <c r="AJ113" s="493"/>
      <c r="AK113" s="493"/>
    </row>
    <row r="114" spans="1:37" x14ac:dyDescent="0.25">
      <c r="A114" s="511"/>
      <c r="B114" s="508"/>
      <c r="C114" s="181" t="s">
        <v>1103</v>
      </c>
      <c r="D114" s="175"/>
      <c r="E114" s="514"/>
      <c r="F114" s="496"/>
      <c r="G114" s="496"/>
      <c r="H114" s="499"/>
      <c r="I114" s="502"/>
      <c r="J114" s="496"/>
      <c r="K114" s="505"/>
      <c r="L114" s="508"/>
      <c r="M114" s="517"/>
      <c r="N114" s="493"/>
      <c r="O114" s="493"/>
      <c r="P114" s="493"/>
      <c r="Q114" s="493"/>
      <c r="R114" s="493"/>
      <c r="S114" s="493"/>
      <c r="T114" s="493"/>
      <c r="U114" s="493"/>
      <c r="V114" s="493"/>
      <c r="W114" s="493"/>
      <c r="X114" s="493"/>
      <c r="Y114" s="493"/>
      <c r="Z114" s="493"/>
      <c r="AA114" s="493"/>
      <c r="AB114" s="493"/>
      <c r="AC114" s="493"/>
      <c r="AD114" s="493"/>
      <c r="AE114" s="493"/>
      <c r="AF114" s="493"/>
      <c r="AG114" s="493"/>
      <c r="AH114" s="493"/>
      <c r="AI114" s="493"/>
      <c r="AJ114" s="493"/>
      <c r="AK114" s="493"/>
    </row>
    <row r="115" spans="1:37" ht="38.25" x14ac:dyDescent="0.25">
      <c r="A115" s="512"/>
      <c r="B115" s="509"/>
      <c r="C115" s="182" t="s">
        <v>1067</v>
      </c>
      <c r="D115" s="176"/>
      <c r="E115" s="515"/>
      <c r="F115" s="497"/>
      <c r="G115" s="497"/>
      <c r="H115" s="500"/>
      <c r="I115" s="503"/>
      <c r="J115" s="497"/>
      <c r="K115" s="506"/>
      <c r="L115" s="509"/>
      <c r="M115" s="518"/>
      <c r="N115" s="494"/>
      <c r="O115" s="494"/>
      <c r="P115" s="494"/>
      <c r="Q115" s="494"/>
      <c r="R115" s="494"/>
      <c r="S115" s="494"/>
      <c r="T115" s="494"/>
      <c r="U115" s="494"/>
      <c r="V115" s="494"/>
      <c r="W115" s="494"/>
      <c r="X115" s="494"/>
      <c r="Y115" s="494"/>
      <c r="Z115" s="494"/>
      <c r="AA115" s="494"/>
      <c r="AB115" s="494"/>
      <c r="AC115" s="494"/>
      <c r="AD115" s="494"/>
      <c r="AE115" s="494"/>
      <c r="AF115" s="494"/>
      <c r="AG115" s="494"/>
      <c r="AH115" s="494"/>
      <c r="AI115" s="494"/>
      <c r="AJ115" s="494"/>
      <c r="AK115" s="494"/>
    </row>
    <row r="116" spans="1:37" x14ac:dyDescent="0.25">
      <c r="A116" s="510">
        <v>66</v>
      </c>
      <c r="B116" s="507" t="s">
        <v>67</v>
      </c>
      <c r="C116" s="172" t="s">
        <v>1107</v>
      </c>
      <c r="D116" s="507" t="s">
        <v>288</v>
      </c>
      <c r="E116" s="513">
        <v>25</v>
      </c>
      <c r="F116" s="495">
        <v>4418</v>
      </c>
      <c r="G116" s="495">
        <v>2747</v>
      </c>
      <c r="H116" s="498">
        <v>0</v>
      </c>
      <c r="I116" s="501">
        <v>0.37822499999999998</v>
      </c>
      <c r="J116" s="495">
        <v>2747</v>
      </c>
      <c r="K116" s="504">
        <v>68675</v>
      </c>
      <c r="L116" s="507" t="s">
        <v>1026</v>
      </c>
      <c r="M116" s="516">
        <v>2</v>
      </c>
      <c r="N116" s="492">
        <v>1</v>
      </c>
      <c r="O116" s="492">
        <v>1</v>
      </c>
      <c r="P116" s="492" t="s">
        <v>1027</v>
      </c>
      <c r="Q116" s="492">
        <v>1</v>
      </c>
      <c r="R116" s="492">
        <v>1</v>
      </c>
      <c r="S116" s="492">
        <v>1</v>
      </c>
      <c r="T116" s="492">
        <v>1</v>
      </c>
      <c r="U116" s="492">
        <v>1</v>
      </c>
      <c r="V116" s="492">
        <v>1</v>
      </c>
      <c r="W116" s="492">
        <v>1</v>
      </c>
      <c r="X116" s="492">
        <v>1</v>
      </c>
      <c r="Y116" s="492">
        <v>1</v>
      </c>
      <c r="Z116" s="492">
        <v>1</v>
      </c>
      <c r="AA116" s="492">
        <v>1</v>
      </c>
      <c r="AB116" s="492">
        <v>1</v>
      </c>
      <c r="AC116" s="492">
        <v>1</v>
      </c>
      <c r="AD116" s="492">
        <v>1</v>
      </c>
      <c r="AE116" s="492">
        <v>1</v>
      </c>
      <c r="AF116" s="492">
        <v>1</v>
      </c>
      <c r="AG116" s="492">
        <v>1</v>
      </c>
      <c r="AH116" s="492">
        <v>1</v>
      </c>
      <c r="AI116" s="492">
        <v>1</v>
      </c>
      <c r="AJ116" s="492">
        <v>1</v>
      </c>
      <c r="AK116" s="492">
        <v>1</v>
      </c>
    </row>
    <row r="117" spans="1:37" x14ac:dyDescent="0.25">
      <c r="A117" s="511"/>
      <c r="B117" s="508"/>
      <c r="C117" s="173" t="s">
        <v>1108</v>
      </c>
      <c r="D117" s="508"/>
      <c r="E117" s="514"/>
      <c r="F117" s="496"/>
      <c r="G117" s="496"/>
      <c r="H117" s="499"/>
      <c r="I117" s="502"/>
      <c r="J117" s="496"/>
      <c r="K117" s="505"/>
      <c r="L117" s="508"/>
      <c r="M117" s="517"/>
      <c r="N117" s="493"/>
      <c r="O117" s="493"/>
      <c r="P117" s="493"/>
      <c r="Q117" s="493"/>
      <c r="R117" s="493"/>
      <c r="S117" s="493"/>
      <c r="T117" s="493"/>
      <c r="U117" s="493"/>
      <c r="V117" s="493"/>
      <c r="W117" s="493"/>
      <c r="X117" s="493"/>
      <c r="Y117" s="493"/>
      <c r="Z117" s="493"/>
      <c r="AA117" s="493"/>
      <c r="AB117" s="493"/>
      <c r="AC117" s="493"/>
      <c r="AD117" s="493"/>
      <c r="AE117" s="493"/>
      <c r="AF117" s="493"/>
      <c r="AG117" s="493"/>
      <c r="AH117" s="493"/>
      <c r="AI117" s="493"/>
      <c r="AJ117" s="493"/>
      <c r="AK117" s="493"/>
    </row>
    <row r="118" spans="1:37" x14ac:dyDescent="0.25">
      <c r="A118" s="512"/>
      <c r="B118" s="509"/>
      <c r="C118" s="174" t="s">
        <v>1109</v>
      </c>
      <c r="D118" s="509"/>
      <c r="E118" s="515"/>
      <c r="F118" s="497"/>
      <c r="G118" s="497"/>
      <c r="H118" s="500"/>
      <c r="I118" s="503"/>
      <c r="J118" s="497"/>
      <c r="K118" s="506"/>
      <c r="L118" s="509"/>
      <c r="M118" s="518"/>
      <c r="N118" s="494"/>
      <c r="O118" s="494"/>
      <c r="P118" s="494"/>
      <c r="Q118" s="494"/>
      <c r="R118" s="494"/>
      <c r="S118" s="494"/>
      <c r="T118" s="494"/>
      <c r="U118" s="494"/>
      <c r="V118" s="494"/>
      <c r="W118" s="494"/>
      <c r="X118" s="494"/>
      <c r="Y118" s="494"/>
      <c r="Z118" s="494"/>
      <c r="AA118" s="494"/>
      <c r="AB118" s="494"/>
      <c r="AC118" s="494"/>
      <c r="AD118" s="494"/>
      <c r="AE118" s="494"/>
      <c r="AF118" s="494"/>
      <c r="AG118" s="494"/>
      <c r="AH118" s="494"/>
      <c r="AI118" s="494"/>
      <c r="AJ118" s="494"/>
      <c r="AK118" s="494"/>
    </row>
    <row r="119" spans="1:37" x14ac:dyDescent="0.25">
      <c r="A119" s="510">
        <v>71</v>
      </c>
      <c r="B119" s="507" t="s">
        <v>68</v>
      </c>
      <c r="C119" s="172" t="s">
        <v>1110</v>
      </c>
      <c r="D119" s="507" t="s">
        <v>288</v>
      </c>
      <c r="E119" s="513">
        <v>25</v>
      </c>
      <c r="F119" s="495">
        <v>8416</v>
      </c>
      <c r="G119" s="495">
        <v>4944</v>
      </c>
      <c r="H119" s="498">
        <v>0</v>
      </c>
      <c r="I119" s="501">
        <v>0.41254800000000003</v>
      </c>
      <c r="J119" s="495">
        <v>4944</v>
      </c>
      <c r="K119" s="504">
        <v>123600</v>
      </c>
      <c r="L119" s="507" t="s">
        <v>1026</v>
      </c>
      <c r="M119" s="516">
        <v>2</v>
      </c>
      <c r="N119" s="492">
        <v>1</v>
      </c>
      <c r="O119" s="492">
        <v>1</v>
      </c>
      <c r="P119" s="492" t="s">
        <v>1027</v>
      </c>
      <c r="Q119" s="492">
        <v>1</v>
      </c>
      <c r="R119" s="492">
        <v>1</v>
      </c>
      <c r="S119" s="492">
        <v>1</v>
      </c>
      <c r="T119" s="492">
        <v>1</v>
      </c>
      <c r="U119" s="492">
        <v>1</v>
      </c>
      <c r="V119" s="492">
        <v>1</v>
      </c>
      <c r="W119" s="492">
        <v>1</v>
      </c>
      <c r="X119" s="492">
        <v>1</v>
      </c>
      <c r="Y119" s="492">
        <v>1</v>
      </c>
      <c r="Z119" s="492">
        <v>1</v>
      </c>
      <c r="AA119" s="492">
        <v>1</v>
      </c>
      <c r="AB119" s="492">
        <v>1</v>
      </c>
      <c r="AC119" s="492">
        <v>1</v>
      </c>
      <c r="AD119" s="492">
        <v>1</v>
      </c>
      <c r="AE119" s="492">
        <v>1</v>
      </c>
      <c r="AF119" s="492">
        <v>1</v>
      </c>
      <c r="AG119" s="492">
        <v>1</v>
      </c>
      <c r="AH119" s="492">
        <v>1</v>
      </c>
      <c r="AI119" s="492">
        <v>1</v>
      </c>
      <c r="AJ119" s="492">
        <v>1</v>
      </c>
      <c r="AK119" s="492">
        <v>1</v>
      </c>
    </row>
    <row r="120" spans="1:37" x14ac:dyDescent="0.25">
      <c r="A120" s="511"/>
      <c r="B120" s="508"/>
      <c r="C120" s="173" t="s">
        <v>1111</v>
      </c>
      <c r="D120" s="508"/>
      <c r="E120" s="514"/>
      <c r="F120" s="496"/>
      <c r="G120" s="496"/>
      <c r="H120" s="499"/>
      <c r="I120" s="502"/>
      <c r="J120" s="496"/>
      <c r="K120" s="505"/>
      <c r="L120" s="508"/>
      <c r="M120" s="517"/>
      <c r="N120" s="493"/>
      <c r="O120" s="493"/>
      <c r="P120" s="493"/>
      <c r="Q120" s="493"/>
      <c r="R120" s="493"/>
      <c r="S120" s="493"/>
      <c r="T120" s="493"/>
      <c r="U120" s="493"/>
      <c r="V120" s="493"/>
      <c r="W120" s="493"/>
      <c r="X120" s="493"/>
      <c r="Y120" s="493"/>
      <c r="Z120" s="493"/>
      <c r="AA120" s="493"/>
      <c r="AB120" s="493"/>
      <c r="AC120" s="493"/>
      <c r="AD120" s="493"/>
      <c r="AE120" s="493"/>
      <c r="AF120" s="493"/>
      <c r="AG120" s="493"/>
      <c r="AH120" s="493"/>
      <c r="AI120" s="493"/>
      <c r="AJ120" s="493"/>
      <c r="AK120" s="493"/>
    </row>
    <row r="121" spans="1:37" x14ac:dyDescent="0.25">
      <c r="A121" s="511"/>
      <c r="B121" s="508"/>
      <c r="C121" s="173" t="s">
        <v>1108</v>
      </c>
      <c r="D121" s="508"/>
      <c r="E121" s="514"/>
      <c r="F121" s="496"/>
      <c r="G121" s="496"/>
      <c r="H121" s="499"/>
      <c r="I121" s="502"/>
      <c r="J121" s="496"/>
      <c r="K121" s="505"/>
      <c r="L121" s="508"/>
      <c r="M121" s="517"/>
      <c r="N121" s="493"/>
      <c r="O121" s="493"/>
      <c r="P121" s="493"/>
      <c r="Q121" s="493"/>
      <c r="R121" s="493"/>
      <c r="S121" s="493"/>
      <c r="T121" s="493"/>
      <c r="U121" s="493"/>
      <c r="V121" s="493"/>
      <c r="W121" s="493"/>
      <c r="X121" s="493"/>
      <c r="Y121" s="493"/>
      <c r="Z121" s="493"/>
      <c r="AA121" s="493"/>
      <c r="AB121" s="493"/>
      <c r="AC121" s="493"/>
      <c r="AD121" s="493"/>
      <c r="AE121" s="493"/>
      <c r="AF121" s="493"/>
      <c r="AG121" s="493"/>
      <c r="AH121" s="493"/>
      <c r="AI121" s="493"/>
      <c r="AJ121" s="493"/>
      <c r="AK121" s="493"/>
    </row>
    <row r="122" spans="1:37" x14ac:dyDescent="0.25">
      <c r="A122" s="512"/>
      <c r="B122" s="509"/>
      <c r="C122" s="174" t="s">
        <v>1112</v>
      </c>
      <c r="D122" s="509"/>
      <c r="E122" s="515"/>
      <c r="F122" s="497"/>
      <c r="G122" s="497"/>
      <c r="H122" s="500"/>
      <c r="I122" s="503"/>
      <c r="J122" s="497"/>
      <c r="K122" s="506"/>
      <c r="L122" s="509"/>
      <c r="M122" s="518"/>
      <c r="N122" s="494"/>
      <c r="O122" s="494"/>
      <c r="P122" s="494"/>
      <c r="Q122" s="494"/>
      <c r="R122" s="494"/>
      <c r="S122" s="494"/>
      <c r="T122" s="494"/>
      <c r="U122" s="494"/>
      <c r="V122" s="494"/>
      <c r="W122" s="494"/>
      <c r="X122" s="494"/>
      <c r="Y122" s="494"/>
      <c r="Z122" s="494"/>
      <c r="AA122" s="494"/>
      <c r="AB122" s="494"/>
      <c r="AC122" s="494"/>
      <c r="AD122" s="494"/>
      <c r="AE122" s="494"/>
      <c r="AF122" s="494"/>
      <c r="AG122" s="494"/>
      <c r="AH122" s="494"/>
      <c r="AI122" s="494"/>
      <c r="AJ122" s="494"/>
      <c r="AK122" s="494"/>
    </row>
    <row r="123" spans="1:37" x14ac:dyDescent="0.25">
      <c r="A123" s="510">
        <v>72</v>
      </c>
      <c r="B123" s="507" t="s">
        <v>69</v>
      </c>
      <c r="C123" s="172" t="s">
        <v>1110</v>
      </c>
      <c r="D123" s="507" t="s">
        <v>288</v>
      </c>
      <c r="E123" s="513">
        <v>25</v>
      </c>
      <c r="F123" s="495">
        <v>8311</v>
      </c>
      <c r="G123" s="495">
        <v>4944</v>
      </c>
      <c r="H123" s="498">
        <v>0</v>
      </c>
      <c r="I123" s="501">
        <v>0.40512599999999999</v>
      </c>
      <c r="J123" s="495">
        <v>4944</v>
      </c>
      <c r="K123" s="504">
        <v>123600</v>
      </c>
      <c r="L123" s="507" t="s">
        <v>1026</v>
      </c>
      <c r="M123" s="516">
        <v>2</v>
      </c>
      <c r="N123" s="492">
        <v>1</v>
      </c>
      <c r="O123" s="492">
        <v>1</v>
      </c>
      <c r="P123" s="492" t="s">
        <v>1027</v>
      </c>
      <c r="Q123" s="492">
        <v>1</v>
      </c>
      <c r="R123" s="492">
        <v>1</v>
      </c>
      <c r="S123" s="492">
        <v>1</v>
      </c>
      <c r="T123" s="492">
        <v>1</v>
      </c>
      <c r="U123" s="492">
        <v>1</v>
      </c>
      <c r="V123" s="492">
        <v>1</v>
      </c>
      <c r="W123" s="492">
        <v>1</v>
      </c>
      <c r="X123" s="492">
        <v>1</v>
      </c>
      <c r="Y123" s="492">
        <v>1</v>
      </c>
      <c r="Z123" s="492">
        <v>1</v>
      </c>
      <c r="AA123" s="492">
        <v>1</v>
      </c>
      <c r="AB123" s="492">
        <v>1</v>
      </c>
      <c r="AC123" s="492">
        <v>1</v>
      </c>
      <c r="AD123" s="492">
        <v>1</v>
      </c>
      <c r="AE123" s="492">
        <v>1</v>
      </c>
      <c r="AF123" s="492">
        <v>1</v>
      </c>
      <c r="AG123" s="492">
        <v>1</v>
      </c>
      <c r="AH123" s="492">
        <v>1</v>
      </c>
      <c r="AI123" s="492">
        <v>1</v>
      </c>
      <c r="AJ123" s="492">
        <v>1</v>
      </c>
      <c r="AK123" s="492">
        <v>1</v>
      </c>
    </row>
    <row r="124" spans="1:37" x14ac:dyDescent="0.25">
      <c r="A124" s="511"/>
      <c r="B124" s="508"/>
      <c r="C124" s="173" t="s">
        <v>1113</v>
      </c>
      <c r="D124" s="508"/>
      <c r="E124" s="514"/>
      <c r="F124" s="496"/>
      <c r="G124" s="496"/>
      <c r="H124" s="499"/>
      <c r="I124" s="502"/>
      <c r="J124" s="496"/>
      <c r="K124" s="505"/>
      <c r="L124" s="508"/>
      <c r="M124" s="517"/>
      <c r="N124" s="493"/>
      <c r="O124" s="493"/>
      <c r="P124" s="493"/>
      <c r="Q124" s="493"/>
      <c r="R124" s="493"/>
      <c r="S124" s="493"/>
      <c r="T124" s="493"/>
      <c r="U124" s="493"/>
      <c r="V124" s="493"/>
      <c r="W124" s="493"/>
      <c r="X124" s="493"/>
      <c r="Y124" s="493"/>
      <c r="Z124" s="493"/>
      <c r="AA124" s="493"/>
      <c r="AB124" s="493"/>
      <c r="AC124" s="493"/>
      <c r="AD124" s="493"/>
      <c r="AE124" s="493"/>
      <c r="AF124" s="493"/>
      <c r="AG124" s="493"/>
      <c r="AH124" s="493"/>
      <c r="AI124" s="493"/>
      <c r="AJ124" s="493"/>
      <c r="AK124" s="493"/>
    </row>
    <row r="125" spans="1:37" x14ac:dyDescent="0.25">
      <c r="A125" s="511"/>
      <c r="B125" s="508"/>
      <c r="C125" s="173" t="s">
        <v>1114</v>
      </c>
      <c r="D125" s="508"/>
      <c r="E125" s="514"/>
      <c r="F125" s="496"/>
      <c r="G125" s="496"/>
      <c r="H125" s="499"/>
      <c r="I125" s="502"/>
      <c r="J125" s="496"/>
      <c r="K125" s="505"/>
      <c r="L125" s="508"/>
      <c r="M125" s="517"/>
      <c r="N125" s="493"/>
      <c r="O125" s="493"/>
      <c r="P125" s="493"/>
      <c r="Q125" s="493"/>
      <c r="R125" s="493"/>
      <c r="S125" s="493"/>
      <c r="T125" s="493"/>
      <c r="U125" s="493"/>
      <c r="V125" s="493"/>
      <c r="W125" s="493"/>
      <c r="X125" s="493"/>
      <c r="Y125" s="493"/>
      <c r="Z125" s="493"/>
      <c r="AA125" s="493"/>
      <c r="AB125" s="493"/>
      <c r="AC125" s="493"/>
      <c r="AD125" s="493"/>
      <c r="AE125" s="493"/>
      <c r="AF125" s="493"/>
      <c r="AG125" s="493"/>
      <c r="AH125" s="493"/>
      <c r="AI125" s="493"/>
      <c r="AJ125" s="493"/>
      <c r="AK125" s="493"/>
    </row>
    <row r="126" spans="1:37" x14ac:dyDescent="0.25">
      <c r="A126" s="512"/>
      <c r="B126" s="509"/>
      <c r="C126" s="174" t="s">
        <v>1115</v>
      </c>
      <c r="D126" s="509"/>
      <c r="E126" s="515"/>
      <c r="F126" s="497"/>
      <c r="G126" s="497"/>
      <c r="H126" s="500"/>
      <c r="I126" s="503"/>
      <c r="J126" s="497"/>
      <c r="K126" s="506"/>
      <c r="L126" s="509"/>
      <c r="M126" s="518"/>
      <c r="N126" s="494"/>
      <c r="O126" s="494"/>
      <c r="P126" s="494"/>
      <c r="Q126" s="494"/>
      <c r="R126" s="494"/>
      <c r="S126" s="494"/>
      <c r="T126" s="494"/>
      <c r="U126" s="494"/>
      <c r="V126" s="494"/>
      <c r="W126" s="494"/>
      <c r="X126" s="494"/>
      <c r="Y126" s="494"/>
      <c r="Z126" s="494"/>
      <c r="AA126" s="494"/>
      <c r="AB126" s="494"/>
      <c r="AC126" s="494"/>
      <c r="AD126" s="494"/>
      <c r="AE126" s="494"/>
      <c r="AF126" s="494"/>
      <c r="AG126" s="494"/>
      <c r="AH126" s="494"/>
      <c r="AI126" s="494"/>
      <c r="AJ126" s="494"/>
      <c r="AK126" s="494"/>
    </row>
    <row r="127" spans="1:37" x14ac:dyDescent="0.25">
      <c r="A127" s="510">
        <v>73</v>
      </c>
      <c r="B127" s="507" t="s">
        <v>127</v>
      </c>
      <c r="C127" s="172" t="s">
        <v>1116</v>
      </c>
      <c r="D127" s="507" t="s">
        <v>288</v>
      </c>
      <c r="E127" s="513">
        <v>25</v>
      </c>
      <c r="F127" s="495">
        <v>22723</v>
      </c>
      <c r="G127" s="495">
        <v>4734</v>
      </c>
      <c r="H127" s="498">
        <v>0</v>
      </c>
      <c r="I127" s="501">
        <v>0.79166499999999995</v>
      </c>
      <c r="J127" s="495">
        <v>4734</v>
      </c>
      <c r="K127" s="504">
        <v>118350</v>
      </c>
      <c r="L127" s="507" t="s">
        <v>1026</v>
      </c>
      <c r="M127" s="516">
        <v>2</v>
      </c>
      <c r="N127" s="492">
        <v>1</v>
      </c>
      <c r="O127" s="492">
        <v>1</v>
      </c>
      <c r="P127" s="492" t="s">
        <v>1027</v>
      </c>
      <c r="Q127" s="492">
        <v>1</v>
      </c>
      <c r="R127" s="492">
        <v>1</v>
      </c>
      <c r="S127" s="492">
        <v>1</v>
      </c>
      <c r="T127" s="492">
        <v>1</v>
      </c>
      <c r="U127" s="492">
        <v>1</v>
      </c>
      <c r="V127" s="492">
        <v>1</v>
      </c>
      <c r="W127" s="492">
        <v>1</v>
      </c>
      <c r="X127" s="492">
        <v>1</v>
      </c>
      <c r="Y127" s="492">
        <v>1</v>
      </c>
      <c r="Z127" s="492">
        <v>1</v>
      </c>
      <c r="AA127" s="492">
        <v>1</v>
      </c>
      <c r="AB127" s="492">
        <v>1</v>
      </c>
      <c r="AC127" s="492">
        <v>1</v>
      </c>
      <c r="AD127" s="492">
        <v>1</v>
      </c>
      <c r="AE127" s="492">
        <v>1</v>
      </c>
      <c r="AF127" s="492">
        <v>1</v>
      </c>
      <c r="AG127" s="492">
        <v>1</v>
      </c>
      <c r="AH127" s="492">
        <v>1</v>
      </c>
      <c r="AI127" s="492">
        <v>1</v>
      </c>
      <c r="AJ127" s="492">
        <v>1</v>
      </c>
      <c r="AK127" s="492">
        <v>1</v>
      </c>
    </row>
    <row r="128" spans="1:37" x14ac:dyDescent="0.25">
      <c r="A128" s="511"/>
      <c r="B128" s="508"/>
      <c r="C128" s="173" t="s">
        <v>1117</v>
      </c>
      <c r="D128" s="508"/>
      <c r="E128" s="514"/>
      <c r="F128" s="496"/>
      <c r="G128" s="496"/>
      <c r="H128" s="499"/>
      <c r="I128" s="502"/>
      <c r="J128" s="496"/>
      <c r="K128" s="505"/>
      <c r="L128" s="508"/>
      <c r="M128" s="517"/>
      <c r="N128" s="493"/>
      <c r="O128" s="493"/>
      <c r="P128" s="493"/>
      <c r="Q128" s="493"/>
      <c r="R128" s="493"/>
      <c r="S128" s="493"/>
      <c r="T128" s="493"/>
      <c r="U128" s="493"/>
      <c r="V128" s="493"/>
      <c r="W128" s="493"/>
      <c r="X128" s="493"/>
      <c r="Y128" s="493"/>
      <c r="Z128" s="493"/>
      <c r="AA128" s="493"/>
      <c r="AB128" s="493"/>
      <c r="AC128" s="493"/>
      <c r="AD128" s="493"/>
      <c r="AE128" s="493"/>
      <c r="AF128" s="493"/>
      <c r="AG128" s="493"/>
      <c r="AH128" s="493"/>
      <c r="AI128" s="493"/>
      <c r="AJ128" s="493"/>
      <c r="AK128" s="493"/>
    </row>
    <row r="129" spans="1:37" x14ac:dyDescent="0.25">
      <c r="A129" s="512"/>
      <c r="B129" s="509"/>
      <c r="C129" s="174" t="s">
        <v>1118</v>
      </c>
      <c r="D129" s="509"/>
      <c r="E129" s="515"/>
      <c r="F129" s="497"/>
      <c r="G129" s="497"/>
      <c r="H129" s="500"/>
      <c r="I129" s="503"/>
      <c r="J129" s="497"/>
      <c r="K129" s="506"/>
      <c r="L129" s="509"/>
      <c r="M129" s="518"/>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row>
    <row r="130" spans="1:37" x14ac:dyDescent="0.25">
      <c r="A130" s="510">
        <v>74</v>
      </c>
      <c r="B130" s="507" t="s">
        <v>70</v>
      </c>
      <c r="C130" s="172" t="s">
        <v>1119</v>
      </c>
      <c r="D130" s="507" t="s">
        <v>293</v>
      </c>
      <c r="E130" s="513">
        <v>25</v>
      </c>
      <c r="F130" s="495">
        <v>7311</v>
      </c>
      <c r="G130" s="495">
        <v>3103</v>
      </c>
      <c r="H130" s="498">
        <v>0</v>
      </c>
      <c r="I130" s="501">
        <v>0.57557100000000005</v>
      </c>
      <c r="J130" s="495">
        <v>3103</v>
      </c>
      <c r="K130" s="504">
        <v>77575</v>
      </c>
      <c r="L130" s="507" t="s">
        <v>1026</v>
      </c>
      <c r="M130" s="516">
        <v>2</v>
      </c>
      <c r="N130" s="492">
        <v>1</v>
      </c>
      <c r="O130" s="492">
        <v>1</v>
      </c>
      <c r="P130" s="492" t="s">
        <v>1027</v>
      </c>
      <c r="Q130" s="492">
        <v>1</v>
      </c>
      <c r="R130" s="492">
        <v>1</v>
      </c>
      <c r="S130" s="492">
        <v>1</v>
      </c>
      <c r="T130" s="492">
        <v>1</v>
      </c>
      <c r="U130" s="492">
        <v>1</v>
      </c>
      <c r="V130" s="492">
        <v>1</v>
      </c>
      <c r="W130" s="492">
        <v>1</v>
      </c>
      <c r="X130" s="492">
        <v>1</v>
      </c>
      <c r="Y130" s="492">
        <v>1</v>
      </c>
      <c r="Z130" s="492">
        <v>1</v>
      </c>
      <c r="AA130" s="492">
        <v>1</v>
      </c>
      <c r="AB130" s="492">
        <v>1</v>
      </c>
      <c r="AC130" s="492">
        <v>1</v>
      </c>
      <c r="AD130" s="492">
        <v>1</v>
      </c>
      <c r="AE130" s="492">
        <v>1</v>
      </c>
      <c r="AF130" s="492">
        <v>1</v>
      </c>
      <c r="AG130" s="492">
        <v>1</v>
      </c>
      <c r="AH130" s="492">
        <v>1</v>
      </c>
      <c r="AI130" s="492">
        <v>1</v>
      </c>
      <c r="AJ130" s="492">
        <v>1</v>
      </c>
      <c r="AK130" s="492">
        <v>1</v>
      </c>
    </row>
    <row r="131" spans="1:37" x14ac:dyDescent="0.25">
      <c r="A131" s="511"/>
      <c r="B131" s="508"/>
      <c r="C131" s="173" t="s">
        <v>1120</v>
      </c>
      <c r="D131" s="508"/>
      <c r="E131" s="514"/>
      <c r="F131" s="496"/>
      <c r="G131" s="496"/>
      <c r="H131" s="499"/>
      <c r="I131" s="502"/>
      <c r="J131" s="496"/>
      <c r="K131" s="505"/>
      <c r="L131" s="508"/>
      <c r="M131" s="517"/>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row>
    <row r="132" spans="1:37" x14ac:dyDescent="0.25">
      <c r="A132" s="511"/>
      <c r="B132" s="508"/>
      <c r="C132" s="173" t="s">
        <v>1121</v>
      </c>
      <c r="D132" s="508"/>
      <c r="E132" s="514"/>
      <c r="F132" s="496"/>
      <c r="G132" s="496"/>
      <c r="H132" s="499"/>
      <c r="I132" s="502"/>
      <c r="J132" s="496"/>
      <c r="K132" s="505"/>
      <c r="L132" s="508"/>
      <c r="M132" s="517"/>
      <c r="N132" s="493"/>
      <c r="O132" s="493"/>
      <c r="P132" s="493"/>
      <c r="Q132" s="493"/>
      <c r="R132" s="493"/>
      <c r="S132" s="493"/>
      <c r="T132" s="493"/>
      <c r="U132" s="493"/>
      <c r="V132" s="493"/>
      <c r="W132" s="493"/>
      <c r="X132" s="493"/>
      <c r="Y132" s="493"/>
      <c r="Z132" s="493"/>
      <c r="AA132" s="493"/>
      <c r="AB132" s="493"/>
      <c r="AC132" s="493"/>
      <c r="AD132" s="493"/>
      <c r="AE132" s="493"/>
      <c r="AF132" s="493"/>
      <c r="AG132" s="493"/>
      <c r="AH132" s="493"/>
      <c r="AI132" s="493"/>
      <c r="AJ132" s="493"/>
      <c r="AK132" s="493"/>
    </row>
    <row r="133" spans="1:37" x14ac:dyDescent="0.25">
      <c r="A133" s="512"/>
      <c r="B133" s="509"/>
      <c r="C133" s="174" t="s">
        <v>1122</v>
      </c>
      <c r="D133" s="509"/>
      <c r="E133" s="515"/>
      <c r="F133" s="497"/>
      <c r="G133" s="497"/>
      <c r="H133" s="500"/>
      <c r="I133" s="503"/>
      <c r="J133" s="497"/>
      <c r="K133" s="506"/>
      <c r="L133" s="509"/>
      <c r="M133" s="518"/>
      <c r="N133" s="494"/>
      <c r="O133" s="494"/>
      <c r="P133" s="494"/>
      <c r="Q133" s="494"/>
      <c r="R133" s="494"/>
      <c r="S133" s="494"/>
      <c r="T133" s="494"/>
      <c r="U133" s="494"/>
      <c r="V133" s="494"/>
      <c r="W133" s="494"/>
      <c r="X133" s="494"/>
      <c r="Y133" s="494"/>
      <c r="Z133" s="494"/>
      <c r="AA133" s="494"/>
      <c r="AB133" s="494"/>
      <c r="AC133" s="494"/>
      <c r="AD133" s="494"/>
      <c r="AE133" s="494"/>
      <c r="AF133" s="494"/>
      <c r="AG133" s="494"/>
      <c r="AH133" s="494"/>
      <c r="AI133" s="494"/>
      <c r="AJ133" s="494"/>
      <c r="AK133" s="494"/>
    </row>
    <row r="134" spans="1:37" x14ac:dyDescent="0.25">
      <c r="A134" s="510">
        <v>79</v>
      </c>
      <c r="B134" s="507" t="s">
        <v>71</v>
      </c>
      <c r="C134" s="172" t="s">
        <v>1123</v>
      </c>
      <c r="D134" s="507" t="s">
        <v>288</v>
      </c>
      <c r="E134" s="513">
        <v>37</v>
      </c>
      <c r="F134" s="495">
        <v>989</v>
      </c>
      <c r="G134" s="495">
        <v>515</v>
      </c>
      <c r="H134" s="498">
        <v>0</v>
      </c>
      <c r="I134" s="501">
        <v>0.47927199999999998</v>
      </c>
      <c r="J134" s="495">
        <v>515</v>
      </c>
      <c r="K134" s="504">
        <v>19055</v>
      </c>
      <c r="L134" s="507" t="s">
        <v>1026</v>
      </c>
      <c r="M134" s="516">
        <v>10</v>
      </c>
      <c r="N134" s="492">
        <v>5</v>
      </c>
      <c r="O134" s="492">
        <v>1</v>
      </c>
      <c r="P134" s="492" t="s">
        <v>1027</v>
      </c>
      <c r="Q134" s="492">
        <v>1</v>
      </c>
      <c r="R134" s="492">
        <v>1</v>
      </c>
      <c r="S134" s="492">
        <v>1</v>
      </c>
      <c r="T134" s="492">
        <v>1</v>
      </c>
      <c r="U134" s="492">
        <v>1</v>
      </c>
      <c r="V134" s="492">
        <v>1</v>
      </c>
      <c r="W134" s="492">
        <v>1</v>
      </c>
      <c r="X134" s="492">
        <v>1</v>
      </c>
      <c r="Y134" s="492">
        <v>1</v>
      </c>
      <c r="Z134" s="492">
        <v>1</v>
      </c>
      <c r="AA134" s="492">
        <v>1</v>
      </c>
      <c r="AB134" s="492">
        <v>1</v>
      </c>
      <c r="AC134" s="492">
        <v>1</v>
      </c>
      <c r="AD134" s="492">
        <v>1</v>
      </c>
      <c r="AE134" s="492">
        <v>1</v>
      </c>
      <c r="AF134" s="492">
        <v>1</v>
      </c>
      <c r="AG134" s="492">
        <v>1</v>
      </c>
      <c r="AH134" s="492">
        <v>1</v>
      </c>
      <c r="AI134" s="492">
        <v>1</v>
      </c>
      <c r="AJ134" s="492">
        <v>1</v>
      </c>
      <c r="AK134" s="492">
        <v>1</v>
      </c>
    </row>
    <row r="135" spans="1:37" x14ac:dyDescent="0.25">
      <c r="A135" s="512"/>
      <c r="B135" s="509"/>
      <c r="C135" s="174" t="s">
        <v>1124</v>
      </c>
      <c r="D135" s="509"/>
      <c r="E135" s="515"/>
      <c r="F135" s="497"/>
      <c r="G135" s="497"/>
      <c r="H135" s="500"/>
      <c r="I135" s="503"/>
      <c r="J135" s="497"/>
      <c r="K135" s="506"/>
      <c r="L135" s="509"/>
      <c r="M135" s="518"/>
      <c r="N135" s="494"/>
      <c r="O135" s="494"/>
      <c r="P135" s="494"/>
      <c r="Q135" s="494"/>
      <c r="R135" s="494"/>
      <c r="S135" s="494"/>
      <c r="T135" s="494"/>
      <c r="U135" s="494"/>
      <c r="V135" s="494"/>
      <c r="W135" s="494"/>
      <c r="X135" s="494"/>
      <c r="Y135" s="494"/>
      <c r="Z135" s="494"/>
      <c r="AA135" s="494"/>
      <c r="AB135" s="494"/>
      <c r="AC135" s="494"/>
      <c r="AD135" s="494"/>
      <c r="AE135" s="494"/>
      <c r="AF135" s="494"/>
      <c r="AG135" s="494"/>
      <c r="AH135" s="494"/>
      <c r="AI135" s="494"/>
      <c r="AJ135" s="494"/>
      <c r="AK135" s="494"/>
    </row>
    <row r="136" spans="1:37" x14ac:dyDescent="0.25">
      <c r="A136" s="510">
        <v>80</v>
      </c>
      <c r="B136" s="507" t="s">
        <v>72</v>
      </c>
      <c r="C136" s="172" t="s">
        <v>1125</v>
      </c>
      <c r="D136" s="507" t="s">
        <v>288</v>
      </c>
      <c r="E136" s="513">
        <v>37</v>
      </c>
      <c r="F136" s="495">
        <v>642</v>
      </c>
      <c r="G136" s="495">
        <v>412</v>
      </c>
      <c r="H136" s="498">
        <v>0</v>
      </c>
      <c r="I136" s="501">
        <v>0.35825499999999999</v>
      </c>
      <c r="J136" s="495">
        <v>412</v>
      </c>
      <c r="K136" s="504">
        <v>15244</v>
      </c>
      <c r="L136" s="507" t="s">
        <v>1026</v>
      </c>
      <c r="M136" s="516">
        <v>10</v>
      </c>
      <c r="N136" s="492">
        <v>5</v>
      </c>
      <c r="O136" s="492">
        <v>1</v>
      </c>
      <c r="P136" s="492" t="s">
        <v>1027</v>
      </c>
      <c r="Q136" s="492">
        <v>1</v>
      </c>
      <c r="R136" s="492">
        <v>1</v>
      </c>
      <c r="S136" s="492">
        <v>1</v>
      </c>
      <c r="T136" s="492">
        <v>1</v>
      </c>
      <c r="U136" s="492">
        <v>1</v>
      </c>
      <c r="V136" s="492">
        <v>1</v>
      </c>
      <c r="W136" s="492">
        <v>1</v>
      </c>
      <c r="X136" s="492">
        <v>1</v>
      </c>
      <c r="Y136" s="492">
        <v>1</v>
      </c>
      <c r="Z136" s="492">
        <v>1</v>
      </c>
      <c r="AA136" s="492">
        <v>1</v>
      </c>
      <c r="AB136" s="492">
        <v>1</v>
      </c>
      <c r="AC136" s="492">
        <v>1</v>
      </c>
      <c r="AD136" s="492">
        <v>1</v>
      </c>
      <c r="AE136" s="492">
        <v>1</v>
      </c>
      <c r="AF136" s="492">
        <v>1</v>
      </c>
      <c r="AG136" s="492">
        <v>1</v>
      </c>
      <c r="AH136" s="492">
        <v>1</v>
      </c>
      <c r="AI136" s="492">
        <v>1</v>
      </c>
      <c r="AJ136" s="492">
        <v>1</v>
      </c>
      <c r="AK136" s="492">
        <v>1</v>
      </c>
    </row>
    <row r="137" spans="1:37" x14ac:dyDescent="0.25">
      <c r="A137" s="511"/>
      <c r="B137" s="508"/>
      <c r="C137" s="173" t="s">
        <v>1124</v>
      </c>
      <c r="D137" s="508"/>
      <c r="E137" s="514"/>
      <c r="F137" s="496"/>
      <c r="G137" s="496"/>
      <c r="H137" s="499"/>
      <c r="I137" s="502"/>
      <c r="J137" s="496"/>
      <c r="K137" s="505"/>
      <c r="L137" s="508"/>
      <c r="M137" s="517"/>
      <c r="N137" s="493"/>
      <c r="O137" s="493"/>
      <c r="P137" s="493"/>
      <c r="Q137" s="493"/>
      <c r="R137" s="493"/>
      <c r="S137" s="493"/>
      <c r="T137" s="493"/>
      <c r="U137" s="493"/>
      <c r="V137" s="493"/>
      <c r="W137" s="493"/>
      <c r="X137" s="493"/>
      <c r="Y137" s="493"/>
      <c r="Z137" s="493"/>
      <c r="AA137" s="493"/>
      <c r="AB137" s="493"/>
      <c r="AC137" s="493"/>
      <c r="AD137" s="493"/>
      <c r="AE137" s="493"/>
      <c r="AF137" s="493"/>
      <c r="AG137" s="493"/>
      <c r="AH137" s="493"/>
      <c r="AI137" s="493"/>
      <c r="AJ137" s="493"/>
      <c r="AK137" s="493"/>
    </row>
    <row r="138" spans="1:37" ht="25.5" x14ac:dyDescent="0.25">
      <c r="A138" s="512"/>
      <c r="B138" s="509"/>
      <c r="C138" s="174" t="s">
        <v>1126</v>
      </c>
      <c r="D138" s="509"/>
      <c r="E138" s="515"/>
      <c r="F138" s="497"/>
      <c r="G138" s="497"/>
      <c r="H138" s="500"/>
      <c r="I138" s="503"/>
      <c r="J138" s="497"/>
      <c r="K138" s="506"/>
      <c r="L138" s="509"/>
      <c r="M138" s="518"/>
      <c r="N138" s="494"/>
      <c r="O138" s="494"/>
      <c r="P138" s="494"/>
      <c r="Q138" s="494"/>
      <c r="R138" s="494"/>
      <c r="S138" s="494"/>
      <c r="T138" s="494"/>
      <c r="U138" s="494"/>
      <c r="V138" s="494"/>
      <c r="W138" s="494"/>
      <c r="X138" s="494"/>
      <c r="Y138" s="494"/>
      <c r="Z138" s="494"/>
      <c r="AA138" s="494"/>
      <c r="AB138" s="494"/>
      <c r="AC138" s="494"/>
      <c r="AD138" s="494"/>
      <c r="AE138" s="494"/>
      <c r="AF138" s="494"/>
      <c r="AG138" s="494"/>
      <c r="AH138" s="494"/>
      <c r="AI138" s="494"/>
      <c r="AJ138" s="494"/>
      <c r="AK138" s="494"/>
    </row>
    <row r="139" spans="1:37" x14ac:dyDescent="0.25">
      <c r="A139" s="510">
        <v>81</v>
      </c>
      <c r="B139" s="507" t="s">
        <v>73</v>
      </c>
      <c r="C139" s="172" t="s">
        <v>1127</v>
      </c>
      <c r="D139" s="507" t="s">
        <v>288</v>
      </c>
      <c r="E139" s="513">
        <v>37</v>
      </c>
      <c r="F139" s="495">
        <v>410</v>
      </c>
      <c r="G139" s="495">
        <v>201</v>
      </c>
      <c r="H139" s="498">
        <v>0</v>
      </c>
      <c r="I139" s="501">
        <v>0.50975599999999999</v>
      </c>
      <c r="J139" s="495">
        <v>201</v>
      </c>
      <c r="K139" s="504">
        <v>7437</v>
      </c>
      <c r="L139" s="507" t="s">
        <v>1026</v>
      </c>
      <c r="M139" s="516">
        <v>10</v>
      </c>
      <c r="N139" s="492">
        <v>5</v>
      </c>
      <c r="O139" s="492">
        <v>1</v>
      </c>
      <c r="P139" s="492" t="s">
        <v>1027</v>
      </c>
      <c r="Q139" s="492">
        <v>1</v>
      </c>
      <c r="R139" s="492">
        <v>1</v>
      </c>
      <c r="S139" s="492">
        <v>1</v>
      </c>
      <c r="T139" s="492">
        <v>1</v>
      </c>
      <c r="U139" s="492">
        <v>1</v>
      </c>
      <c r="V139" s="492">
        <v>1</v>
      </c>
      <c r="W139" s="492">
        <v>1</v>
      </c>
      <c r="X139" s="492">
        <v>1</v>
      </c>
      <c r="Y139" s="492">
        <v>1</v>
      </c>
      <c r="Z139" s="492">
        <v>1</v>
      </c>
      <c r="AA139" s="492">
        <v>1</v>
      </c>
      <c r="AB139" s="492">
        <v>1</v>
      </c>
      <c r="AC139" s="492">
        <v>1</v>
      </c>
      <c r="AD139" s="492">
        <v>1</v>
      </c>
      <c r="AE139" s="492">
        <v>1</v>
      </c>
      <c r="AF139" s="492">
        <v>1</v>
      </c>
      <c r="AG139" s="492">
        <v>1</v>
      </c>
      <c r="AH139" s="492">
        <v>1</v>
      </c>
      <c r="AI139" s="492">
        <v>1</v>
      </c>
      <c r="AJ139" s="492">
        <v>1</v>
      </c>
      <c r="AK139" s="492">
        <v>1</v>
      </c>
    </row>
    <row r="140" spans="1:37" x14ac:dyDescent="0.25">
      <c r="A140" s="512"/>
      <c r="B140" s="509"/>
      <c r="C140" s="174" t="s">
        <v>1128</v>
      </c>
      <c r="D140" s="509"/>
      <c r="E140" s="515"/>
      <c r="F140" s="497"/>
      <c r="G140" s="497"/>
      <c r="H140" s="500"/>
      <c r="I140" s="503"/>
      <c r="J140" s="497"/>
      <c r="K140" s="506"/>
      <c r="L140" s="509"/>
      <c r="M140" s="518"/>
      <c r="N140" s="494"/>
      <c r="O140" s="494"/>
      <c r="P140" s="494"/>
      <c r="Q140" s="494"/>
      <c r="R140" s="494"/>
      <c r="S140" s="494"/>
      <c r="T140" s="494"/>
      <c r="U140" s="494"/>
      <c r="V140" s="494"/>
      <c r="W140" s="494"/>
      <c r="X140" s="494"/>
      <c r="Y140" s="494"/>
      <c r="Z140" s="494"/>
      <c r="AA140" s="494"/>
      <c r="AB140" s="494"/>
      <c r="AC140" s="494"/>
      <c r="AD140" s="494"/>
      <c r="AE140" s="494"/>
      <c r="AF140" s="494"/>
      <c r="AG140" s="494"/>
      <c r="AH140" s="494"/>
      <c r="AI140" s="494"/>
      <c r="AJ140" s="494"/>
      <c r="AK140" s="494"/>
    </row>
    <row r="141" spans="1:37" x14ac:dyDescent="0.25">
      <c r="A141" s="510">
        <v>82</v>
      </c>
      <c r="B141" s="507" t="s">
        <v>74</v>
      </c>
      <c r="C141" s="172" t="s">
        <v>1129</v>
      </c>
      <c r="D141" s="507" t="s">
        <v>293</v>
      </c>
      <c r="E141" s="513">
        <v>37</v>
      </c>
      <c r="F141" s="495">
        <v>2072</v>
      </c>
      <c r="G141" s="495">
        <v>955</v>
      </c>
      <c r="H141" s="498">
        <v>0</v>
      </c>
      <c r="I141" s="501">
        <v>0.53909300000000004</v>
      </c>
      <c r="J141" s="495">
        <v>955</v>
      </c>
      <c r="K141" s="504">
        <v>35335</v>
      </c>
      <c r="L141" s="507" t="s">
        <v>1026</v>
      </c>
      <c r="M141" s="516">
        <v>10</v>
      </c>
      <c r="N141" s="492">
        <v>5</v>
      </c>
      <c r="O141" s="492">
        <v>1</v>
      </c>
      <c r="P141" s="492" t="s">
        <v>1027</v>
      </c>
      <c r="Q141" s="492">
        <v>1</v>
      </c>
      <c r="R141" s="492">
        <v>1</v>
      </c>
      <c r="S141" s="492">
        <v>1</v>
      </c>
      <c r="T141" s="492">
        <v>1</v>
      </c>
      <c r="U141" s="492">
        <v>1</v>
      </c>
      <c r="V141" s="492">
        <v>1</v>
      </c>
      <c r="W141" s="492">
        <v>1</v>
      </c>
      <c r="X141" s="492">
        <v>1</v>
      </c>
      <c r="Y141" s="492">
        <v>1</v>
      </c>
      <c r="Z141" s="492">
        <v>1</v>
      </c>
      <c r="AA141" s="492">
        <v>1</v>
      </c>
      <c r="AB141" s="492">
        <v>1</v>
      </c>
      <c r="AC141" s="492">
        <v>1</v>
      </c>
      <c r="AD141" s="492">
        <v>1</v>
      </c>
      <c r="AE141" s="492">
        <v>1</v>
      </c>
      <c r="AF141" s="492">
        <v>1</v>
      </c>
      <c r="AG141" s="492">
        <v>1</v>
      </c>
      <c r="AH141" s="492">
        <v>1</v>
      </c>
      <c r="AI141" s="492">
        <v>1</v>
      </c>
      <c r="AJ141" s="492">
        <v>1</v>
      </c>
      <c r="AK141" s="492">
        <v>1</v>
      </c>
    </row>
    <row r="142" spans="1:37" x14ac:dyDescent="0.25">
      <c r="A142" s="512"/>
      <c r="B142" s="509"/>
      <c r="C142" s="174" t="s">
        <v>1130</v>
      </c>
      <c r="D142" s="509"/>
      <c r="E142" s="515"/>
      <c r="F142" s="497"/>
      <c r="G142" s="497"/>
      <c r="H142" s="500"/>
      <c r="I142" s="503"/>
      <c r="J142" s="497"/>
      <c r="K142" s="506"/>
      <c r="L142" s="509"/>
      <c r="M142" s="518"/>
      <c r="N142" s="494"/>
      <c r="O142" s="494"/>
      <c r="P142" s="494"/>
      <c r="Q142" s="494"/>
      <c r="R142" s="494"/>
      <c r="S142" s="494"/>
      <c r="T142" s="494"/>
      <c r="U142" s="494"/>
      <c r="V142" s="494"/>
      <c r="W142" s="494"/>
      <c r="X142" s="494"/>
      <c r="Y142" s="494"/>
      <c r="Z142" s="494"/>
      <c r="AA142" s="494"/>
      <c r="AB142" s="494"/>
      <c r="AC142" s="494"/>
      <c r="AD142" s="494"/>
      <c r="AE142" s="494"/>
      <c r="AF142" s="494"/>
      <c r="AG142" s="494"/>
      <c r="AH142" s="494"/>
      <c r="AI142" s="494"/>
      <c r="AJ142" s="494"/>
      <c r="AK142" s="494"/>
    </row>
    <row r="143" spans="1:37" x14ac:dyDescent="0.25">
      <c r="A143" s="510">
        <v>83</v>
      </c>
      <c r="B143" s="507" t="s">
        <v>75</v>
      </c>
      <c r="C143" s="172" t="s">
        <v>1131</v>
      </c>
      <c r="D143" s="507" t="s">
        <v>288</v>
      </c>
      <c r="E143" s="513">
        <v>37</v>
      </c>
      <c r="F143" s="495">
        <v>389</v>
      </c>
      <c r="G143" s="495">
        <v>320</v>
      </c>
      <c r="H143" s="498">
        <v>0</v>
      </c>
      <c r="I143" s="501">
        <v>0.17737800000000001</v>
      </c>
      <c r="J143" s="495">
        <v>320</v>
      </c>
      <c r="K143" s="504">
        <v>11840</v>
      </c>
      <c r="L143" s="507" t="s">
        <v>1026</v>
      </c>
      <c r="M143" s="516">
        <v>10</v>
      </c>
      <c r="N143" s="492">
        <v>5</v>
      </c>
      <c r="O143" s="492">
        <v>1</v>
      </c>
      <c r="P143" s="492" t="s">
        <v>1027</v>
      </c>
      <c r="Q143" s="492">
        <v>1</v>
      </c>
      <c r="R143" s="492">
        <v>1</v>
      </c>
      <c r="S143" s="492">
        <v>1</v>
      </c>
      <c r="T143" s="492">
        <v>1</v>
      </c>
      <c r="U143" s="492">
        <v>1</v>
      </c>
      <c r="V143" s="492">
        <v>1</v>
      </c>
      <c r="W143" s="492">
        <v>1</v>
      </c>
      <c r="X143" s="492">
        <v>1</v>
      </c>
      <c r="Y143" s="492">
        <v>1</v>
      </c>
      <c r="Z143" s="492">
        <v>1</v>
      </c>
      <c r="AA143" s="492">
        <v>1</v>
      </c>
      <c r="AB143" s="492">
        <v>1</v>
      </c>
      <c r="AC143" s="492">
        <v>1</v>
      </c>
      <c r="AD143" s="492">
        <v>1</v>
      </c>
      <c r="AE143" s="492">
        <v>1</v>
      </c>
      <c r="AF143" s="492">
        <v>1</v>
      </c>
      <c r="AG143" s="492">
        <v>1</v>
      </c>
      <c r="AH143" s="492">
        <v>1</v>
      </c>
      <c r="AI143" s="492">
        <v>1</v>
      </c>
      <c r="AJ143" s="492">
        <v>1</v>
      </c>
      <c r="AK143" s="492">
        <v>1</v>
      </c>
    </row>
    <row r="144" spans="1:37" x14ac:dyDescent="0.25">
      <c r="A144" s="512"/>
      <c r="B144" s="509"/>
      <c r="C144" s="174" t="s">
        <v>1124</v>
      </c>
      <c r="D144" s="509"/>
      <c r="E144" s="515"/>
      <c r="F144" s="497"/>
      <c r="G144" s="497"/>
      <c r="H144" s="500"/>
      <c r="I144" s="503"/>
      <c r="J144" s="497"/>
      <c r="K144" s="506"/>
      <c r="L144" s="509"/>
      <c r="M144" s="518"/>
      <c r="N144" s="494"/>
      <c r="O144" s="494"/>
      <c r="P144" s="494"/>
      <c r="Q144" s="494"/>
      <c r="R144" s="494"/>
      <c r="S144" s="494"/>
      <c r="T144" s="494"/>
      <c r="U144" s="494"/>
      <c r="V144" s="494"/>
      <c r="W144" s="494"/>
      <c r="X144" s="494"/>
      <c r="Y144" s="494"/>
      <c r="Z144" s="494"/>
      <c r="AA144" s="494"/>
      <c r="AB144" s="494"/>
      <c r="AC144" s="494"/>
      <c r="AD144" s="494"/>
      <c r="AE144" s="494"/>
      <c r="AF144" s="494"/>
      <c r="AG144" s="494"/>
      <c r="AH144" s="494"/>
      <c r="AI144" s="494"/>
      <c r="AJ144" s="494"/>
      <c r="AK144" s="494"/>
    </row>
    <row r="145" spans="1:37" x14ac:dyDescent="0.25">
      <c r="A145" s="510">
        <v>86</v>
      </c>
      <c r="B145" s="507" t="s">
        <v>299</v>
      </c>
      <c r="C145" s="172" t="s">
        <v>1132</v>
      </c>
      <c r="D145" s="507" t="s">
        <v>288</v>
      </c>
      <c r="E145" s="513">
        <v>20</v>
      </c>
      <c r="F145" s="495">
        <v>4050</v>
      </c>
      <c r="G145" s="495">
        <v>2657</v>
      </c>
      <c r="H145" s="498">
        <v>0</v>
      </c>
      <c r="I145" s="501">
        <v>0.34395100000000001</v>
      </c>
      <c r="J145" s="495">
        <v>2657</v>
      </c>
      <c r="K145" s="504">
        <v>53140</v>
      </c>
      <c r="L145" s="507" t="s">
        <v>1026</v>
      </c>
      <c r="M145" s="516">
        <v>10</v>
      </c>
      <c r="N145" s="492">
        <v>10</v>
      </c>
      <c r="O145" s="492" t="s">
        <v>1027</v>
      </c>
      <c r="P145" s="492" t="s">
        <v>1027</v>
      </c>
      <c r="Q145" s="492" t="s">
        <v>1027</v>
      </c>
      <c r="R145" s="492" t="s">
        <v>1027</v>
      </c>
      <c r="S145" s="492" t="s">
        <v>1027</v>
      </c>
      <c r="T145" s="492" t="s">
        <v>1027</v>
      </c>
      <c r="U145" s="492" t="s">
        <v>1027</v>
      </c>
      <c r="V145" s="492" t="s">
        <v>1027</v>
      </c>
      <c r="W145" s="492" t="s">
        <v>1027</v>
      </c>
      <c r="X145" s="492" t="s">
        <v>1027</v>
      </c>
      <c r="Y145" s="492" t="s">
        <v>1027</v>
      </c>
      <c r="Z145" s="492" t="s">
        <v>1027</v>
      </c>
      <c r="AA145" s="492" t="s">
        <v>1027</v>
      </c>
      <c r="AB145" s="492" t="s">
        <v>1027</v>
      </c>
      <c r="AC145" s="492" t="s">
        <v>1027</v>
      </c>
      <c r="AD145" s="492" t="s">
        <v>1027</v>
      </c>
      <c r="AE145" s="492" t="s">
        <v>1027</v>
      </c>
      <c r="AF145" s="492" t="s">
        <v>1027</v>
      </c>
      <c r="AG145" s="492" t="s">
        <v>1027</v>
      </c>
      <c r="AH145" s="492" t="s">
        <v>1027</v>
      </c>
      <c r="AI145" s="492" t="s">
        <v>1027</v>
      </c>
      <c r="AJ145" s="492" t="s">
        <v>1027</v>
      </c>
      <c r="AK145" s="492" t="s">
        <v>1027</v>
      </c>
    </row>
    <row r="146" spans="1:37" ht="25.5" x14ac:dyDescent="0.25">
      <c r="A146" s="511"/>
      <c r="B146" s="508"/>
      <c r="C146" s="173" t="s">
        <v>1133</v>
      </c>
      <c r="D146" s="508"/>
      <c r="E146" s="514"/>
      <c r="F146" s="496"/>
      <c r="G146" s="496"/>
      <c r="H146" s="499"/>
      <c r="I146" s="502"/>
      <c r="J146" s="496"/>
      <c r="K146" s="505"/>
      <c r="L146" s="508"/>
      <c r="M146" s="517"/>
      <c r="N146" s="493"/>
      <c r="O146" s="493"/>
      <c r="P146" s="493"/>
      <c r="Q146" s="493"/>
      <c r="R146" s="493"/>
      <c r="S146" s="493"/>
      <c r="T146" s="493"/>
      <c r="U146" s="493"/>
      <c r="V146" s="493"/>
      <c r="W146" s="493"/>
      <c r="X146" s="493"/>
      <c r="Y146" s="493"/>
      <c r="Z146" s="493"/>
      <c r="AA146" s="493"/>
      <c r="AB146" s="493"/>
      <c r="AC146" s="493"/>
      <c r="AD146" s="493"/>
      <c r="AE146" s="493"/>
      <c r="AF146" s="493"/>
      <c r="AG146" s="493"/>
      <c r="AH146" s="493"/>
      <c r="AI146" s="493"/>
      <c r="AJ146" s="493"/>
      <c r="AK146" s="493"/>
    </row>
    <row r="147" spans="1:37" x14ac:dyDescent="0.25">
      <c r="A147" s="512"/>
      <c r="B147" s="509"/>
      <c r="C147" s="174" t="s">
        <v>1134</v>
      </c>
      <c r="D147" s="509"/>
      <c r="E147" s="515"/>
      <c r="F147" s="497"/>
      <c r="G147" s="497"/>
      <c r="H147" s="500"/>
      <c r="I147" s="503"/>
      <c r="J147" s="497"/>
      <c r="K147" s="506"/>
      <c r="L147" s="509"/>
      <c r="M147" s="518"/>
      <c r="N147" s="494"/>
      <c r="O147" s="494"/>
      <c r="P147" s="494"/>
      <c r="Q147" s="494"/>
      <c r="R147" s="494"/>
      <c r="S147" s="494"/>
      <c r="T147" s="494"/>
      <c r="U147" s="494"/>
      <c r="V147" s="494"/>
      <c r="W147" s="494"/>
      <c r="X147" s="494"/>
      <c r="Y147" s="494"/>
      <c r="Z147" s="494"/>
      <c r="AA147" s="494"/>
      <c r="AB147" s="494"/>
      <c r="AC147" s="494"/>
      <c r="AD147" s="494"/>
      <c r="AE147" s="494"/>
      <c r="AF147" s="494"/>
      <c r="AG147" s="494"/>
      <c r="AH147" s="494"/>
      <c r="AI147" s="494"/>
      <c r="AJ147" s="494"/>
      <c r="AK147" s="494"/>
    </row>
    <row r="148" spans="1:37" x14ac:dyDescent="0.25">
      <c r="A148" s="528">
        <v>87</v>
      </c>
      <c r="B148" s="525" t="s">
        <v>301</v>
      </c>
      <c r="C148" s="177" t="s">
        <v>1135</v>
      </c>
      <c r="D148" s="525" t="s">
        <v>288</v>
      </c>
      <c r="E148" s="531">
        <v>25</v>
      </c>
      <c r="F148" s="534">
        <v>4050</v>
      </c>
      <c r="G148" s="534">
        <v>2614</v>
      </c>
      <c r="H148" s="537">
        <v>1</v>
      </c>
      <c r="I148" s="501">
        <v>1</v>
      </c>
      <c r="J148" s="540" t="s">
        <v>1060</v>
      </c>
      <c r="K148" s="522" t="s">
        <v>1061</v>
      </c>
      <c r="L148" s="525" t="s">
        <v>986</v>
      </c>
      <c r="M148" s="543">
        <v>2</v>
      </c>
      <c r="N148" s="519">
        <v>1</v>
      </c>
      <c r="O148" s="519">
        <v>1</v>
      </c>
      <c r="P148" s="519" t="s">
        <v>1027</v>
      </c>
      <c r="Q148" s="519">
        <v>1</v>
      </c>
      <c r="R148" s="519">
        <v>1</v>
      </c>
      <c r="S148" s="519">
        <v>1</v>
      </c>
      <c r="T148" s="519">
        <v>1</v>
      </c>
      <c r="U148" s="519">
        <v>1</v>
      </c>
      <c r="V148" s="519">
        <v>1</v>
      </c>
      <c r="W148" s="519">
        <v>1</v>
      </c>
      <c r="X148" s="519">
        <v>1</v>
      </c>
      <c r="Y148" s="519">
        <v>1</v>
      </c>
      <c r="Z148" s="519">
        <v>1</v>
      </c>
      <c r="AA148" s="519">
        <v>1</v>
      </c>
      <c r="AB148" s="519">
        <v>1</v>
      </c>
      <c r="AC148" s="519">
        <v>1</v>
      </c>
      <c r="AD148" s="519">
        <v>1</v>
      </c>
      <c r="AE148" s="519">
        <v>1</v>
      </c>
      <c r="AF148" s="519">
        <v>1</v>
      </c>
      <c r="AG148" s="519">
        <v>1</v>
      </c>
      <c r="AH148" s="519">
        <v>1</v>
      </c>
      <c r="AI148" s="519">
        <v>1</v>
      </c>
      <c r="AJ148" s="519">
        <v>1</v>
      </c>
      <c r="AK148" s="519">
        <v>1</v>
      </c>
    </row>
    <row r="149" spans="1:37" ht="25.5" x14ac:dyDescent="0.25">
      <c r="A149" s="529"/>
      <c r="B149" s="526"/>
      <c r="C149" s="178" t="s">
        <v>1133</v>
      </c>
      <c r="D149" s="526"/>
      <c r="E149" s="532"/>
      <c r="F149" s="535"/>
      <c r="G149" s="535"/>
      <c r="H149" s="538"/>
      <c r="I149" s="502"/>
      <c r="J149" s="541"/>
      <c r="K149" s="523"/>
      <c r="L149" s="526"/>
      <c r="M149" s="544"/>
      <c r="N149" s="520"/>
      <c r="O149" s="520"/>
      <c r="P149" s="520"/>
      <c r="Q149" s="520"/>
      <c r="R149" s="520"/>
      <c r="S149" s="520"/>
      <c r="T149" s="520"/>
      <c r="U149" s="520"/>
      <c r="V149" s="520"/>
      <c r="W149" s="520"/>
      <c r="X149" s="520"/>
      <c r="Y149" s="520"/>
      <c r="Z149" s="520"/>
      <c r="AA149" s="520"/>
      <c r="AB149" s="520"/>
      <c r="AC149" s="520"/>
      <c r="AD149" s="520"/>
      <c r="AE149" s="520"/>
      <c r="AF149" s="520"/>
      <c r="AG149" s="520"/>
      <c r="AH149" s="520"/>
      <c r="AI149" s="520"/>
      <c r="AJ149" s="520"/>
      <c r="AK149" s="520"/>
    </row>
    <row r="150" spans="1:37" x14ac:dyDescent="0.25">
      <c r="A150" s="530"/>
      <c r="B150" s="527"/>
      <c r="C150" s="179" t="s">
        <v>1134</v>
      </c>
      <c r="D150" s="527"/>
      <c r="E150" s="533"/>
      <c r="F150" s="536"/>
      <c r="G150" s="536"/>
      <c r="H150" s="539"/>
      <c r="I150" s="503"/>
      <c r="J150" s="542"/>
      <c r="K150" s="524"/>
      <c r="L150" s="527"/>
      <c r="M150" s="545"/>
      <c r="N150" s="521"/>
      <c r="O150" s="521"/>
      <c r="P150" s="521"/>
      <c r="Q150" s="521"/>
      <c r="R150" s="521"/>
      <c r="S150" s="521"/>
      <c r="T150" s="521"/>
      <c r="U150" s="521"/>
      <c r="V150" s="521"/>
      <c r="W150" s="521"/>
      <c r="X150" s="521"/>
      <c r="Y150" s="521"/>
      <c r="Z150" s="521"/>
      <c r="AA150" s="521"/>
      <c r="AB150" s="521"/>
      <c r="AC150" s="521"/>
      <c r="AD150" s="521"/>
      <c r="AE150" s="521"/>
      <c r="AF150" s="521"/>
      <c r="AG150" s="521"/>
      <c r="AH150" s="521"/>
      <c r="AI150" s="521"/>
      <c r="AJ150" s="521"/>
      <c r="AK150" s="521"/>
    </row>
    <row r="151" spans="1:37" x14ac:dyDescent="0.25">
      <c r="A151" s="510">
        <v>88</v>
      </c>
      <c r="B151" s="507" t="s">
        <v>76</v>
      </c>
      <c r="C151" s="172" t="s">
        <v>1132</v>
      </c>
      <c r="D151" s="507" t="s">
        <v>288</v>
      </c>
      <c r="E151" s="513">
        <v>67</v>
      </c>
      <c r="F151" s="495">
        <v>5029</v>
      </c>
      <c r="G151" s="495">
        <v>2586</v>
      </c>
      <c r="H151" s="498">
        <v>0</v>
      </c>
      <c r="I151" s="501">
        <v>0.48578199999999999</v>
      </c>
      <c r="J151" s="495">
        <v>2586</v>
      </c>
      <c r="K151" s="504">
        <v>173262</v>
      </c>
      <c r="L151" s="507" t="s">
        <v>1026</v>
      </c>
      <c r="M151" s="516" t="s">
        <v>1137</v>
      </c>
      <c r="N151" s="492" t="s">
        <v>1027</v>
      </c>
      <c r="O151" s="492">
        <v>5</v>
      </c>
      <c r="P151" s="492" t="s">
        <v>1027</v>
      </c>
      <c r="Q151" s="492">
        <v>10</v>
      </c>
      <c r="R151" s="492">
        <v>3</v>
      </c>
      <c r="S151" s="492">
        <v>5</v>
      </c>
      <c r="T151" s="492">
        <v>6</v>
      </c>
      <c r="U151" s="492">
        <v>5</v>
      </c>
      <c r="V151" s="492" t="s">
        <v>1027</v>
      </c>
      <c r="W151" s="492">
        <v>1</v>
      </c>
      <c r="X151" s="492">
        <v>1</v>
      </c>
      <c r="Y151" s="492">
        <v>2</v>
      </c>
      <c r="Z151" s="492">
        <v>2</v>
      </c>
      <c r="AA151" s="492">
        <v>2</v>
      </c>
      <c r="AB151" s="492">
        <v>2</v>
      </c>
      <c r="AC151" s="492">
        <v>2</v>
      </c>
      <c r="AD151" s="492">
        <v>2</v>
      </c>
      <c r="AE151" s="492">
        <v>3</v>
      </c>
      <c r="AF151" s="492">
        <v>2</v>
      </c>
      <c r="AG151" s="492">
        <v>3</v>
      </c>
      <c r="AH151" s="492">
        <v>3</v>
      </c>
      <c r="AI151" s="492">
        <v>3</v>
      </c>
      <c r="AJ151" s="492">
        <v>3</v>
      </c>
      <c r="AK151" s="492">
        <v>2</v>
      </c>
    </row>
    <row r="152" spans="1:37" ht="25.5" x14ac:dyDescent="0.25">
      <c r="A152" s="511"/>
      <c r="B152" s="508"/>
      <c r="C152" s="173" t="s">
        <v>1136</v>
      </c>
      <c r="D152" s="508"/>
      <c r="E152" s="514"/>
      <c r="F152" s="496"/>
      <c r="G152" s="496"/>
      <c r="H152" s="499"/>
      <c r="I152" s="502"/>
      <c r="J152" s="496"/>
      <c r="K152" s="505"/>
      <c r="L152" s="508"/>
      <c r="M152" s="517"/>
      <c r="N152" s="493"/>
      <c r="O152" s="493"/>
      <c r="P152" s="493"/>
      <c r="Q152" s="493"/>
      <c r="R152" s="493"/>
      <c r="S152" s="493"/>
      <c r="T152" s="493"/>
      <c r="U152" s="493"/>
      <c r="V152" s="493"/>
      <c r="W152" s="493"/>
      <c r="X152" s="493"/>
      <c r="Y152" s="493"/>
      <c r="Z152" s="493"/>
      <c r="AA152" s="493"/>
      <c r="AB152" s="493"/>
      <c r="AC152" s="493"/>
      <c r="AD152" s="493"/>
      <c r="AE152" s="493"/>
      <c r="AF152" s="493"/>
      <c r="AG152" s="493"/>
      <c r="AH152" s="493"/>
      <c r="AI152" s="493"/>
      <c r="AJ152" s="493"/>
      <c r="AK152" s="493"/>
    </row>
    <row r="153" spans="1:37" x14ac:dyDescent="0.25">
      <c r="A153" s="512"/>
      <c r="B153" s="509"/>
      <c r="C153" s="174" t="s">
        <v>1134</v>
      </c>
      <c r="D153" s="509"/>
      <c r="E153" s="515"/>
      <c r="F153" s="497"/>
      <c r="G153" s="497"/>
      <c r="H153" s="500"/>
      <c r="I153" s="503"/>
      <c r="J153" s="497"/>
      <c r="K153" s="506"/>
      <c r="L153" s="509"/>
      <c r="M153" s="518"/>
      <c r="N153" s="494"/>
      <c r="O153" s="494"/>
      <c r="P153" s="494"/>
      <c r="Q153" s="494"/>
      <c r="R153" s="494"/>
      <c r="S153" s="494"/>
      <c r="T153" s="494"/>
      <c r="U153" s="494"/>
      <c r="V153" s="494"/>
      <c r="W153" s="494"/>
      <c r="X153" s="494"/>
      <c r="Y153" s="494"/>
      <c r="Z153" s="494"/>
      <c r="AA153" s="494"/>
      <c r="AB153" s="494"/>
      <c r="AC153" s="494"/>
      <c r="AD153" s="494"/>
      <c r="AE153" s="494"/>
      <c r="AF153" s="494"/>
      <c r="AG153" s="494"/>
      <c r="AH153" s="494"/>
      <c r="AI153" s="494"/>
      <c r="AJ153" s="494"/>
      <c r="AK153" s="494"/>
    </row>
    <row r="154" spans="1:37" x14ac:dyDescent="0.25">
      <c r="A154" s="510">
        <v>89</v>
      </c>
      <c r="B154" s="507" t="s">
        <v>128</v>
      </c>
      <c r="C154" s="172" t="s">
        <v>1135</v>
      </c>
      <c r="D154" s="507" t="s">
        <v>288</v>
      </c>
      <c r="E154" s="513">
        <v>35</v>
      </c>
      <c r="F154" s="495">
        <v>5029</v>
      </c>
      <c r="G154" s="495">
        <v>2522</v>
      </c>
      <c r="H154" s="498">
        <v>0</v>
      </c>
      <c r="I154" s="501">
        <v>0.49850899999999998</v>
      </c>
      <c r="J154" s="495">
        <v>2522</v>
      </c>
      <c r="K154" s="504">
        <v>88270</v>
      </c>
      <c r="L154" s="507" t="s">
        <v>1026</v>
      </c>
      <c r="M154" s="516" t="s">
        <v>1137</v>
      </c>
      <c r="N154" s="492" t="s">
        <v>1027</v>
      </c>
      <c r="O154" s="492">
        <v>2</v>
      </c>
      <c r="P154" s="492" t="s">
        <v>1027</v>
      </c>
      <c r="Q154" s="492">
        <v>3</v>
      </c>
      <c r="R154" s="492" t="s">
        <v>1027</v>
      </c>
      <c r="S154" s="492" t="s">
        <v>1027</v>
      </c>
      <c r="T154" s="492">
        <v>7</v>
      </c>
      <c r="U154" s="492" t="s">
        <v>1027</v>
      </c>
      <c r="V154" s="492" t="s">
        <v>1027</v>
      </c>
      <c r="W154" s="492" t="s">
        <v>1027</v>
      </c>
      <c r="X154" s="492" t="s">
        <v>1027</v>
      </c>
      <c r="Y154" s="492">
        <v>2</v>
      </c>
      <c r="Z154" s="492">
        <v>2</v>
      </c>
      <c r="AA154" s="492">
        <v>3</v>
      </c>
      <c r="AB154" s="492" t="s">
        <v>1027</v>
      </c>
      <c r="AC154" s="492" t="s">
        <v>1027</v>
      </c>
      <c r="AD154" s="492" t="s">
        <v>1027</v>
      </c>
      <c r="AE154" s="492">
        <v>2</v>
      </c>
      <c r="AF154" s="492">
        <v>3</v>
      </c>
      <c r="AG154" s="492">
        <v>2</v>
      </c>
      <c r="AH154" s="492">
        <v>2</v>
      </c>
      <c r="AI154" s="492">
        <v>2</v>
      </c>
      <c r="AJ154" s="492">
        <v>2</v>
      </c>
      <c r="AK154" s="492">
        <v>3</v>
      </c>
    </row>
    <row r="155" spans="1:37" ht="25.5" x14ac:dyDescent="0.25">
      <c r="A155" s="511"/>
      <c r="B155" s="508"/>
      <c r="C155" s="173" t="s">
        <v>1136</v>
      </c>
      <c r="D155" s="508"/>
      <c r="E155" s="514"/>
      <c r="F155" s="496"/>
      <c r="G155" s="496"/>
      <c r="H155" s="499"/>
      <c r="I155" s="502"/>
      <c r="J155" s="496"/>
      <c r="K155" s="505"/>
      <c r="L155" s="508"/>
      <c r="M155" s="517"/>
      <c r="N155" s="493"/>
      <c r="O155" s="493"/>
      <c r="P155" s="493"/>
      <c r="Q155" s="493"/>
      <c r="R155" s="493"/>
      <c r="S155" s="493"/>
      <c r="T155" s="493"/>
      <c r="U155" s="493"/>
      <c r="V155" s="493"/>
      <c r="W155" s="493"/>
      <c r="X155" s="493"/>
      <c r="Y155" s="493"/>
      <c r="Z155" s="493"/>
      <c r="AA155" s="493"/>
      <c r="AB155" s="493"/>
      <c r="AC155" s="493"/>
      <c r="AD155" s="493"/>
      <c r="AE155" s="493"/>
      <c r="AF155" s="493"/>
      <c r="AG155" s="493"/>
      <c r="AH155" s="493"/>
      <c r="AI155" s="493"/>
      <c r="AJ155" s="493"/>
      <c r="AK155" s="493"/>
    </row>
    <row r="156" spans="1:37" x14ac:dyDescent="0.25">
      <c r="A156" s="512"/>
      <c r="B156" s="509"/>
      <c r="C156" s="174" t="s">
        <v>1134</v>
      </c>
      <c r="D156" s="509"/>
      <c r="E156" s="515"/>
      <c r="F156" s="497"/>
      <c r="G156" s="497"/>
      <c r="H156" s="500"/>
      <c r="I156" s="503"/>
      <c r="J156" s="497"/>
      <c r="K156" s="506"/>
      <c r="L156" s="509"/>
      <c r="M156" s="518"/>
      <c r="N156" s="494"/>
      <c r="O156" s="494"/>
      <c r="P156" s="494"/>
      <c r="Q156" s="494"/>
      <c r="R156" s="494"/>
      <c r="S156" s="494"/>
      <c r="T156" s="494"/>
      <c r="U156" s="494"/>
      <c r="V156" s="494"/>
      <c r="W156" s="494"/>
      <c r="X156" s="494"/>
      <c r="Y156" s="494"/>
      <c r="Z156" s="494"/>
      <c r="AA156" s="494"/>
      <c r="AB156" s="494"/>
      <c r="AC156" s="494"/>
      <c r="AD156" s="494"/>
      <c r="AE156" s="494"/>
      <c r="AF156" s="494"/>
      <c r="AG156" s="494"/>
      <c r="AH156" s="494"/>
      <c r="AI156" s="494"/>
      <c r="AJ156" s="494"/>
      <c r="AK156" s="494"/>
    </row>
    <row r="157" spans="1:37" x14ac:dyDescent="0.25">
      <c r="A157" s="510">
        <v>91</v>
      </c>
      <c r="B157" s="507" t="s">
        <v>77</v>
      </c>
      <c r="C157" s="172" t="s">
        <v>1138</v>
      </c>
      <c r="D157" s="507" t="s">
        <v>288</v>
      </c>
      <c r="E157" s="513">
        <v>25</v>
      </c>
      <c r="F157" s="495">
        <v>8889</v>
      </c>
      <c r="G157" s="495">
        <v>4153</v>
      </c>
      <c r="H157" s="498">
        <v>0</v>
      </c>
      <c r="I157" s="501">
        <v>0.53279299999999996</v>
      </c>
      <c r="J157" s="495">
        <v>4153</v>
      </c>
      <c r="K157" s="504">
        <v>103825</v>
      </c>
      <c r="L157" s="507" t="s">
        <v>1026</v>
      </c>
      <c r="M157" s="516">
        <v>2</v>
      </c>
      <c r="N157" s="492">
        <v>1</v>
      </c>
      <c r="O157" s="492">
        <v>1</v>
      </c>
      <c r="P157" s="492" t="s">
        <v>1027</v>
      </c>
      <c r="Q157" s="492">
        <v>1</v>
      </c>
      <c r="R157" s="492">
        <v>1</v>
      </c>
      <c r="S157" s="492">
        <v>1</v>
      </c>
      <c r="T157" s="492">
        <v>1</v>
      </c>
      <c r="U157" s="492">
        <v>1</v>
      </c>
      <c r="V157" s="492">
        <v>1</v>
      </c>
      <c r="W157" s="492">
        <v>1</v>
      </c>
      <c r="X157" s="492">
        <v>1</v>
      </c>
      <c r="Y157" s="492">
        <v>1</v>
      </c>
      <c r="Z157" s="492">
        <v>1</v>
      </c>
      <c r="AA157" s="492">
        <v>1</v>
      </c>
      <c r="AB157" s="492">
        <v>1</v>
      </c>
      <c r="AC157" s="492">
        <v>1</v>
      </c>
      <c r="AD157" s="492">
        <v>1</v>
      </c>
      <c r="AE157" s="492">
        <v>1</v>
      </c>
      <c r="AF157" s="492">
        <v>1</v>
      </c>
      <c r="AG157" s="492">
        <v>1</v>
      </c>
      <c r="AH157" s="492">
        <v>1</v>
      </c>
      <c r="AI157" s="492">
        <v>1</v>
      </c>
      <c r="AJ157" s="492">
        <v>1</v>
      </c>
      <c r="AK157" s="492">
        <v>1</v>
      </c>
    </row>
    <row r="158" spans="1:37" x14ac:dyDescent="0.25">
      <c r="A158" s="511"/>
      <c r="B158" s="508"/>
      <c r="C158" s="173" t="s">
        <v>1139</v>
      </c>
      <c r="D158" s="508"/>
      <c r="E158" s="514"/>
      <c r="F158" s="496"/>
      <c r="G158" s="496"/>
      <c r="H158" s="499"/>
      <c r="I158" s="502"/>
      <c r="J158" s="496"/>
      <c r="K158" s="505"/>
      <c r="L158" s="508"/>
      <c r="M158" s="517"/>
      <c r="N158" s="493"/>
      <c r="O158" s="493"/>
      <c r="P158" s="493"/>
      <c r="Q158" s="493"/>
      <c r="R158" s="493"/>
      <c r="S158" s="493"/>
      <c r="T158" s="493"/>
      <c r="U158" s="493"/>
      <c r="V158" s="493"/>
      <c r="W158" s="493"/>
      <c r="X158" s="493"/>
      <c r="Y158" s="493"/>
      <c r="Z158" s="493"/>
      <c r="AA158" s="493"/>
      <c r="AB158" s="493"/>
      <c r="AC158" s="493"/>
      <c r="AD158" s="493"/>
      <c r="AE158" s="493"/>
      <c r="AF158" s="493"/>
      <c r="AG158" s="493"/>
      <c r="AH158" s="493"/>
      <c r="AI158" s="493"/>
      <c r="AJ158" s="493"/>
      <c r="AK158" s="493"/>
    </row>
    <row r="159" spans="1:37" x14ac:dyDescent="0.25">
      <c r="A159" s="512"/>
      <c r="B159" s="509"/>
      <c r="C159" s="174" t="s">
        <v>985</v>
      </c>
      <c r="D159" s="509"/>
      <c r="E159" s="515"/>
      <c r="F159" s="497"/>
      <c r="G159" s="497"/>
      <c r="H159" s="500"/>
      <c r="I159" s="503"/>
      <c r="J159" s="497"/>
      <c r="K159" s="506"/>
      <c r="L159" s="509"/>
      <c r="M159" s="518"/>
      <c r="N159" s="494"/>
      <c r="O159" s="494"/>
      <c r="P159" s="494"/>
      <c r="Q159" s="494"/>
      <c r="R159" s="494"/>
      <c r="S159" s="494"/>
      <c r="T159" s="494"/>
      <c r="U159" s="494"/>
      <c r="V159" s="494"/>
      <c r="W159" s="494"/>
      <c r="X159" s="494"/>
      <c r="Y159" s="494"/>
      <c r="Z159" s="494"/>
      <c r="AA159" s="494"/>
      <c r="AB159" s="494"/>
      <c r="AC159" s="494"/>
      <c r="AD159" s="494"/>
      <c r="AE159" s="494"/>
      <c r="AF159" s="494"/>
      <c r="AG159" s="494"/>
      <c r="AH159" s="494"/>
      <c r="AI159" s="494"/>
      <c r="AJ159" s="494"/>
      <c r="AK159" s="494"/>
    </row>
    <row r="160" spans="1:37" x14ac:dyDescent="0.25">
      <c r="A160" s="510">
        <v>92</v>
      </c>
      <c r="B160" s="507" t="s">
        <v>129</v>
      </c>
      <c r="C160" s="172" t="s">
        <v>1138</v>
      </c>
      <c r="D160" s="507" t="s">
        <v>288</v>
      </c>
      <c r="E160" s="513">
        <v>20</v>
      </c>
      <c r="F160" s="495">
        <v>3682</v>
      </c>
      <c r="G160" s="495">
        <v>2265</v>
      </c>
      <c r="H160" s="498">
        <v>0</v>
      </c>
      <c r="I160" s="501">
        <v>0.38484499999999999</v>
      </c>
      <c r="J160" s="495">
        <v>2265</v>
      </c>
      <c r="K160" s="504">
        <v>45300</v>
      </c>
      <c r="L160" s="507" t="s">
        <v>1026</v>
      </c>
      <c r="M160" s="516">
        <v>10</v>
      </c>
      <c r="N160" s="492">
        <v>10</v>
      </c>
      <c r="O160" s="492" t="s">
        <v>1027</v>
      </c>
      <c r="P160" s="492" t="s">
        <v>1027</v>
      </c>
      <c r="Q160" s="492" t="s">
        <v>1027</v>
      </c>
      <c r="R160" s="492" t="s">
        <v>1027</v>
      </c>
      <c r="S160" s="492" t="s">
        <v>1027</v>
      </c>
      <c r="T160" s="492" t="s">
        <v>1027</v>
      </c>
      <c r="U160" s="492" t="s">
        <v>1027</v>
      </c>
      <c r="V160" s="492" t="s">
        <v>1027</v>
      </c>
      <c r="W160" s="492" t="s">
        <v>1027</v>
      </c>
      <c r="X160" s="492" t="s">
        <v>1027</v>
      </c>
      <c r="Y160" s="492" t="s">
        <v>1027</v>
      </c>
      <c r="Z160" s="492" t="s">
        <v>1027</v>
      </c>
      <c r="AA160" s="492" t="s">
        <v>1027</v>
      </c>
      <c r="AB160" s="492" t="s">
        <v>1027</v>
      </c>
      <c r="AC160" s="492" t="s">
        <v>1027</v>
      </c>
      <c r="AD160" s="492" t="s">
        <v>1027</v>
      </c>
      <c r="AE160" s="492" t="s">
        <v>1027</v>
      </c>
      <c r="AF160" s="492" t="s">
        <v>1027</v>
      </c>
      <c r="AG160" s="492" t="s">
        <v>1027</v>
      </c>
      <c r="AH160" s="492" t="s">
        <v>1027</v>
      </c>
      <c r="AI160" s="492" t="s">
        <v>1027</v>
      </c>
      <c r="AJ160" s="492" t="s">
        <v>1027</v>
      </c>
      <c r="AK160" s="492" t="s">
        <v>1027</v>
      </c>
    </row>
    <row r="161" spans="1:37" x14ac:dyDescent="0.25">
      <c r="A161" s="511"/>
      <c r="B161" s="508"/>
      <c r="C161" s="173" t="s">
        <v>1139</v>
      </c>
      <c r="D161" s="508"/>
      <c r="E161" s="514"/>
      <c r="F161" s="496"/>
      <c r="G161" s="496"/>
      <c r="H161" s="499"/>
      <c r="I161" s="502"/>
      <c r="J161" s="496"/>
      <c r="K161" s="505"/>
      <c r="L161" s="508"/>
      <c r="M161" s="517"/>
      <c r="N161" s="493"/>
      <c r="O161" s="493"/>
      <c r="P161" s="493"/>
      <c r="Q161" s="493"/>
      <c r="R161" s="493"/>
      <c r="S161" s="493"/>
      <c r="T161" s="493"/>
      <c r="U161" s="493"/>
      <c r="V161" s="493"/>
      <c r="W161" s="493"/>
      <c r="X161" s="493"/>
      <c r="Y161" s="493"/>
      <c r="Z161" s="493"/>
      <c r="AA161" s="493"/>
      <c r="AB161" s="493"/>
      <c r="AC161" s="493"/>
      <c r="AD161" s="493"/>
      <c r="AE161" s="493"/>
      <c r="AF161" s="493"/>
      <c r="AG161" s="493"/>
      <c r="AH161" s="493"/>
      <c r="AI161" s="493"/>
      <c r="AJ161" s="493"/>
      <c r="AK161" s="493"/>
    </row>
    <row r="162" spans="1:37" x14ac:dyDescent="0.25">
      <c r="A162" s="512"/>
      <c r="B162" s="509"/>
      <c r="C162" s="174" t="s">
        <v>985</v>
      </c>
      <c r="D162" s="509"/>
      <c r="E162" s="515"/>
      <c r="F162" s="497"/>
      <c r="G162" s="497"/>
      <c r="H162" s="500"/>
      <c r="I162" s="503"/>
      <c r="J162" s="497"/>
      <c r="K162" s="506"/>
      <c r="L162" s="509"/>
      <c r="M162" s="518"/>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row>
    <row r="163" spans="1:37" x14ac:dyDescent="0.25">
      <c r="A163" s="510">
        <v>94</v>
      </c>
      <c r="B163" s="507" t="s">
        <v>78</v>
      </c>
      <c r="C163" s="172" t="s">
        <v>1140</v>
      </c>
      <c r="D163" s="507" t="s">
        <v>288</v>
      </c>
      <c r="E163" s="513">
        <v>41</v>
      </c>
      <c r="F163" s="495">
        <v>15675</v>
      </c>
      <c r="G163" s="495">
        <v>3156</v>
      </c>
      <c r="H163" s="498">
        <v>0</v>
      </c>
      <c r="I163" s="501">
        <v>0.79866000000000004</v>
      </c>
      <c r="J163" s="495">
        <v>3156</v>
      </c>
      <c r="K163" s="504">
        <v>129396</v>
      </c>
      <c r="L163" s="507" t="s">
        <v>1026</v>
      </c>
      <c r="M163" s="516" t="s">
        <v>1137</v>
      </c>
      <c r="N163" s="492" t="s">
        <v>1027</v>
      </c>
      <c r="O163" s="492" t="s">
        <v>1027</v>
      </c>
      <c r="P163" s="492" t="s">
        <v>1027</v>
      </c>
      <c r="Q163" s="492" t="s">
        <v>1027</v>
      </c>
      <c r="R163" s="492" t="s">
        <v>1027</v>
      </c>
      <c r="S163" s="492" t="s">
        <v>1027</v>
      </c>
      <c r="T163" s="492">
        <v>3</v>
      </c>
      <c r="U163" s="492" t="s">
        <v>1027</v>
      </c>
      <c r="V163" s="492">
        <v>3</v>
      </c>
      <c r="W163" s="492" t="s">
        <v>1027</v>
      </c>
      <c r="X163" s="492" t="s">
        <v>1027</v>
      </c>
      <c r="Y163" s="492" t="s">
        <v>1027</v>
      </c>
      <c r="Z163" s="492">
        <v>1</v>
      </c>
      <c r="AA163" s="492">
        <v>2</v>
      </c>
      <c r="AB163" s="492">
        <v>1</v>
      </c>
      <c r="AC163" s="492" t="s">
        <v>1027</v>
      </c>
      <c r="AD163" s="492">
        <v>1</v>
      </c>
      <c r="AE163" s="492">
        <v>3</v>
      </c>
      <c r="AF163" s="492">
        <v>5</v>
      </c>
      <c r="AG163" s="492">
        <v>5</v>
      </c>
      <c r="AH163" s="492">
        <v>5</v>
      </c>
      <c r="AI163" s="492">
        <v>5</v>
      </c>
      <c r="AJ163" s="492">
        <v>5</v>
      </c>
      <c r="AK163" s="492">
        <v>2</v>
      </c>
    </row>
    <row r="164" spans="1:37" x14ac:dyDescent="0.25">
      <c r="A164" s="511"/>
      <c r="B164" s="508"/>
      <c r="C164" s="173" t="s">
        <v>1141</v>
      </c>
      <c r="D164" s="508"/>
      <c r="E164" s="514"/>
      <c r="F164" s="496"/>
      <c r="G164" s="496"/>
      <c r="H164" s="499"/>
      <c r="I164" s="502"/>
      <c r="J164" s="496"/>
      <c r="K164" s="505"/>
      <c r="L164" s="508"/>
      <c r="M164" s="517"/>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row>
    <row r="165" spans="1:37" x14ac:dyDescent="0.25">
      <c r="A165" s="511"/>
      <c r="B165" s="508"/>
      <c r="C165" s="173" t="s">
        <v>1142</v>
      </c>
      <c r="D165" s="508"/>
      <c r="E165" s="514"/>
      <c r="F165" s="496"/>
      <c r="G165" s="496"/>
      <c r="H165" s="499"/>
      <c r="I165" s="502"/>
      <c r="J165" s="496"/>
      <c r="K165" s="505"/>
      <c r="L165" s="508"/>
      <c r="M165" s="517"/>
      <c r="N165" s="493"/>
      <c r="O165" s="493"/>
      <c r="P165" s="493"/>
      <c r="Q165" s="493"/>
      <c r="R165" s="493"/>
      <c r="S165" s="493"/>
      <c r="T165" s="493"/>
      <c r="U165" s="493"/>
      <c r="V165" s="493"/>
      <c r="W165" s="493"/>
      <c r="X165" s="493"/>
      <c r="Y165" s="493"/>
      <c r="Z165" s="493"/>
      <c r="AA165" s="493"/>
      <c r="AB165" s="493"/>
      <c r="AC165" s="493"/>
      <c r="AD165" s="493"/>
      <c r="AE165" s="493"/>
      <c r="AF165" s="493"/>
      <c r="AG165" s="493"/>
      <c r="AH165" s="493"/>
      <c r="AI165" s="493"/>
      <c r="AJ165" s="493"/>
      <c r="AK165" s="493"/>
    </row>
    <row r="166" spans="1:37" x14ac:dyDescent="0.25">
      <c r="A166" s="511"/>
      <c r="B166" s="508"/>
      <c r="C166" s="173" t="s">
        <v>1143</v>
      </c>
      <c r="D166" s="508"/>
      <c r="E166" s="514"/>
      <c r="F166" s="496"/>
      <c r="G166" s="496"/>
      <c r="H166" s="499"/>
      <c r="I166" s="502"/>
      <c r="J166" s="496"/>
      <c r="K166" s="505"/>
      <c r="L166" s="508"/>
      <c r="M166" s="517"/>
      <c r="N166" s="493"/>
      <c r="O166" s="493"/>
      <c r="P166" s="493"/>
      <c r="Q166" s="493"/>
      <c r="R166" s="493"/>
      <c r="S166" s="493"/>
      <c r="T166" s="493"/>
      <c r="U166" s="493"/>
      <c r="V166" s="493"/>
      <c r="W166" s="493"/>
      <c r="X166" s="493"/>
      <c r="Y166" s="493"/>
      <c r="Z166" s="493"/>
      <c r="AA166" s="493"/>
      <c r="AB166" s="493"/>
      <c r="AC166" s="493"/>
      <c r="AD166" s="493"/>
      <c r="AE166" s="493"/>
      <c r="AF166" s="493"/>
      <c r="AG166" s="493"/>
      <c r="AH166" s="493"/>
      <c r="AI166" s="493"/>
      <c r="AJ166" s="493"/>
      <c r="AK166" s="493"/>
    </row>
    <row r="167" spans="1:37" x14ac:dyDescent="0.25">
      <c r="A167" s="511"/>
      <c r="B167" s="508"/>
      <c r="C167" s="173" t="s">
        <v>1144</v>
      </c>
      <c r="D167" s="508"/>
      <c r="E167" s="514"/>
      <c r="F167" s="496"/>
      <c r="G167" s="496"/>
      <c r="H167" s="499"/>
      <c r="I167" s="502"/>
      <c r="J167" s="496"/>
      <c r="K167" s="505"/>
      <c r="L167" s="508"/>
      <c r="M167" s="517"/>
      <c r="N167" s="493"/>
      <c r="O167" s="493"/>
      <c r="P167" s="493"/>
      <c r="Q167" s="493"/>
      <c r="R167" s="493"/>
      <c r="S167" s="493"/>
      <c r="T167" s="493"/>
      <c r="U167" s="493"/>
      <c r="V167" s="493"/>
      <c r="W167" s="493"/>
      <c r="X167" s="493"/>
      <c r="Y167" s="493"/>
      <c r="Z167" s="493"/>
      <c r="AA167" s="493"/>
      <c r="AB167" s="493"/>
      <c r="AC167" s="493"/>
      <c r="AD167" s="493"/>
      <c r="AE167" s="493"/>
      <c r="AF167" s="493"/>
      <c r="AG167" s="493"/>
      <c r="AH167" s="493"/>
      <c r="AI167" s="493"/>
      <c r="AJ167" s="493"/>
      <c r="AK167" s="493"/>
    </row>
    <row r="168" spans="1:37" x14ac:dyDescent="0.25">
      <c r="A168" s="512"/>
      <c r="B168" s="509"/>
      <c r="C168" s="174" t="s">
        <v>1145</v>
      </c>
      <c r="D168" s="509"/>
      <c r="E168" s="515"/>
      <c r="F168" s="497"/>
      <c r="G168" s="497"/>
      <c r="H168" s="500"/>
      <c r="I168" s="503"/>
      <c r="J168" s="497"/>
      <c r="K168" s="506"/>
      <c r="L168" s="509"/>
      <c r="M168" s="518"/>
      <c r="N168" s="494"/>
      <c r="O168" s="494"/>
      <c r="P168" s="494"/>
      <c r="Q168" s="494"/>
      <c r="R168" s="494"/>
      <c r="S168" s="494"/>
      <c r="T168" s="494"/>
      <c r="U168" s="494"/>
      <c r="V168" s="494"/>
      <c r="W168" s="494"/>
      <c r="X168" s="494"/>
      <c r="Y168" s="494"/>
      <c r="Z168" s="494"/>
      <c r="AA168" s="494"/>
      <c r="AB168" s="494"/>
      <c r="AC168" s="494"/>
      <c r="AD168" s="494"/>
      <c r="AE168" s="494"/>
      <c r="AF168" s="494"/>
      <c r="AG168" s="494"/>
      <c r="AH168" s="494"/>
      <c r="AI168" s="494"/>
      <c r="AJ168" s="494"/>
      <c r="AK168" s="494"/>
    </row>
    <row r="169" spans="1:37" x14ac:dyDescent="0.25">
      <c r="A169" s="510">
        <v>95</v>
      </c>
      <c r="B169" s="507" t="s">
        <v>130</v>
      </c>
      <c r="C169" s="172" t="s">
        <v>1140</v>
      </c>
      <c r="D169" s="507" t="s">
        <v>288</v>
      </c>
      <c r="E169" s="513">
        <v>22</v>
      </c>
      <c r="F169" s="495">
        <v>26510</v>
      </c>
      <c r="G169" s="495">
        <v>10520</v>
      </c>
      <c r="H169" s="498">
        <v>0</v>
      </c>
      <c r="I169" s="501">
        <v>0.60316899999999996</v>
      </c>
      <c r="J169" s="495">
        <v>10520</v>
      </c>
      <c r="K169" s="504">
        <v>231440</v>
      </c>
      <c r="L169" s="507" t="s">
        <v>1026</v>
      </c>
      <c r="M169" s="516">
        <v>10</v>
      </c>
      <c r="N169" s="492">
        <v>5</v>
      </c>
      <c r="O169" s="492">
        <v>2</v>
      </c>
      <c r="P169" s="492" t="s">
        <v>1027</v>
      </c>
      <c r="Q169" s="492">
        <v>1</v>
      </c>
      <c r="R169" s="492">
        <v>1</v>
      </c>
      <c r="S169" s="492">
        <v>3</v>
      </c>
      <c r="T169" s="492" t="s">
        <v>1027</v>
      </c>
      <c r="U169" s="492" t="s">
        <v>1027</v>
      </c>
      <c r="V169" s="492" t="s">
        <v>1027</v>
      </c>
      <c r="W169" s="492" t="s">
        <v>1027</v>
      </c>
      <c r="X169" s="492" t="s">
        <v>1027</v>
      </c>
      <c r="Y169" s="492" t="s">
        <v>1027</v>
      </c>
      <c r="Z169" s="492" t="s">
        <v>1027</v>
      </c>
      <c r="AA169" s="492" t="s">
        <v>1027</v>
      </c>
      <c r="AB169" s="492" t="s">
        <v>1027</v>
      </c>
      <c r="AC169" s="492" t="s">
        <v>1027</v>
      </c>
      <c r="AD169" s="492" t="s">
        <v>1027</v>
      </c>
      <c r="AE169" s="492" t="s">
        <v>1027</v>
      </c>
      <c r="AF169" s="492" t="s">
        <v>1027</v>
      </c>
      <c r="AG169" s="492" t="s">
        <v>1027</v>
      </c>
      <c r="AH169" s="492" t="s">
        <v>1027</v>
      </c>
      <c r="AI169" s="492" t="s">
        <v>1027</v>
      </c>
      <c r="AJ169" s="492" t="s">
        <v>1027</v>
      </c>
      <c r="AK169" s="492" t="s">
        <v>1027</v>
      </c>
    </row>
    <row r="170" spans="1:37" x14ac:dyDescent="0.25">
      <c r="A170" s="511"/>
      <c r="B170" s="508"/>
      <c r="C170" s="173" t="s">
        <v>1141</v>
      </c>
      <c r="D170" s="508"/>
      <c r="E170" s="514"/>
      <c r="F170" s="496"/>
      <c r="G170" s="496"/>
      <c r="H170" s="499"/>
      <c r="I170" s="502"/>
      <c r="J170" s="496"/>
      <c r="K170" s="505"/>
      <c r="L170" s="508"/>
      <c r="M170" s="517"/>
      <c r="N170" s="493"/>
      <c r="O170" s="493"/>
      <c r="P170" s="493"/>
      <c r="Q170" s="493"/>
      <c r="R170" s="493"/>
      <c r="S170" s="493"/>
      <c r="T170" s="493"/>
      <c r="U170" s="493"/>
      <c r="V170" s="493"/>
      <c r="W170" s="493"/>
      <c r="X170" s="493"/>
      <c r="Y170" s="493"/>
      <c r="Z170" s="493"/>
      <c r="AA170" s="493"/>
      <c r="AB170" s="493"/>
      <c r="AC170" s="493"/>
      <c r="AD170" s="493"/>
      <c r="AE170" s="493"/>
      <c r="AF170" s="493"/>
      <c r="AG170" s="493"/>
      <c r="AH170" s="493"/>
      <c r="AI170" s="493"/>
      <c r="AJ170" s="493"/>
      <c r="AK170" s="493"/>
    </row>
    <row r="171" spans="1:37" x14ac:dyDescent="0.25">
      <c r="A171" s="511"/>
      <c r="B171" s="508"/>
      <c r="C171" s="173" t="s">
        <v>1142</v>
      </c>
      <c r="D171" s="508"/>
      <c r="E171" s="514"/>
      <c r="F171" s="496"/>
      <c r="G171" s="496"/>
      <c r="H171" s="499"/>
      <c r="I171" s="502"/>
      <c r="J171" s="496"/>
      <c r="K171" s="505"/>
      <c r="L171" s="508"/>
      <c r="M171" s="517"/>
      <c r="N171" s="493"/>
      <c r="O171" s="493"/>
      <c r="P171" s="493"/>
      <c r="Q171" s="493"/>
      <c r="R171" s="493"/>
      <c r="S171" s="493"/>
      <c r="T171" s="493"/>
      <c r="U171" s="493"/>
      <c r="V171" s="493"/>
      <c r="W171" s="493"/>
      <c r="X171" s="493"/>
      <c r="Y171" s="493"/>
      <c r="Z171" s="493"/>
      <c r="AA171" s="493"/>
      <c r="AB171" s="493"/>
      <c r="AC171" s="493"/>
      <c r="AD171" s="493"/>
      <c r="AE171" s="493"/>
      <c r="AF171" s="493"/>
      <c r="AG171" s="493"/>
      <c r="AH171" s="493"/>
      <c r="AI171" s="493"/>
      <c r="AJ171" s="493"/>
      <c r="AK171" s="493"/>
    </row>
    <row r="172" spans="1:37" x14ac:dyDescent="0.25">
      <c r="A172" s="511"/>
      <c r="B172" s="508"/>
      <c r="C172" s="173" t="s">
        <v>1146</v>
      </c>
      <c r="D172" s="508"/>
      <c r="E172" s="514"/>
      <c r="F172" s="496"/>
      <c r="G172" s="496"/>
      <c r="H172" s="499"/>
      <c r="I172" s="502"/>
      <c r="J172" s="496"/>
      <c r="K172" s="505"/>
      <c r="L172" s="508"/>
      <c r="M172" s="517"/>
      <c r="N172" s="493"/>
      <c r="O172" s="493"/>
      <c r="P172" s="493"/>
      <c r="Q172" s="493"/>
      <c r="R172" s="493"/>
      <c r="S172" s="493"/>
      <c r="T172" s="493"/>
      <c r="U172" s="493"/>
      <c r="V172" s="493"/>
      <c r="W172" s="493"/>
      <c r="X172" s="493"/>
      <c r="Y172" s="493"/>
      <c r="Z172" s="493"/>
      <c r="AA172" s="493"/>
      <c r="AB172" s="493"/>
      <c r="AC172" s="493"/>
      <c r="AD172" s="493"/>
      <c r="AE172" s="493"/>
      <c r="AF172" s="493"/>
      <c r="AG172" s="493"/>
      <c r="AH172" s="493"/>
      <c r="AI172" s="493"/>
      <c r="AJ172" s="493"/>
      <c r="AK172" s="493"/>
    </row>
    <row r="173" spans="1:37" x14ac:dyDescent="0.25">
      <c r="A173" s="511"/>
      <c r="B173" s="508"/>
      <c r="C173" s="173" t="s">
        <v>1144</v>
      </c>
      <c r="D173" s="508"/>
      <c r="E173" s="514"/>
      <c r="F173" s="496"/>
      <c r="G173" s="496"/>
      <c r="H173" s="499"/>
      <c r="I173" s="502"/>
      <c r="J173" s="496"/>
      <c r="K173" s="505"/>
      <c r="L173" s="508"/>
      <c r="M173" s="517"/>
      <c r="N173" s="493"/>
      <c r="O173" s="493"/>
      <c r="P173" s="493"/>
      <c r="Q173" s="493"/>
      <c r="R173" s="493"/>
      <c r="S173" s="493"/>
      <c r="T173" s="493"/>
      <c r="U173" s="493"/>
      <c r="V173" s="493"/>
      <c r="W173" s="493"/>
      <c r="X173" s="493"/>
      <c r="Y173" s="493"/>
      <c r="Z173" s="493"/>
      <c r="AA173" s="493"/>
      <c r="AB173" s="493"/>
      <c r="AC173" s="493"/>
      <c r="AD173" s="493"/>
      <c r="AE173" s="493"/>
      <c r="AF173" s="493"/>
      <c r="AG173" s="493"/>
      <c r="AH173" s="493"/>
      <c r="AI173" s="493"/>
      <c r="AJ173" s="493"/>
      <c r="AK173" s="493"/>
    </row>
    <row r="174" spans="1:37" x14ac:dyDescent="0.25">
      <c r="A174" s="512"/>
      <c r="B174" s="509"/>
      <c r="C174" s="174" t="s">
        <v>1145</v>
      </c>
      <c r="D174" s="509"/>
      <c r="E174" s="515"/>
      <c r="F174" s="497"/>
      <c r="G174" s="497"/>
      <c r="H174" s="500"/>
      <c r="I174" s="503"/>
      <c r="J174" s="497"/>
      <c r="K174" s="506"/>
      <c r="L174" s="509"/>
      <c r="M174" s="518"/>
      <c r="N174" s="494"/>
      <c r="O174" s="494"/>
      <c r="P174" s="494"/>
      <c r="Q174" s="494"/>
      <c r="R174" s="494"/>
      <c r="S174" s="494"/>
      <c r="T174" s="494"/>
      <c r="U174" s="494"/>
      <c r="V174" s="494"/>
      <c r="W174" s="494"/>
      <c r="X174" s="494"/>
      <c r="Y174" s="494"/>
      <c r="Z174" s="494"/>
      <c r="AA174" s="494"/>
      <c r="AB174" s="494"/>
      <c r="AC174" s="494"/>
      <c r="AD174" s="494"/>
      <c r="AE174" s="494"/>
      <c r="AF174" s="494"/>
      <c r="AG174" s="494"/>
      <c r="AH174" s="494"/>
      <c r="AI174" s="494"/>
      <c r="AJ174" s="494"/>
      <c r="AK174" s="494"/>
    </row>
    <row r="175" spans="1:37" x14ac:dyDescent="0.25">
      <c r="A175" s="510">
        <v>98</v>
      </c>
      <c r="B175" s="507" t="s">
        <v>79</v>
      </c>
      <c r="C175" s="172" t="s">
        <v>1147</v>
      </c>
      <c r="D175" s="507" t="s">
        <v>288</v>
      </c>
      <c r="E175" s="513">
        <v>25</v>
      </c>
      <c r="F175" s="495">
        <v>10047</v>
      </c>
      <c r="G175" s="495">
        <v>6312</v>
      </c>
      <c r="H175" s="498">
        <v>0</v>
      </c>
      <c r="I175" s="501">
        <v>0.371753</v>
      </c>
      <c r="J175" s="495">
        <v>6312</v>
      </c>
      <c r="K175" s="504">
        <v>157800</v>
      </c>
      <c r="L175" s="507" t="s">
        <v>1026</v>
      </c>
      <c r="M175" s="516">
        <v>2</v>
      </c>
      <c r="N175" s="492">
        <v>1</v>
      </c>
      <c r="O175" s="492">
        <v>1</v>
      </c>
      <c r="P175" s="492" t="s">
        <v>1027</v>
      </c>
      <c r="Q175" s="492">
        <v>1</v>
      </c>
      <c r="R175" s="492">
        <v>1</v>
      </c>
      <c r="S175" s="492">
        <v>1</v>
      </c>
      <c r="T175" s="492">
        <v>1</v>
      </c>
      <c r="U175" s="492">
        <v>1</v>
      </c>
      <c r="V175" s="492">
        <v>1</v>
      </c>
      <c r="W175" s="492">
        <v>1</v>
      </c>
      <c r="X175" s="492">
        <v>1</v>
      </c>
      <c r="Y175" s="492">
        <v>1</v>
      </c>
      <c r="Z175" s="492">
        <v>1</v>
      </c>
      <c r="AA175" s="492">
        <v>1</v>
      </c>
      <c r="AB175" s="492">
        <v>1</v>
      </c>
      <c r="AC175" s="492">
        <v>1</v>
      </c>
      <c r="AD175" s="492">
        <v>1</v>
      </c>
      <c r="AE175" s="492">
        <v>1</v>
      </c>
      <c r="AF175" s="492">
        <v>1</v>
      </c>
      <c r="AG175" s="492">
        <v>1</v>
      </c>
      <c r="AH175" s="492">
        <v>1</v>
      </c>
      <c r="AI175" s="492">
        <v>1</v>
      </c>
      <c r="AJ175" s="492">
        <v>1</v>
      </c>
      <c r="AK175" s="492">
        <v>1</v>
      </c>
    </row>
    <row r="176" spans="1:37" x14ac:dyDescent="0.25">
      <c r="A176" s="511"/>
      <c r="B176" s="508"/>
      <c r="C176" s="173" t="s">
        <v>1148</v>
      </c>
      <c r="D176" s="508"/>
      <c r="E176" s="514"/>
      <c r="F176" s="496"/>
      <c r="G176" s="496"/>
      <c r="H176" s="499"/>
      <c r="I176" s="502"/>
      <c r="J176" s="496"/>
      <c r="K176" s="505"/>
      <c r="L176" s="508"/>
      <c r="M176" s="517"/>
      <c r="N176" s="493"/>
      <c r="O176" s="493"/>
      <c r="P176" s="493"/>
      <c r="Q176" s="493"/>
      <c r="R176" s="493"/>
      <c r="S176" s="493"/>
      <c r="T176" s="493"/>
      <c r="U176" s="493"/>
      <c r="V176" s="493"/>
      <c r="W176" s="493"/>
      <c r="X176" s="493"/>
      <c r="Y176" s="493"/>
      <c r="Z176" s="493"/>
      <c r="AA176" s="493"/>
      <c r="AB176" s="493"/>
      <c r="AC176" s="493"/>
      <c r="AD176" s="493"/>
      <c r="AE176" s="493"/>
      <c r="AF176" s="493"/>
      <c r="AG176" s="493"/>
      <c r="AH176" s="493"/>
      <c r="AI176" s="493"/>
      <c r="AJ176" s="493"/>
      <c r="AK176" s="493"/>
    </row>
    <row r="177" spans="1:37" x14ac:dyDescent="0.25">
      <c r="A177" s="512"/>
      <c r="B177" s="509"/>
      <c r="C177" s="174" t="s">
        <v>1134</v>
      </c>
      <c r="D177" s="509"/>
      <c r="E177" s="515"/>
      <c r="F177" s="497"/>
      <c r="G177" s="497"/>
      <c r="H177" s="500"/>
      <c r="I177" s="503"/>
      <c r="J177" s="497"/>
      <c r="K177" s="506"/>
      <c r="L177" s="509"/>
      <c r="M177" s="518"/>
      <c r="N177" s="494"/>
      <c r="O177" s="494"/>
      <c r="P177" s="494"/>
      <c r="Q177" s="494"/>
      <c r="R177" s="494"/>
      <c r="S177" s="494"/>
      <c r="T177" s="494"/>
      <c r="U177" s="494"/>
      <c r="V177" s="494"/>
      <c r="W177" s="494"/>
      <c r="X177" s="494"/>
      <c r="Y177" s="494"/>
      <c r="Z177" s="494"/>
      <c r="AA177" s="494"/>
      <c r="AB177" s="494"/>
      <c r="AC177" s="494"/>
      <c r="AD177" s="494"/>
      <c r="AE177" s="494"/>
      <c r="AF177" s="494"/>
      <c r="AG177" s="494"/>
      <c r="AH177" s="494"/>
      <c r="AI177" s="494"/>
      <c r="AJ177" s="494"/>
      <c r="AK177" s="494"/>
    </row>
    <row r="178" spans="1:37" x14ac:dyDescent="0.25">
      <c r="A178" s="510">
        <v>100</v>
      </c>
      <c r="B178" s="507" t="s">
        <v>80</v>
      </c>
      <c r="C178" s="172" t="s">
        <v>1138</v>
      </c>
      <c r="D178" s="507" t="s">
        <v>288</v>
      </c>
      <c r="E178" s="513">
        <v>59</v>
      </c>
      <c r="F178" s="495">
        <v>8889</v>
      </c>
      <c r="G178" s="495">
        <v>4153</v>
      </c>
      <c r="H178" s="498">
        <v>0</v>
      </c>
      <c r="I178" s="501">
        <v>0.53279299999999996</v>
      </c>
      <c r="J178" s="495">
        <v>4153</v>
      </c>
      <c r="K178" s="504">
        <v>245027</v>
      </c>
      <c r="L178" s="507" t="s">
        <v>1026</v>
      </c>
      <c r="M178" s="516">
        <v>15</v>
      </c>
      <c r="N178" s="492">
        <v>10</v>
      </c>
      <c r="O178" s="492">
        <v>1</v>
      </c>
      <c r="P178" s="492" t="s">
        <v>1027</v>
      </c>
      <c r="Q178" s="492">
        <v>2</v>
      </c>
      <c r="R178" s="492" t="s">
        <v>1027</v>
      </c>
      <c r="S178" s="492">
        <v>1</v>
      </c>
      <c r="T178" s="492">
        <v>1</v>
      </c>
      <c r="U178" s="492">
        <v>2</v>
      </c>
      <c r="V178" s="492">
        <v>7</v>
      </c>
      <c r="W178" s="492" t="s">
        <v>1027</v>
      </c>
      <c r="X178" s="492">
        <v>1</v>
      </c>
      <c r="Y178" s="492">
        <v>1</v>
      </c>
      <c r="Z178" s="492" t="s">
        <v>1027</v>
      </c>
      <c r="AA178" s="492">
        <v>1</v>
      </c>
      <c r="AB178" s="492">
        <v>2</v>
      </c>
      <c r="AC178" s="492" t="s">
        <v>1027</v>
      </c>
      <c r="AD178" s="492">
        <v>2</v>
      </c>
      <c r="AE178" s="492">
        <v>2</v>
      </c>
      <c r="AF178" s="492">
        <v>2</v>
      </c>
      <c r="AG178" s="492">
        <v>2</v>
      </c>
      <c r="AH178" s="492">
        <v>2</v>
      </c>
      <c r="AI178" s="492">
        <v>2</v>
      </c>
      <c r="AJ178" s="492">
        <v>2</v>
      </c>
      <c r="AK178" s="492">
        <v>1</v>
      </c>
    </row>
    <row r="179" spans="1:37" x14ac:dyDescent="0.25">
      <c r="A179" s="511"/>
      <c r="B179" s="508"/>
      <c r="C179" s="173" t="s">
        <v>1149</v>
      </c>
      <c r="D179" s="508"/>
      <c r="E179" s="514"/>
      <c r="F179" s="496"/>
      <c r="G179" s="496"/>
      <c r="H179" s="499"/>
      <c r="I179" s="502"/>
      <c r="J179" s="496"/>
      <c r="K179" s="505"/>
      <c r="L179" s="508"/>
      <c r="M179" s="517"/>
      <c r="N179" s="493"/>
      <c r="O179" s="493"/>
      <c r="P179" s="493"/>
      <c r="Q179" s="493"/>
      <c r="R179" s="493"/>
      <c r="S179" s="493"/>
      <c r="T179" s="493"/>
      <c r="U179" s="493"/>
      <c r="V179" s="493"/>
      <c r="W179" s="493"/>
      <c r="X179" s="493"/>
      <c r="Y179" s="493"/>
      <c r="Z179" s="493"/>
      <c r="AA179" s="493"/>
      <c r="AB179" s="493"/>
      <c r="AC179" s="493"/>
      <c r="AD179" s="493"/>
      <c r="AE179" s="493"/>
      <c r="AF179" s="493"/>
      <c r="AG179" s="493"/>
      <c r="AH179" s="493"/>
      <c r="AI179" s="493"/>
      <c r="AJ179" s="493"/>
      <c r="AK179" s="493"/>
    </row>
    <row r="180" spans="1:37" x14ac:dyDescent="0.25">
      <c r="A180" s="512"/>
      <c r="B180" s="509"/>
      <c r="C180" s="174" t="s">
        <v>985</v>
      </c>
      <c r="D180" s="509"/>
      <c r="E180" s="515"/>
      <c r="F180" s="497"/>
      <c r="G180" s="497"/>
      <c r="H180" s="500"/>
      <c r="I180" s="503"/>
      <c r="J180" s="497"/>
      <c r="K180" s="506"/>
      <c r="L180" s="509"/>
      <c r="M180" s="518"/>
      <c r="N180" s="494"/>
      <c r="O180" s="494"/>
      <c r="P180" s="494"/>
      <c r="Q180" s="494"/>
      <c r="R180" s="494"/>
      <c r="S180" s="494"/>
      <c r="T180" s="494"/>
      <c r="U180" s="494"/>
      <c r="V180" s="494"/>
      <c r="W180" s="494"/>
      <c r="X180" s="494"/>
      <c r="Y180" s="494"/>
      <c r="Z180" s="494"/>
      <c r="AA180" s="494"/>
      <c r="AB180" s="494"/>
      <c r="AC180" s="494"/>
      <c r="AD180" s="494"/>
      <c r="AE180" s="494"/>
      <c r="AF180" s="494"/>
      <c r="AG180" s="494"/>
      <c r="AH180" s="494"/>
      <c r="AI180" s="494"/>
      <c r="AJ180" s="494"/>
      <c r="AK180" s="494"/>
    </row>
    <row r="181" spans="1:37" x14ac:dyDescent="0.25">
      <c r="A181" s="510">
        <v>102</v>
      </c>
      <c r="B181" s="507" t="s">
        <v>81</v>
      </c>
      <c r="C181" s="172" t="s">
        <v>1150</v>
      </c>
      <c r="D181" s="507" t="s">
        <v>288</v>
      </c>
      <c r="E181" s="513">
        <v>25</v>
      </c>
      <c r="F181" s="495">
        <v>5733</v>
      </c>
      <c r="G181" s="495">
        <v>3627</v>
      </c>
      <c r="H181" s="498">
        <v>0</v>
      </c>
      <c r="I181" s="501">
        <v>0.36734699999999998</v>
      </c>
      <c r="J181" s="495">
        <v>3627</v>
      </c>
      <c r="K181" s="504">
        <v>90675</v>
      </c>
      <c r="L181" s="507" t="s">
        <v>1026</v>
      </c>
      <c r="M181" s="516">
        <v>2</v>
      </c>
      <c r="N181" s="492">
        <v>1</v>
      </c>
      <c r="O181" s="492">
        <v>1</v>
      </c>
      <c r="P181" s="492" t="s">
        <v>1027</v>
      </c>
      <c r="Q181" s="492">
        <v>1</v>
      </c>
      <c r="R181" s="492">
        <v>1</v>
      </c>
      <c r="S181" s="492">
        <v>1</v>
      </c>
      <c r="T181" s="492">
        <v>1</v>
      </c>
      <c r="U181" s="492">
        <v>1</v>
      </c>
      <c r="V181" s="492">
        <v>1</v>
      </c>
      <c r="W181" s="492">
        <v>1</v>
      </c>
      <c r="X181" s="492">
        <v>1</v>
      </c>
      <c r="Y181" s="492">
        <v>1</v>
      </c>
      <c r="Z181" s="492">
        <v>1</v>
      </c>
      <c r="AA181" s="492">
        <v>1</v>
      </c>
      <c r="AB181" s="492">
        <v>1</v>
      </c>
      <c r="AC181" s="492">
        <v>1</v>
      </c>
      <c r="AD181" s="492">
        <v>1</v>
      </c>
      <c r="AE181" s="492">
        <v>1</v>
      </c>
      <c r="AF181" s="492">
        <v>1</v>
      </c>
      <c r="AG181" s="492">
        <v>1</v>
      </c>
      <c r="AH181" s="492">
        <v>1</v>
      </c>
      <c r="AI181" s="492">
        <v>1</v>
      </c>
      <c r="AJ181" s="492">
        <v>1</v>
      </c>
      <c r="AK181" s="492">
        <v>1</v>
      </c>
    </row>
    <row r="182" spans="1:37" x14ac:dyDescent="0.25">
      <c r="A182" s="511"/>
      <c r="B182" s="508"/>
      <c r="C182" s="173" t="s">
        <v>1151</v>
      </c>
      <c r="D182" s="508"/>
      <c r="E182" s="514"/>
      <c r="F182" s="496"/>
      <c r="G182" s="496"/>
      <c r="H182" s="499"/>
      <c r="I182" s="502"/>
      <c r="J182" s="496"/>
      <c r="K182" s="505"/>
      <c r="L182" s="508"/>
      <c r="M182" s="517"/>
      <c r="N182" s="493"/>
      <c r="O182" s="493"/>
      <c r="P182" s="493"/>
      <c r="Q182" s="493"/>
      <c r="R182" s="493"/>
      <c r="S182" s="493"/>
      <c r="T182" s="493"/>
      <c r="U182" s="493"/>
      <c r="V182" s="493"/>
      <c r="W182" s="493"/>
      <c r="X182" s="493"/>
      <c r="Y182" s="493"/>
      <c r="Z182" s="493"/>
      <c r="AA182" s="493"/>
      <c r="AB182" s="493"/>
      <c r="AC182" s="493"/>
      <c r="AD182" s="493"/>
      <c r="AE182" s="493"/>
      <c r="AF182" s="493"/>
      <c r="AG182" s="493"/>
      <c r="AH182" s="493"/>
      <c r="AI182" s="493"/>
      <c r="AJ182" s="493"/>
      <c r="AK182" s="493"/>
    </row>
    <row r="183" spans="1:37" x14ac:dyDescent="0.25">
      <c r="A183" s="511"/>
      <c r="B183" s="508"/>
      <c r="C183" s="173" t="s">
        <v>1152</v>
      </c>
      <c r="D183" s="508"/>
      <c r="E183" s="514"/>
      <c r="F183" s="496"/>
      <c r="G183" s="496"/>
      <c r="H183" s="499"/>
      <c r="I183" s="502"/>
      <c r="J183" s="496"/>
      <c r="K183" s="505"/>
      <c r="L183" s="508"/>
      <c r="M183" s="517"/>
      <c r="N183" s="493"/>
      <c r="O183" s="493"/>
      <c r="P183" s="493"/>
      <c r="Q183" s="493"/>
      <c r="R183" s="493"/>
      <c r="S183" s="493"/>
      <c r="T183" s="493"/>
      <c r="U183" s="493"/>
      <c r="V183" s="493"/>
      <c r="W183" s="493"/>
      <c r="X183" s="493"/>
      <c r="Y183" s="493"/>
      <c r="Z183" s="493"/>
      <c r="AA183" s="493"/>
      <c r="AB183" s="493"/>
      <c r="AC183" s="493"/>
      <c r="AD183" s="493"/>
      <c r="AE183" s="493"/>
      <c r="AF183" s="493"/>
      <c r="AG183" s="493"/>
      <c r="AH183" s="493"/>
      <c r="AI183" s="493"/>
      <c r="AJ183" s="493"/>
      <c r="AK183" s="493"/>
    </row>
    <row r="184" spans="1:37" x14ac:dyDescent="0.25">
      <c r="A184" s="512"/>
      <c r="B184" s="509"/>
      <c r="C184" s="174" t="s">
        <v>1153</v>
      </c>
      <c r="D184" s="509"/>
      <c r="E184" s="515"/>
      <c r="F184" s="497"/>
      <c r="G184" s="497"/>
      <c r="H184" s="500"/>
      <c r="I184" s="503"/>
      <c r="J184" s="497"/>
      <c r="K184" s="506"/>
      <c r="L184" s="509"/>
      <c r="M184" s="518"/>
      <c r="N184" s="494"/>
      <c r="O184" s="494"/>
      <c r="P184" s="494"/>
      <c r="Q184" s="494"/>
      <c r="R184" s="494"/>
      <c r="S184" s="494"/>
      <c r="T184" s="494"/>
      <c r="U184" s="494"/>
      <c r="V184" s="494"/>
      <c r="W184" s="494"/>
      <c r="X184" s="494"/>
      <c r="Y184" s="494"/>
      <c r="Z184" s="494"/>
      <c r="AA184" s="494"/>
      <c r="AB184" s="494"/>
      <c r="AC184" s="494"/>
      <c r="AD184" s="494"/>
      <c r="AE184" s="494"/>
      <c r="AF184" s="494"/>
      <c r="AG184" s="494"/>
      <c r="AH184" s="494"/>
      <c r="AI184" s="494"/>
      <c r="AJ184" s="494"/>
      <c r="AK184" s="494"/>
    </row>
    <row r="185" spans="1:37" x14ac:dyDescent="0.25">
      <c r="A185" s="510">
        <v>103</v>
      </c>
      <c r="B185" s="507" t="s">
        <v>82</v>
      </c>
      <c r="C185" s="172" t="s">
        <v>1154</v>
      </c>
      <c r="D185" s="507" t="s">
        <v>288</v>
      </c>
      <c r="E185" s="513">
        <v>56</v>
      </c>
      <c r="F185" s="495">
        <v>17148</v>
      </c>
      <c r="G185" s="495">
        <v>17148</v>
      </c>
      <c r="H185" s="498">
        <v>0</v>
      </c>
      <c r="I185" s="501">
        <v>0</v>
      </c>
      <c r="J185" s="495">
        <v>17148</v>
      </c>
      <c r="K185" s="504">
        <v>960288</v>
      </c>
      <c r="L185" s="507" t="s">
        <v>1026</v>
      </c>
      <c r="M185" s="516" t="s">
        <v>1137</v>
      </c>
      <c r="N185" s="492" t="s">
        <v>1027</v>
      </c>
      <c r="O185" s="492">
        <v>5</v>
      </c>
      <c r="P185" s="492" t="s">
        <v>1027</v>
      </c>
      <c r="Q185" s="492">
        <v>4</v>
      </c>
      <c r="R185" s="492" t="s">
        <v>1027</v>
      </c>
      <c r="S185" s="492">
        <v>4</v>
      </c>
      <c r="T185" s="492">
        <v>2</v>
      </c>
      <c r="U185" s="492">
        <v>3</v>
      </c>
      <c r="V185" s="492">
        <v>5</v>
      </c>
      <c r="W185" s="492">
        <v>4</v>
      </c>
      <c r="X185" s="492">
        <v>1</v>
      </c>
      <c r="Y185" s="492">
        <v>3</v>
      </c>
      <c r="Z185" s="492">
        <v>1</v>
      </c>
      <c r="AA185" s="492">
        <v>4</v>
      </c>
      <c r="AB185" s="492">
        <v>2</v>
      </c>
      <c r="AC185" s="492" t="s">
        <v>1027</v>
      </c>
      <c r="AD185" s="492">
        <v>2</v>
      </c>
      <c r="AE185" s="492">
        <v>2</v>
      </c>
      <c r="AF185" s="492">
        <v>2</v>
      </c>
      <c r="AG185" s="492">
        <v>2</v>
      </c>
      <c r="AH185" s="492">
        <v>2</v>
      </c>
      <c r="AI185" s="492">
        <v>2</v>
      </c>
      <c r="AJ185" s="492">
        <v>2</v>
      </c>
      <c r="AK185" s="492">
        <v>4</v>
      </c>
    </row>
    <row r="186" spans="1:37" x14ac:dyDescent="0.25">
      <c r="A186" s="511"/>
      <c r="B186" s="508"/>
      <c r="C186" s="173" t="s">
        <v>1155</v>
      </c>
      <c r="D186" s="508"/>
      <c r="E186" s="514"/>
      <c r="F186" s="496"/>
      <c r="G186" s="496"/>
      <c r="H186" s="499"/>
      <c r="I186" s="502"/>
      <c r="J186" s="496"/>
      <c r="K186" s="505"/>
      <c r="L186" s="508"/>
      <c r="M186" s="517"/>
      <c r="N186" s="493"/>
      <c r="O186" s="493"/>
      <c r="P186" s="493"/>
      <c r="Q186" s="493"/>
      <c r="R186" s="493"/>
      <c r="S186" s="493"/>
      <c r="T186" s="493"/>
      <c r="U186" s="493"/>
      <c r="V186" s="493"/>
      <c r="W186" s="493"/>
      <c r="X186" s="493"/>
      <c r="Y186" s="493"/>
      <c r="Z186" s="493"/>
      <c r="AA186" s="493"/>
      <c r="AB186" s="493"/>
      <c r="AC186" s="493"/>
      <c r="AD186" s="493"/>
      <c r="AE186" s="493"/>
      <c r="AF186" s="493"/>
      <c r="AG186" s="493"/>
      <c r="AH186" s="493"/>
      <c r="AI186" s="493"/>
      <c r="AJ186" s="493"/>
      <c r="AK186" s="493"/>
    </row>
    <row r="187" spans="1:37" x14ac:dyDescent="0.25">
      <c r="A187" s="512"/>
      <c r="B187" s="509"/>
      <c r="C187" s="174" t="s">
        <v>1156</v>
      </c>
      <c r="D187" s="509"/>
      <c r="E187" s="515"/>
      <c r="F187" s="497"/>
      <c r="G187" s="497"/>
      <c r="H187" s="500"/>
      <c r="I187" s="503"/>
      <c r="J187" s="497"/>
      <c r="K187" s="506"/>
      <c r="L187" s="509"/>
      <c r="M187" s="518"/>
      <c r="N187" s="494"/>
      <c r="O187" s="494"/>
      <c r="P187" s="494"/>
      <c r="Q187" s="494"/>
      <c r="R187" s="494"/>
      <c r="S187" s="494"/>
      <c r="T187" s="494"/>
      <c r="U187" s="494"/>
      <c r="V187" s="494"/>
      <c r="W187" s="494"/>
      <c r="X187" s="494"/>
      <c r="Y187" s="494"/>
      <c r="Z187" s="494"/>
      <c r="AA187" s="494"/>
      <c r="AB187" s="494"/>
      <c r="AC187" s="494"/>
      <c r="AD187" s="494"/>
      <c r="AE187" s="494"/>
      <c r="AF187" s="494"/>
      <c r="AG187" s="494"/>
      <c r="AH187" s="494"/>
      <c r="AI187" s="494"/>
      <c r="AJ187" s="494"/>
      <c r="AK187" s="494"/>
    </row>
    <row r="188" spans="1:37" x14ac:dyDescent="0.25">
      <c r="A188" s="510">
        <v>104</v>
      </c>
      <c r="B188" s="507" t="s">
        <v>83</v>
      </c>
      <c r="C188" s="172" t="s">
        <v>1157</v>
      </c>
      <c r="D188" s="507" t="s">
        <v>288</v>
      </c>
      <c r="E188" s="513">
        <v>65</v>
      </c>
      <c r="F188" s="495">
        <v>17148</v>
      </c>
      <c r="G188" s="495">
        <v>17148</v>
      </c>
      <c r="H188" s="498">
        <v>0</v>
      </c>
      <c r="I188" s="501">
        <v>0</v>
      </c>
      <c r="J188" s="495">
        <v>17148</v>
      </c>
      <c r="K188" s="504">
        <v>1114620</v>
      </c>
      <c r="L188" s="507" t="s">
        <v>1026</v>
      </c>
      <c r="M188" s="516" t="s">
        <v>1137</v>
      </c>
      <c r="N188" s="492" t="s">
        <v>1027</v>
      </c>
      <c r="O188" s="492">
        <v>5</v>
      </c>
      <c r="P188" s="492" t="s">
        <v>1027</v>
      </c>
      <c r="Q188" s="492">
        <v>3</v>
      </c>
      <c r="R188" s="492">
        <v>3</v>
      </c>
      <c r="S188" s="492">
        <v>2</v>
      </c>
      <c r="T188" s="492">
        <v>1</v>
      </c>
      <c r="U188" s="492">
        <v>6</v>
      </c>
      <c r="V188" s="492">
        <v>4</v>
      </c>
      <c r="W188" s="492">
        <v>2</v>
      </c>
      <c r="X188" s="492">
        <v>1</v>
      </c>
      <c r="Y188" s="492">
        <v>3</v>
      </c>
      <c r="Z188" s="492">
        <v>3</v>
      </c>
      <c r="AA188" s="492">
        <v>7</v>
      </c>
      <c r="AB188" s="492">
        <v>2</v>
      </c>
      <c r="AC188" s="492">
        <v>1</v>
      </c>
      <c r="AD188" s="492">
        <v>3</v>
      </c>
      <c r="AE188" s="492">
        <v>2</v>
      </c>
      <c r="AF188" s="492">
        <v>2</v>
      </c>
      <c r="AG188" s="492">
        <v>2</v>
      </c>
      <c r="AH188" s="492">
        <v>2</v>
      </c>
      <c r="AI188" s="492">
        <v>2</v>
      </c>
      <c r="AJ188" s="492">
        <v>2</v>
      </c>
      <c r="AK188" s="492">
        <v>7</v>
      </c>
    </row>
    <row r="189" spans="1:37" x14ac:dyDescent="0.25">
      <c r="A189" s="511"/>
      <c r="B189" s="508"/>
      <c r="C189" s="173" t="s">
        <v>1155</v>
      </c>
      <c r="D189" s="508"/>
      <c r="E189" s="514"/>
      <c r="F189" s="496"/>
      <c r="G189" s="496"/>
      <c r="H189" s="499"/>
      <c r="I189" s="502"/>
      <c r="J189" s="496"/>
      <c r="K189" s="505"/>
      <c r="L189" s="508"/>
      <c r="M189" s="517"/>
      <c r="N189" s="493"/>
      <c r="O189" s="493"/>
      <c r="P189" s="493"/>
      <c r="Q189" s="493"/>
      <c r="R189" s="493"/>
      <c r="S189" s="493"/>
      <c r="T189" s="493"/>
      <c r="U189" s="493"/>
      <c r="V189" s="493"/>
      <c r="W189" s="493"/>
      <c r="X189" s="493"/>
      <c r="Y189" s="493"/>
      <c r="Z189" s="493"/>
      <c r="AA189" s="493"/>
      <c r="AB189" s="493"/>
      <c r="AC189" s="493"/>
      <c r="AD189" s="493"/>
      <c r="AE189" s="493"/>
      <c r="AF189" s="493"/>
      <c r="AG189" s="493"/>
      <c r="AH189" s="493"/>
      <c r="AI189" s="493"/>
      <c r="AJ189" s="493"/>
      <c r="AK189" s="493"/>
    </row>
    <row r="190" spans="1:37" x14ac:dyDescent="0.25">
      <c r="A190" s="512"/>
      <c r="B190" s="509"/>
      <c r="C190" s="174" t="s">
        <v>1158</v>
      </c>
      <c r="D190" s="509"/>
      <c r="E190" s="515"/>
      <c r="F190" s="497"/>
      <c r="G190" s="497"/>
      <c r="H190" s="500"/>
      <c r="I190" s="503"/>
      <c r="J190" s="497"/>
      <c r="K190" s="506"/>
      <c r="L190" s="509"/>
      <c r="M190" s="518"/>
      <c r="N190" s="494"/>
      <c r="O190" s="494"/>
      <c r="P190" s="494"/>
      <c r="Q190" s="494"/>
      <c r="R190" s="494"/>
      <c r="S190" s="494"/>
      <c r="T190" s="494"/>
      <c r="U190" s="494"/>
      <c r="V190" s="494"/>
      <c r="W190" s="494"/>
      <c r="X190" s="494"/>
      <c r="Y190" s="494"/>
      <c r="Z190" s="494"/>
      <c r="AA190" s="494"/>
      <c r="AB190" s="494"/>
      <c r="AC190" s="494"/>
      <c r="AD190" s="494"/>
      <c r="AE190" s="494"/>
      <c r="AF190" s="494"/>
      <c r="AG190" s="494"/>
      <c r="AH190" s="494"/>
      <c r="AI190" s="494"/>
      <c r="AJ190" s="494"/>
      <c r="AK190" s="494"/>
    </row>
    <row r="191" spans="1:37" x14ac:dyDescent="0.25">
      <c r="A191" s="510">
        <v>105</v>
      </c>
      <c r="B191" s="507" t="s">
        <v>84</v>
      </c>
      <c r="C191" s="172" t="s">
        <v>1154</v>
      </c>
      <c r="D191" s="507" t="s">
        <v>288</v>
      </c>
      <c r="E191" s="513">
        <v>25</v>
      </c>
      <c r="F191" s="495">
        <v>28825</v>
      </c>
      <c r="G191" s="495">
        <v>26300</v>
      </c>
      <c r="H191" s="498">
        <v>0</v>
      </c>
      <c r="I191" s="501">
        <v>8.7597999999999995E-2</v>
      </c>
      <c r="J191" s="495">
        <v>26300</v>
      </c>
      <c r="K191" s="504">
        <v>657500</v>
      </c>
      <c r="L191" s="507" t="s">
        <v>1026</v>
      </c>
      <c r="M191" s="516">
        <v>15</v>
      </c>
      <c r="N191" s="492">
        <v>10</v>
      </c>
      <c r="O191" s="492" t="s">
        <v>1027</v>
      </c>
      <c r="P191" s="492" t="s">
        <v>1027</v>
      </c>
      <c r="Q191" s="492" t="s">
        <v>1027</v>
      </c>
      <c r="R191" s="492" t="s">
        <v>1027</v>
      </c>
      <c r="S191" s="492" t="s">
        <v>1027</v>
      </c>
      <c r="T191" s="492" t="s">
        <v>1027</v>
      </c>
      <c r="U191" s="492" t="s">
        <v>1027</v>
      </c>
      <c r="V191" s="492" t="s">
        <v>1027</v>
      </c>
      <c r="W191" s="492" t="s">
        <v>1027</v>
      </c>
      <c r="X191" s="492" t="s">
        <v>1027</v>
      </c>
      <c r="Y191" s="492" t="s">
        <v>1027</v>
      </c>
      <c r="Z191" s="492" t="s">
        <v>1027</v>
      </c>
      <c r="AA191" s="492" t="s">
        <v>1027</v>
      </c>
      <c r="AB191" s="492" t="s">
        <v>1027</v>
      </c>
      <c r="AC191" s="492" t="s">
        <v>1027</v>
      </c>
      <c r="AD191" s="492" t="s">
        <v>1027</v>
      </c>
      <c r="AE191" s="492" t="s">
        <v>1027</v>
      </c>
      <c r="AF191" s="492" t="s">
        <v>1027</v>
      </c>
      <c r="AG191" s="492" t="s">
        <v>1027</v>
      </c>
      <c r="AH191" s="492" t="s">
        <v>1027</v>
      </c>
      <c r="AI191" s="492" t="s">
        <v>1027</v>
      </c>
      <c r="AJ191" s="492" t="s">
        <v>1027</v>
      </c>
      <c r="AK191" s="492" t="s">
        <v>1027</v>
      </c>
    </row>
    <row r="192" spans="1:37" x14ac:dyDescent="0.25">
      <c r="A192" s="511"/>
      <c r="B192" s="508"/>
      <c r="C192" s="173" t="s">
        <v>1159</v>
      </c>
      <c r="D192" s="508"/>
      <c r="E192" s="514"/>
      <c r="F192" s="496"/>
      <c r="G192" s="496"/>
      <c r="H192" s="499"/>
      <c r="I192" s="502"/>
      <c r="J192" s="496"/>
      <c r="K192" s="505"/>
      <c r="L192" s="508"/>
      <c r="M192" s="517"/>
      <c r="N192" s="493"/>
      <c r="O192" s="493"/>
      <c r="P192" s="493"/>
      <c r="Q192" s="493"/>
      <c r="R192" s="493"/>
      <c r="S192" s="493"/>
      <c r="T192" s="493"/>
      <c r="U192" s="493"/>
      <c r="V192" s="493"/>
      <c r="W192" s="493"/>
      <c r="X192" s="493"/>
      <c r="Y192" s="493"/>
      <c r="Z192" s="493"/>
      <c r="AA192" s="493"/>
      <c r="AB192" s="493"/>
      <c r="AC192" s="493"/>
      <c r="AD192" s="493"/>
      <c r="AE192" s="493"/>
      <c r="AF192" s="493"/>
      <c r="AG192" s="493"/>
      <c r="AH192" s="493"/>
      <c r="AI192" s="493"/>
      <c r="AJ192" s="493"/>
      <c r="AK192" s="493"/>
    </row>
    <row r="193" spans="1:37" x14ac:dyDescent="0.25">
      <c r="A193" s="512"/>
      <c r="B193" s="509"/>
      <c r="C193" s="174" t="s">
        <v>1156</v>
      </c>
      <c r="D193" s="509"/>
      <c r="E193" s="515"/>
      <c r="F193" s="497"/>
      <c r="G193" s="497"/>
      <c r="H193" s="500"/>
      <c r="I193" s="503"/>
      <c r="J193" s="497"/>
      <c r="K193" s="506"/>
      <c r="L193" s="509"/>
      <c r="M193" s="518"/>
      <c r="N193" s="494"/>
      <c r="O193" s="494"/>
      <c r="P193" s="494"/>
      <c r="Q193" s="494"/>
      <c r="R193" s="494"/>
      <c r="S193" s="494"/>
      <c r="T193" s="494"/>
      <c r="U193" s="494"/>
      <c r="V193" s="494"/>
      <c r="W193" s="494"/>
      <c r="X193" s="494"/>
      <c r="Y193" s="494"/>
      <c r="Z193" s="494"/>
      <c r="AA193" s="494"/>
      <c r="AB193" s="494"/>
      <c r="AC193" s="494"/>
      <c r="AD193" s="494"/>
      <c r="AE193" s="494"/>
      <c r="AF193" s="494"/>
      <c r="AG193" s="494"/>
      <c r="AH193" s="494"/>
      <c r="AI193" s="494"/>
      <c r="AJ193" s="494"/>
      <c r="AK193" s="494"/>
    </row>
    <row r="194" spans="1:37" x14ac:dyDescent="0.25">
      <c r="A194" s="528">
        <v>106</v>
      </c>
      <c r="B194" s="525" t="s">
        <v>85</v>
      </c>
      <c r="C194" s="183" t="s">
        <v>1157</v>
      </c>
      <c r="D194" s="525" t="s">
        <v>288</v>
      </c>
      <c r="E194" s="531">
        <v>25</v>
      </c>
      <c r="F194" s="534">
        <v>28825</v>
      </c>
      <c r="G194" s="534">
        <v>26300</v>
      </c>
      <c r="H194" s="537">
        <v>1</v>
      </c>
      <c r="I194" s="501">
        <v>1</v>
      </c>
      <c r="J194" s="540" t="s">
        <v>1060</v>
      </c>
      <c r="K194" s="522" t="s">
        <v>1061</v>
      </c>
      <c r="L194" s="525" t="s">
        <v>986</v>
      </c>
      <c r="M194" s="543">
        <v>15</v>
      </c>
      <c r="N194" s="519">
        <v>10</v>
      </c>
      <c r="O194" s="519" t="s">
        <v>1027</v>
      </c>
      <c r="P194" s="519" t="s">
        <v>1027</v>
      </c>
      <c r="Q194" s="519" t="s">
        <v>1027</v>
      </c>
      <c r="R194" s="519" t="s">
        <v>1027</v>
      </c>
      <c r="S194" s="519" t="s">
        <v>1027</v>
      </c>
      <c r="T194" s="519" t="s">
        <v>1027</v>
      </c>
      <c r="U194" s="519" t="s">
        <v>1027</v>
      </c>
      <c r="V194" s="519" t="s">
        <v>1027</v>
      </c>
      <c r="W194" s="519" t="s">
        <v>1027</v>
      </c>
      <c r="X194" s="519" t="s">
        <v>1027</v>
      </c>
      <c r="Y194" s="519" t="s">
        <v>1027</v>
      </c>
      <c r="Z194" s="519" t="s">
        <v>1027</v>
      </c>
      <c r="AA194" s="519" t="s">
        <v>1027</v>
      </c>
      <c r="AB194" s="519" t="s">
        <v>1027</v>
      </c>
      <c r="AC194" s="519" t="s">
        <v>1027</v>
      </c>
      <c r="AD194" s="519" t="s">
        <v>1027</v>
      </c>
      <c r="AE194" s="519" t="s">
        <v>1027</v>
      </c>
      <c r="AF194" s="519" t="s">
        <v>1027</v>
      </c>
      <c r="AG194" s="519" t="s">
        <v>1027</v>
      </c>
      <c r="AH194" s="519" t="s">
        <v>1027</v>
      </c>
      <c r="AI194" s="519" t="s">
        <v>1027</v>
      </c>
      <c r="AJ194" s="519" t="s">
        <v>1027</v>
      </c>
      <c r="AK194" s="519" t="s">
        <v>1027</v>
      </c>
    </row>
    <row r="195" spans="1:37" x14ac:dyDescent="0.25">
      <c r="A195" s="529"/>
      <c r="B195" s="526"/>
      <c r="C195" s="184" t="s">
        <v>1159</v>
      </c>
      <c r="D195" s="526"/>
      <c r="E195" s="532"/>
      <c r="F195" s="535"/>
      <c r="G195" s="535"/>
      <c r="H195" s="538"/>
      <c r="I195" s="502"/>
      <c r="J195" s="541"/>
      <c r="K195" s="523"/>
      <c r="L195" s="526"/>
      <c r="M195" s="544"/>
      <c r="N195" s="520"/>
      <c r="O195" s="520"/>
      <c r="P195" s="520"/>
      <c r="Q195" s="520"/>
      <c r="R195" s="520"/>
      <c r="S195" s="520"/>
      <c r="T195" s="520"/>
      <c r="U195" s="520"/>
      <c r="V195" s="520"/>
      <c r="W195" s="520"/>
      <c r="X195" s="520"/>
      <c r="Y195" s="520"/>
      <c r="Z195" s="520"/>
      <c r="AA195" s="520"/>
      <c r="AB195" s="520"/>
      <c r="AC195" s="520"/>
      <c r="AD195" s="520"/>
      <c r="AE195" s="520"/>
      <c r="AF195" s="520"/>
      <c r="AG195" s="520"/>
      <c r="AH195" s="520"/>
      <c r="AI195" s="520"/>
      <c r="AJ195" s="520"/>
      <c r="AK195" s="520"/>
    </row>
    <row r="196" spans="1:37" x14ac:dyDescent="0.25">
      <c r="A196" s="530"/>
      <c r="B196" s="527"/>
      <c r="C196" s="185" t="s">
        <v>1158</v>
      </c>
      <c r="D196" s="527"/>
      <c r="E196" s="533"/>
      <c r="F196" s="536"/>
      <c r="G196" s="536"/>
      <c r="H196" s="539"/>
      <c r="I196" s="503"/>
      <c r="J196" s="542"/>
      <c r="K196" s="524"/>
      <c r="L196" s="527"/>
      <c r="M196" s="545"/>
      <c r="N196" s="521"/>
      <c r="O196" s="521"/>
      <c r="P196" s="521"/>
      <c r="Q196" s="521"/>
      <c r="R196" s="521"/>
      <c r="S196" s="521"/>
      <c r="T196" s="521"/>
      <c r="U196" s="521"/>
      <c r="V196" s="521"/>
      <c r="W196" s="521"/>
      <c r="X196" s="521"/>
      <c r="Y196" s="521"/>
      <c r="Z196" s="521"/>
      <c r="AA196" s="521"/>
      <c r="AB196" s="521"/>
      <c r="AC196" s="521"/>
      <c r="AD196" s="521"/>
      <c r="AE196" s="521"/>
      <c r="AF196" s="521"/>
      <c r="AG196" s="521"/>
      <c r="AH196" s="521"/>
      <c r="AI196" s="521"/>
      <c r="AJ196" s="521"/>
      <c r="AK196" s="521"/>
    </row>
    <row r="197" spans="1:37" x14ac:dyDescent="0.25">
      <c r="A197" s="510">
        <v>108</v>
      </c>
      <c r="B197" s="507" t="s">
        <v>131</v>
      </c>
      <c r="C197" s="180" t="s">
        <v>1155</v>
      </c>
      <c r="D197" s="507" t="s">
        <v>288</v>
      </c>
      <c r="E197" s="513">
        <v>20</v>
      </c>
      <c r="F197" s="495">
        <v>84160</v>
      </c>
      <c r="G197" s="495">
        <v>36820</v>
      </c>
      <c r="H197" s="498">
        <v>0</v>
      </c>
      <c r="I197" s="501">
        <v>0.5625</v>
      </c>
      <c r="J197" s="495">
        <v>36820</v>
      </c>
      <c r="K197" s="504">
        <v>736400</v>
      </c>
      <c r="L197" s="507" t="s">
        <v>1026</v>
      </c>
      <c r="M197" s="516">
        <v>15</v>
      </c>
      <c r="N197" s="492">
        <v>5</v>
      </c>
      <c r="O197" s="492" t="s">
        <v>1027</v>
      </c>
      <c r="P197" s="492" t="s">
        <v>1027</v>
      </c>
      <c r="Q197" s="492" t="s">
        <v>1027</v>
      </c>
      <c r="R197" s="492" t="s">
        <v>1027</v>
      </c>
      <c r="S197" s="492" t="s">
        <v>1027</v>
      </c>
      <c r="T197" s="492" t="s">
        <v>1027</v>
      </c>
      <c r="U197" s="492" t="s">
        <v>1027</v>
      </c>
      <c r="V197" s="492" t="s">
        <v>1027</v>
      </c>
      <c r="W197" s="492" t="s">
        <v>1027</v>
      </c>
      <c r="X197" s="492" t="s">
        <v>1027</v>
      </c>
      <c r="Y197" s="492" t="s">
        <v>1027</v>
      </c>
      <c r="Z197" s="492" t="s">
        <v>1027</v>
      </c>
      <c r="AA197" s="492" t="s">
        <v>1027</v>
      </c>
      <c r="AB197" s="492" t="s">
        <v>1027</v>
      </c>
      <c r="AC197" s="492" t="s">
        <v>1027</v>
      </c>
      <c r="AD197" s="492" t="s">
        <v>1027</v>
      </c>
      <c r="AE197" s="492" t="s">
        <v>1027</v>
      </c>
      <c r="AF197" s="492" t="s">
        <v>1027</v>
      </c>
      <c r="AG197" s="492" t="s">
        <v>1027</v>
      </c>
      <c r="AH197" s="492" t="s">
        <v>1027</v>
      </c>
      <c r="AI197" s="492" t="s">
        <v>1027</v>
      </c>
      <c r="AJ197" s="492" t="s">
        <v>1027</v>
      </c>
      <c r="AK197" s="492" t="s">
        <v>1027</v>
      </c>
    </row>
    <row r="198" spans="1:37" x14ac:dyDescent="0.25">
      <c r="A198" s="512"/>
      <c r="B198" s="509"/>
      <c r="C198" s="182" t="s">
        <v>1160</v>
      </c>
      <c r="D198" s="509"/>
      <c r="E198" s="515"/>
      <c r="F198" s="497"/>
      <c r="G198" s="497"/>
      <c r="H198" s="500"/>
      <c r="I198" s="503"/>
      <c r="J198" s="497"/>
      <c r="K198" s="506"/>
      <c r="L198" s="509"/>
      <c r="M198" s="518"/>
      <c r="N198" s="494"/>
      <c r="O198" s="494"/>
      <c r="P198" s="494"/>
      <c r="Q198" s="494"/>
      <c r="R198" s="494"/>
      <c r="S198" s="494"/>
      <c r="T198" s="494"/>
      <c r="U198" s="494"/>
      <c r="V198" s="494"/>
      <c r="W198" s="494"/>
      <c r="X198" s="494"/>
      <c r="Y198" s="494"/>
      <c r="Z198" s="494"/>
      <c r="AA198" s="494"/>
      <c r="AB198" s="494"/>
      <c r="AC198" s="494"/>
      <c r="AD198" s="494"/>
      <c r="AE198" s="494"/>
      <c r="AF198" s="494"/>
      <c r="AG198" s="494"/>
      <c r="AH198" s="494"/>
      <c r="AI198" s="494"/>
      <c r="AJ198" s="494"/>
      <c r="AK198" s="494"/>
    </row>
    <row r="199" spans="1:37" x14ac:dyDescent="0.25">
      <c r="A199" s="510">
        <v>109</v>
      </c>
      <c r="B199" s="507" t="s">
        <v>132</v>
      </c>
      <c r="C199" s="172" t="s">
        <v>1159</v>
      </c>
      <c r="D199" s="507" t="s">
        <v>288</v>
      </c>
      <c r="E199" s="513">
        <v>2</v>
      </c>
      <c r="F199" s="495">
        <v>93838</v>
      </c>
      <c r="G199" s="495">
        <v>47340</v>
      </c>
      <c r="H199" s="498">
        <v>0</v>
      </c>
      <c r="I199" s="501">
        <v>0.49551400000000001</v>
      </c>
      <c r="J199" s="495">
        <v>47340</v>
      </c>
      <c r="K199" s="504">
        <v>94680</v>
      </c>
      <c r="L199" s="507" t="s">
        <v>1026</v>
      </c>
      <c r="M199" s="516" t="s">
        <v>1137</v>
      </c>
      <c r="N199" s="492" t="s">
        <v>1027</v>
      </c>
      <c r="O199" s="492" t="s">
        <v>1027</v>
      </c>
      <c r="P199" s="492" t="s">
        <v>1027</v>
      </c>
      <c r="Q199" s="492" t="s">
        <v>1027</v>
      </c>
      <c r="R199" s="492" t="s">
        <v>1027</v>
      </c>
      <c r="S199" s="492" t="s">
        <v>1027</v>
      </c>
      <c r="T199" s="492" t="s">
        <v>1027</v>
      </c>
      <c r="U199" s="492" t="s">
        <v>1027</v>
      </c>
      <c r="V199" s="492" t="s">
        <v>1027</v>
      </c>
      <c r="W199" s="492" t="s">
        <v>1027</v>
      </c>
      <c r="X199" s="492" t="s">
        <v>1027</v>
      </c>
      <c r="Y199" s="492">
        <v>2</v>
      </c>
      <c r="Z199" s="492" t="s">
        <v>1027</v>
      </c>
      <c r="AA199" s="492" t="s">
        <v>1027</v>
      </c>
      <c r="AB199" s="492" t="s">
        <v>1027</v>
      </c>
      <c r="AC199" s="492" t="s">
        <v>1027</v>
      </c>
      <c r="AD199" s="492" t="s">
        <v>1027</v>
      </c>
      <c r="AE199" s="492" t="s">
        <v>1027</v>
      </c>
      <c r="AF199" s="492" t="s">
        <v>1027</v>
      </c>
      <c r="AG199" s="492" t="s">
        <v>1027</v>
      </c>
      <c r="AH199" s="492" t="s">
        <v>1027</v>
      </c>
      <c r="AI199" s="492" t="s">
        <v>1027</v>
      </c>
      <c r="AJ199" s="492" t="s">
        <v>1027</v>
      </c>
      <c r="AK199" s="492" t="s">
        <v>1027</v>
      </c>
    </row>
    <row r="200" spans="1:37" x14ac:dyDescent="0.25">
      <c r="A200" s="512"/>
      <c r="B200" s="509"/>
      <c r="C200" s="174" t="s">
        <v>1160</v>
      </c>
      <c r="D200" s="509"/>
      <c r="E200" s="515"/>
      <c r="F200" s="497"/>
      <c r="G200" s="497"/>
      <c r="H200" s="500"/>
      <c r="I200" s="503"/>
      <c r="J200" s="497"/>
      <c r="K200" s="506"/>
      <c r="L200" s="509"/>
      <c r="M200" s="518"/>
      <c r="N200" s="494"/>
      <c r="O200" s="494"/>
      <c r="P200" s="494"/>
      <c r="Q200" s="494"/>
      <c r="R200" s="494"/>
      <c r="S200" s="494"/>
      <c r="T200" s="494"/>
      <c r="U200" s="494"/>
      <c r="V200" s="494"/>
      <c r="W200" s="494"/>
      <c r="X200" s="494"/>
      <c r="Y200" s="494"/>
      <c r="Z200" s="494"/>
      <c r="AA200" s="494"/>
      <c r="AB200" s="494"/>
      <c r="AC200" s="494"/>
      <c r="AD200" s="494"/>
      <c r="AE200" s="494"/>
      <c r="AF200" s="494"/>
      <c r="AG200" s="494"/>
      <c r="AH200" s="494"/>
      <c r="AI200" s="494"/>
      <c r="AJ200" s="494"/>
      <c r="AK200" s="494"/>
    </row>
    <row r="201" spans="1:37" x14ac:dyDescent="0.25">
      <c r="A201" s="510">
        <v>110</v>
      </c>
      <c r="B201" s="507" t="s">
        <v>86</v>
      </c>
      <c r="C201" s="172" t="s">
        <v>1161</v>
      </c>
      <c r="D201" s="507" t="s">
        <v>318</v>
      </c>
      <c r="E201" s="513">
        <v>96</v>
      </c>
      <c r="F201" s="495">
        <v>1525</v>
      </c>
      <c r="G201" s="495">
        <v>448</v>
      </c>
      <c r="H201" s="498">
        <v>0</v>
      </c>
      <c r="I201" s="501">
        <v>0.70623000000000002</v>
      </c>
      <c r="J201" s="495">
        <v>448</v>
      </c>
      <c r="K201" s="504">
        <v>43008</v>
      </c>
      <c r="L201" s="507" t="s">
        <v>1026</v>
      </c>
      <c r="M201" s="516">
        <v>20</v>
      </c>
      <c r="N201" s="492">
        <v>10</v>
      </c>
      <c r="O201" s="492">
        <v>3</v>
      </c>
      <c r="P201" s="492" t="s">
        <v>1027</v>
      </c>
      <c r="Q201" s="492">
        <v>3</v>
      </c>
      <c r="R201" s="492">
        <v>3</v>
      </c>
      <c r="S201" s="492">
        <v>3</v>
      </c>
      <c r="T201" s="492">
        <v>3</v>
      </c>
      <c r="U201" s="492">
        <v>3</v>
      </c>
      <c r="V201" s="492">
        <v>3</v>
      </c>
      <c r="W201" s="492">
        <v>3</v>
      </c>
      <c r="X201" s="492">
        <v>3</v>
      </c>
      <c r="Y201" s="492">
        <v>3</v>
      </c>
      <c r="Z201" s="492">
        <v>3</v>
      </c>
      <c r="AA201" s="492">
        <v>3</v>
      </c>
      <c r="AB201" s="492">
        <v>3</v>
      </c>
      <c r="AC201" s="492">
        <v>3</v>
      </c>
      <c r="AD201" s="492">
        <v>3</v>
      </c>
      <c r="AE201" s="492">
        <v>3</v>
      </c>
      <c r="AF201" s="492">
        <v>3</v>
      </c>
      <c r="AG201" s="492">
        <v>3</v>
      </c>
      <c r="AH201" s="492">
        <v>3</v>
      </c>
      <c r="AI201" s="492">
        <v>3</v>
      </c>
      <c r="AJ201" s="492">
        <v>3</v>
      </c>
      <c r="AK201" s="492">
        <v>3</v>
      </c>
    </row>
    <row r="202" spans="1:37" x14ac:dyDescent="0.25">
      <c r="A202" s="511"/>
      <c r="B202" s="508"/>
      <c r="C202" s="173" t="s">
        <v>1162</v>
      </c>
      <c r="D202" s="508"/>
      <c r="E202" s="514"/>
      <c r="F202" s="496"/>
      <c r="G202" s="496"/>
      <c r="H202" s="499"/>
      <c r="I202" s="502"/>
      <c r="J202" s="496"/>
      <c r="K202" s="505"/>
      <c r="L202" s="508"/>
      <c r="M202" s="517"/>
      <c r="N202" s="493"/>
      <c r="O202" s="493"/>
      <c r="P202" s="493"/>
      <c r="Q202" s="493"/>
      <c r="R202" s="493"/>
      <c r="S202" s="493"/>
      <c r="T202" s="493"/>
      <c r="U202" s="493"/>
      <c r="V202" s="493"/>
      <c r="W202" s="493"/>
      <c r="X202" s="493"/>
      <c r="Y202" s="493"/>
      <c r="Z202" s="493"/>
      <c r="AA202" s="493"/>
      <c r="AB202" s="493"/>
      <c r="AC202" s="493"/>
      <c r="AD202" s="493"/>
      <c r="AE202" s="493"/>
      <c r="AF202" s="493"/>
      <c r="AG202" s="493"/>
      <c r="AH202" s="493"/>
      <c r="AI202" s="493"/>
      <c r="AJ202" s="493"/>
      <c r="AK202" s="493"/>
    </row>
    <row r="203" spans="1:37" x14ac:dyDescent="0.25">
      <c r="A203" s="511"/>
      <c r="B203" s="508"/>
      <c r="C203" s="173" t="s">
        <v>1163</v>
      </c>
      <c r="D203" s="508"/>
      <c r="E203" s="514"/>
      <c r="F203" s="496"/>
      <c r="G203" s="496"/>
      <c r="H203" s="499"/>
      <c r="I203" s="502"/>
      <c r="J203" s="496"/>
      <c r="K203" s="505"/>
      <c r="L203" s="508"/>
      <c r="M203" s="517"/>
      <c r="N203" s="493"/>
      <c r="O203" s="493"/>
      <c r="P203" s="493"/>
      <c r="Q203" s="493"/>
      <c r="R203" s="493"/>
      <c r="S203" s="493"/>
      <c r="T203" s="493"/>
      <c r="U203" s="493"/>
      <c r="V203" s="493"/>
      <c r="W203" s="493"/>
      <c r="X203" s="493"/>
      <c r="Y203" s="493"/>
      <c r="Z203" s="493"/>
      <c r="AA203" s="493"/>
      <c r="AB203" s="493"/>
      <c r="AC203" s="493"/>
      <c r="AD203" s="493"/>
      <c r="AE203" s="493"/>
      <c r="AF203" s="493"/>
      <c r="AG203" s="493"/>
      <c r="AH203" s="493"/>
      <c r="AI203" s="493"/>
      <c r="AJ203" s="493"/>
      <c r="AK203" s="493"/>
    </row>
    <row r="204" spans="1:37" x14ac:dyDescent="0.25">
      <c r="A204" s="512"/>
      <c r="B204" s="509"/>
      <c r="C204" s="174" t="s">
        <v>1164</v>
      </c>
      <c r="D204" s="509"/>
      <c r="E204" s="515"/>
      <c r="F204" s="497"/>
      <c r="G204" s="497"/>
      <c r="H204" s="500"/>
      <c r="I204" s="503"/>
      <c r="J204" s="497"/>
      <c r="K204" s="506"/>
      <c r="L204" s="509"/>
      <c r="M204" s="518"/>
      <c r="N204" s="494"/>
      <c r="O204" s="494"/>
      <c r="P204" s="494"/>
      <c r="Q204" s="494"/>
      <c r="R204" s="494"/>
      <c r="S204" s="494"/>
      <c r="T204" s="494"/>
      <c r="U204" s="494"/>
      <c r="V204" s="494"/>
      <c r="W204" s="494"/>
      <c r="X204" s="494"/>
      <c r="Y204" s="494"/>
      <c r="Z204" s="494"/>
      <c r="AA204" s="494"/>
      <c r="AB204" s="494"/>
      <c r="AC204" s="494"/>
      <c r="AD204" s="494"/>
      <c r="AE204" s="494"/>
      <c r="AF204" s="494"/>
      <c r="AG204" s="494"/>
      <c r="AH204" s="494"/>
      <c r="AI204" s="494"/>
      <c r="AJ204" s="494"/>
      <c r="AK204" s="494"/>
    </row>
    <row r="205" spans="1:37" x14ac:dyDescent="0.25">
      <c r="A205" s="510">
        <v>118</v>
      </c>
      <c r="B205" s="507" t="s">
        <v>87</v>
      </c>
      <c r="C205" s="172" t="s">
        <v>1161</v>
      </c>
      <c r="D205" s="507" t="s">
        <v>318</v>
      </c>
      <c r="E205" s="513">
        <v>96</v>
      </c>
      <c r="F205" s="495">
        <v>4366</v>
      </c>
      <c r="G205" s="495">
        <v>2336</v>
      </c>
      <c r="H205" s="498">
        <v>0</v>
      </c>
      <c r="I205" s="501">
        <v>0.46495599999999998</v>
      </c>
      <c r="J205" s="495">
        <v>2336</v>
      </c>
      <c r="K205" s="504">
        <v>224256</v>
      </c>
      <c r="L205" s="507" t="s">
        <v>1026</v>
      </c>
      <c r="M205" s="516">
        <v>20</v>
      </c>
      <c r="N205" s="492">
        <v>10</v>
      </c>
      <c r="O205" s="492">
        <v>3</v>
      </c>
      <c r="P205" s="492" t="s">
        <v>1027</v>
      </c>
      <c r="Q205" s="492">
        <v>3</v>
      </c>
      <c r="R205" s="492">
        <v>3</v>
      </c>
      <c r="S205" s="492">
        <v>3</v>
      </c>
      <c r="T205" s="492">
        <v>3</v>
      </c>
      <c r="U205" s="492">
        <v>3</v>
      </c>
      <c r="V205" s="492">
        <v>3</v>
      </c>
      <c r="W205" s="492">
        <v>3</v>
      </c>
      <c r="X205" s="492">
        <v>3</v>
      </c>
      <c r="Y205" s="492">
        <v>3</v>
      </c>
      <c r="Z205" s="492">
        <v>3</v>
      </c>
      <c r="AA205" s="492">
        <v>3</v>
      </c>
      <c r="AB205" s="492">
        <v>3</v>
      </c>
      <c r="AC205" s="492">
        <v>3</v>
      </c>
      <c r="AD205" s="492">
        <v>3</v>
      </c>
      <c r="AE205" s="492">
        <v>3</v>
      </c>
      <c r="AF205" s="492">
        <v>3</v>
      </c>
      <c r="AG205" s="492">
        <v>3</v>
      </c>
      <c r="AH205" s="492">
        <v>3</v>
      </c>
      <c r="AI205" s="492">
        <v>3</v>
      </c>
      <c r="AJ205" s="492">
        <v>3</v>
      </c>
      <c r="AK205" s="492">
        <v>3</v>
      </c>
    </row>
    <row r="206" spans="1:37" x14ac:dyDescent="0.25">
      <c r="A206" s="511"/>
      <c r="B206" s="508"/>
      <c r="C206" s="173" t="s">
        <v>1162</v>
      </c>
      <c r="D206" s="508"/>
      <c r="E206" s="514"/>
      <c r="F206" s="496"/>
      <c r="G206" s="496"/>
      <c r="H206" s="499"/>
      <c r="I206" s="502"/>
      <c r="J206" s="496"/>
      <c r="K206" s="505"/>
      <c r="L206" s="508"/>
      <c r="M206" s="517"/>
      <c r="N206" s="493"/>
      <c r="O206" s="493"/>
      <c r="P206" s="493"/>
      <c r="Q206" s="493"/>
      <c r="R206" s="493"/>
      <c r="S206" s="493"/>
      <c r="T206" s="493"/>
      <c r="U206" s="493"/>
      <c r="V206" s="493"/>
      <c r="W206" s="493"/>
      <c r="X206" s="493"/>
      <c r="Y206" s="493"/>
      <c r="Z206" s="493"/>
      <c r="AA206" s="493"/>
      <c r="AB206" s="493"/>
      <c r="AC206" s="493"/>
      <c r="AD206" s="493"/>
      <c r="AE206" s="493"/>
      <c r="AF206" s="493"/>
      <c r="AG206" s="493"/>
      <c r="AH206" s="493"/>
      <c r="AI206" s="493"/>
      <c r="AJ206" s="493"/>
      <c r="AK206" s="493"/>
    </row>
    <row r="207" spans="1:37" x14ac:dyDescent="0.25">
      <c r="A207" s="511"/>
      <c r="B207" s="508"/>
      <c r="C207" s="173" t="s">
        <v>1165</v>
      </c>
      <c r="D207" s="508"/>
      <c r="E207" s="514"/>
      <c r="F207" s="496"/>
      <c r="G207" s="496"/>
      <c r="H207" s="499"/>
      <c r="I207" s="502"/>
      <c r="J207" s="496"/>
      <c r="K207" s="505"/>
      <c r="L207" s="508"/>
      <c r="M207" s="517"/>
      <c r="N207" s="493"/>
      <c r="O207" s="493"/>
      <c r="P207" s="493"/>
      <c r="Q207" s="493"/>
      <c r="R207" s="493"/>
      <c r="S207" s="493"/>
      <c r="T207" s="493"/>
      <c r="U207" s="493"/>
      <c r="V207" s="493"/>
      <c r="W207" s="493"/>
      <c r="X207" s="493"/>
      <c r="Y207" s="493"/>
      <c r="Z207" s="493"/>
      <c r="AA207" s="493"/>
      <c r="AB207" s="493"/>
      <c r="AC207" s="493"/>
      <c r="AD207" s="493"/>
      <c r="AE207" s="493"/>
      <c r="AF207" s="493"/>
      <c r="AG207" s="493"/>
      <c r="AH207" s="493"/>
      <c r="AI207" s="493"/>
      <c r="AJ207" s="493"/>
      <c r="AK207" s="493"/>
    </row>
    <row r="208" spans="1:37" x14ac:dyDescent="0.25">
      <c r="A208" s="512"/>
      <c r="B208" s="509"/>
      <c r="C208" s="174" t="s">
        <v>1166</v>
      </c>
      <c r="D208" s="509"/>
      <c r="E208" s="515"/>
      <c r="F208" s="497"/>
      <c r="G208" s="497"/>
      <c r="H208" s="500"/>
      <c r="I208" s="503"/>
      <c r="J208" s="497"/>
      <c r="K208" s="506"/>
      <c r="L208" s="509"/>
      <c r="M208" s="518"/>
      <c r="N208" s="494"/>
      <c r="O208" s="494"/>
      <c r="P208" s="494"/>
      <c r="Q208" s="494"/>
      <c r="R208" s="494"/>
      <c r="S208" s="494"/>
      <c r="T208" s="494"/>
      <c r="U208" s="494"/>
      <c r="V208" s="494"/>
      <c r="W208" s="494"/>
      <c r="X208" s="494"/>
      <c r="Y208" s="494"/>
      <c r="Z208" s="494"/>
      <c r="AA208" s="494"/>
      <c r="AB208" s="494"/>
      <c r="AC208" s="494"/>
      <c r="AD208" s="494"/>
      <c r="AE208" s="494"/>
      <c r="AF208" s="494"/>
      <c r="AG208" s="494"/>
      <c r="AH208" s="494"/>
      <c r="AI208" s="494"/>
      <c r="AJ208" s="494"/>
      <c r="AK208" s="494"/>
    </row>
    <row r="209" spans="1:37" x14ac:dyDescent="0.25">
      <c r="A209" s="510">
        <v>119</v>
      </c>
      <c r="B209" s="507" t="s">
        <v>133</v>
      </c>
      <c r="C209" s="172" t="s">
        <v>1161</v>
      </c>
      <c r="D209" s="507" t="s">
        <v>318</v>
      </c>
      <c r="E209" s="513">
        <v>96</v>
      </c>
      <c r="F209" s="495">
        <v>4503</v>
      </c>
      <c r="G209" s="495">
        <v>2685</v>
      </c>
      <c r="H209" s="498">
        <v>0</v>
      </c>
      <c r="I209" s="501">
        <v>0.40373100000000001</v>
      </c>
      <c r="J209" s="495">
        <v>2685</v>
      </c>
      <c r="K209" s="504">
        <v>257760</v>
      </c>
      <c r="L209" s="507" t="s">
        <v>1026</v>
      </c>
      <c r="M209" s="516">
        <v>20</v>
      </c>
      <c r="N209" s="492">
        <v>10</v>
      </c>
      <c r="O209" s="492">
        <v>3</v>
      </c>
      <c r="P209" s="492" t="s">
        <v>1027</v>
      </c>
      <c r="Q209" s="492">
        <v>3</v>
      </c>
      <c r="R209" s="492">
        <v>3</v>
      </c>
      <c r="S209" s="492">
        <v>3</v>
      </c>
      <c r="T209" s="492">
        <v>3</v>
      </c>
      <c r="U209" s="492">
        <v>3</v>
      </c>
      <c r="V209" s="492">
        <v>3</v>
      </c>
      <c r="W209" s="492">
        <v>3</v>
      </c>
      <c r="X209" s="492">
        <v>3</v>
      </c>
      <c r="Y209" s="492">
        <v>3</v>
      </c>
      <c r="Z209" s="492">
        <v>3</v>
      </c>
      <c r="AA209" s="492">
        <v>3</v>
      </c>
      <c r="AB209" s="492">
        <v>3</v>
      </c>
      <c r="AC209" s="492">
        <v>3</v>
      </c>
      <c r="AD209" s="492">
        <v>3</v>
      </c>
      <c r="AE209" s="492">
        <v>3</v>
      </c>
      <c r="AF209" s="492">
        <v>3</v>
      </c>
      <c r="AG209" s="492">
        <v>3</v>
      </c>
      <c r="AH209" s="492">
        <v>3</v>
      </c>
      <c r="AI209" s="492">
        <v>3</v>
      </c>
      <c r="AJ209" s="492">
        <v>3</v>
      </c>
      <c r="AK209" s="492">
        <v>3</v>
      </c>
    </row>
    <row r="210" spans="1:37" x14ac:dyDescent="0.25">
      <c r="A210" s="511"/>
      <c r="B210" s="508"/>
      <c r="C210" s="173" t="s">
        <v>1167</v>
      </c>
      <c r="D210" s="508"/>
      <c r="E210" s="514"/>
      <c r="F210" s="496"/>
      <c r="G210" s="496"/>
      <c r="H210" s="499"/>
      <c r="I210" s="502"/>
      <c r="J210" s="496"/>
      <c r="K210" s="505"/>
      <c r="L210" s="508"/>
      <c r="M210" s="517"/>
      <c r="N210" s="493"/>
      <c r="O210" s="493"/>
      <c r="P210" s="493"/>
      <c r="Q210" s="493"/>
      <c r="R210" s="493"/>
      <c r="S210" s="493"/>
      <c r="T210" s="493"/>
      <c r="U210" s="493"/>
      <c r="V210" s="493"/>
      <c r="W210" s="493"/>
      <c r="X210" s="493"/>
      <c r="Y210" s="493"/>
      <c r="Z210" s="493"/>
      <c r="AA210" s="493"/>
      <c r="AB210" s="493"/>
      <c r="AC210" s="493"/>
      <c r="AD210" s="493"/>
      <c r="AE210" s="493"/>
      <c r="AF210" s="493"/>
      <c r="AG210" s="493"/>
      <c r="AH210" s="493"/>
      <c r="AI210" s="493"/>
      <c r="AJ210" s="493"/>
      <c r="AK210" s="493"/>
    </row>
    <row r="211" spans="1:37" x14ac:dyDescent="0.25">
      <c r="A211" s="511"/>
      <c r="B211" s="508"/>
      <c r="C211" s="173" t="s">
        <v>1165</v>
      </c>
      <c r="D211" s="508"/>
      <c r="E211" s="514"/>
      <c r="F211" s="496"/>
      <c r="G211" s="496"/>
      <c r="H211" s="499"/>
      <c r="I211" s="502"/>
      <c r="J211" s="496"/>
      <c r="K211" s="505"/>
      <c r="L211" s="508"/>
      <c r="M211" s="517"/>
      <c r="N211" s="493"/>
      <c r="O211" s="493"/>
      <c r="P211" s="493"/>
      <c r="Q211" s="493"/>
      <c r="R211" s="493"/>
      <c r="S211" s="493"/>
      <c r="T211" s="493"/>
      <c r="U211" s="493"/>
      <c r="V211" s="493"/>
      <c r="W211" s="493"/>
      <c r="X211" s="493"/>
      <c r="Y211" s="493"/>
      <c r="Z211" s="493"/>
      <c r="AA211" s="493"/>
      <c r="AB211" s="493"/>
      <c r="AC211" s="493"/>
      <c r="AD211" s="493"/>
      <c r="AE211" s="493"/>
      <c r="AF211" s="493"/>
      <c r="AG211" s="493"/>
      <c r="AH211" s="493"/>
      <c r="AI211" s="493"/>
      <c r="AJ211" s="493"/>
      <c r="AK211" s="493"/>
    </row>
    <row r="212" spans="1:37" x14ac:dyDescent="0.25">
      <c r="A212" s="512"/>
      <c r="B212" s="509"/>
      <c r="C212" s="174" t="s">
        <v>1166</v>
      </c>
      <c r="D212" s="509"/>
      <c r="E212" s="515"/>
      <c r="F212" s="497"/>
      <c r="G212" s="497"/>
      <c r="H212" s="500"/>
      <c r="I212" s="503"/>
      <c r="J212" s="497"/>
      <c r="K212" s="506"/>
      <c r="L212" s="509"/>
      <c r="M212" s="518"/>
      <c r="N212" s="494"/>
      <c r="O212" s="494"/>
      <c r="P212" s="494"/>
      <c r="Q212" s="494"/>
      <c r="R212" s="494"/>
      <c r="S212" s="494"/>
      <c r="T212" s="494"/>
      <c r="U212" s="494"/>
      <c r="V212" s="494"/>
      <c r="W212" s="494"/>
      <c r="X212" s="494"/>
      <c r="Y212" s="494"/>
      <c r="Z212" s="494"/>
      <c r="AA212" s="494"/>
      <c r="AB212" s="494"/>
      <c r="AC212" s="494"/>
      <c r="AD212" s="494"/>
      <c r="AE212" s="494"/>
      <c r="AF212" s="494"/>
      <c r="AG212" s="494"/>
      <c r="AH212" s="494"/>
      <c r="AI212" s="494"/>
      <c r="AJ212" s="494"/>
      <c r="AK212" s="494"/>
    </row>
    <row r="213" spans="1:37" x14ac:dyDescent="0.25">
      <c r="A213" s="510">
        <v>120</v>
      </c>
      <c r="B213" s="507" t="s">
        <v>88</v>
      </c>
      <c r="C213" s="172" t="s">
        <v>1161</v>
      </c>
      <c r="D213" s="507" t="s">
        <v>318</v>
      </c>
      <c r="E213" s="513">
        <v>96</v>
      </c>
      <c r="F213" s="495">
        <v>4503</v>
      </c>
      <c r="G213" s="495">
        <v>2685</v>
      </c>
      <c r="H213" s="498">
        <v>0</v>
      </c>
      <c r="I213" s="501">
        <v>0.40373100000000001</v>
      </c>
      <c r="J213" s="495">
        <v>2685</v>
      </c>
      <c r="K213" s="504">
        <v>257760</v>
      </c>
      <c r="L213" s="507" t="s">
        <v>1026</v>
      </c>
      <c r="M213" s="516">
        <v>20</v>
      </c>
      <c r="N213" s="492">
        <v>10</v>
      </c>
      <c r="O213" s="492">
        <v>3</v>
      </c>
      <c r="P213" s="492" t="s">
        <v>1027</v>
      </c>
      <c r="Q213" s="492">
        <v>3</v>
      </c>
      <c r="R213" s="492">
        <v>3</v>
      </c>
      <c r="S213" s="492">
        <v>3</v>
      </c>
      <c r="T213" s="492">
        <v>3</v>
      </c>
      <c r="U213" s="492">
        <v>3</v>
      </c>
      <c r="V213" s="492">
        <v>3</v>
      </c>
      <c r="W213" s="492">
        <v>3</v>
      </c>
      <c r="X213" s="492">
        <v>3</v>
      </c>
      <c r="Y213" s="492">
        <v>3</v>
      </c>
      <c r="Z213" s="492">
        <v>3</v>
      </c>
      <c r="AA213" s="492">
        <v>3</v>
      </c>
      <c r="AB213" s="492">
        <v>3</v>
      </c>
      <c r="AC213" s="492">
        <v>3</v>
      </c>
      <c r="AD213" s="492">
        <v>3</v>
      </c>
      <c r="AE213" s="492">
        <v>3</v>
      </c>
      <c r="AF213" s="492">
        <v>3</v>
      </c>
      <c r="AG213" s="492">
        <v>3</v>
      </c>
      <c r="AH213" s="492">
        <v>3</v>
      </c>
      <c r="AI213" s="492">
        <v>3</v>
      </c>
      <c r="AJ213" s="492">
        <v>3</v>
      </c>
      <c r="AK213" s="492">
        <v>3</v>
      </c>
    </row>
    <row r="214" spans="1:37" x14ac:dyDescent="0.25">
      <c r="A214" s="511"/>
      <c r="B214" s="508"/>
      <c r="C214" s="173" t="s">
        <v>1168</v>
      </c>
      <c r="D214" s="508"/>
      <c r="E214" s="514"/>
      <c r="F214" s="496"/>
      <c r="G214" s="496"/>
      <c r="H214" s="499"/>
      <c r="I214" s="502"/>
      <c r="J214" s="496"/>
      <c r="K214" s="505"/>
      <c r="L214" s="508"/>
      <c r="M214" s="517"/>
      <c r="N214" s="493"/>
      <c r="O214" s="493"/>
      <c r="P214" s="493"/>
      <c r="Q214" s="493"/>
      <c r="R214" s="493"/>
      <c r="S214" s="493"/>
      <c r="T214" s="493"/>
      <c r="U214" s="493"/>
      <c r="V214" s="493"/>
      <c r="W214" s="493"/>
      <c r="X214" s="493"/>
      <c r="Y214" s="493"/>
      <c r="Z214" s="493"/>
      <c r="AA214" s="493"/>
      <c r="AB214" s="493"/>
      <c r="AC214" s="493"/>
      <c r="AD214" s="493"/>
      <c r="AE214" s="493"/>
      <c r="AF214" s="493"/>
      <c r="AG214" s="493"/>
      <c r="AH214" s="493"/>
      <c r="AI214" s="493"/>
      <c r="AJ214" s="493"/>
      <c r="AK214" s="493"/>
    </row>
    <row r="215" spans="1:37" x14ac:dyDescent="0.25">
      <c r="A215" s="511"/>
      <c r="B215" s="508"/>
      <c r="C215" s="173" t="s">
        <v>1165</v>
      </c>
      <c r="D215" s="508"/>
      <c r="E215" s="514"/>
      <c r="F215" s="496"/>
      <c r="G215" s="496"/>
      <c r="H215" s="499"/>
      <c r="I215" s="502"/>
      <c r="J215" s="496"/>
      <c r="K215" s="505"/>
      <c r="L215" s="508"/>
      <c r="M215" s="517"/>
      <c r="N215" s="493"/>
      <c r="O215" s="493"/>
      <c r="P215" s="493"/>
      <c r="Q215" s="493"/>
      <c r="R215" s="493"/>
      <c r="S215" s="493"/>
      <c r="T215" s="493"/>
      <c r="U215" s="493"/>
      <c r="V215" s="493"/>
      <c r="W215" s="493"/>
      <c r="X215" s="493"/>
      <c r="Y215" s="493"/>
      <c r="Z215" s="493"/>
      <c r="AA215" s="493"/>
      <c r="AB215" s="493"/>
      <c r="AC215" s="493"/>
      <c r="AD215" s="493"/>
      <c r="AE215" s="493"/>
      <c r="AF215" s="493"/>
      <c r="AG215" s="493"/>
      <c r="AH215" s="493"/>
      <c r="AI215" s="493"/>
      <c r="AJ215" s="493"/>
      <c r="AK215" s="493"/>
    </row>
    <row r="216" spans="1:37" x14ac:dyDescent="0.25">
      <c r="A216" s="512"/>
      <c r="B216" s="509"/>
      <c r="C216" s="174" t="s">
        <v>1166</v>
      </c>
      <c r="D216" s="509"/>
      <c r="E216" s="515"/>
      <c r="F216" s="497"/>
      <c r="G216" s="497"/>
      <c r="H216" s="500"/>
      <c r="I216" s="503"/>
      <c r="J216" s="497"/>
      <c r="K216" s="506"/>
      <c r="L216" s="509"/>
      <c r="M216" s="518"/>
      <c r="N216" s="494"/>
      <c r="O216" s="494"/>
      <c r="P216" s="494"/>
      <c r="Q216" s="494"/>
      <c r="R216" s="494"/>
      <c r="S216" s="494"/>
      <c r="T216" s="494"/>
      <c r="U216" s="494"/>
      <c r="V216" s="494"/>
      <c r="W216" s="494"/>
      <c r="X216" s="494"/>
      <c r="Y216" s="494"/>
      <c r="Z216" s="494"/>
      <c r="AA216" s="494"/>
      <c r="AB216" s="494"/>
      <c r="AC216" s="494"/>
      <c r="AD216" s="494"/>
      <c r="AE216" s="494"/>
      <c r="AF216" s="494"/>
      <c r="AG216" s="494"/>
      <c r="AH216" s="494"/>
      <c r="AI216" s="494"/>
      <c r="AJ216" s="494"/>
      <c r="AK216" s="494"/>
    </row>
    <row r="217" spans="1:37" x14ac:dyDescent="0.25">
      <c r="A217" s="510">
        <v>122</v>
      </c>
      <c r="B217" s="507" t="s">
        <v>89</v>
      </c>
      <c r="C217" s="172" t="s">
        <v>1161</v>
      </c>
      <c r="D217" s="507" t="s">
        <v>318</v>
      </c>
      <c r="E217" s="513">
        <v>96</v>
      </c>
      <c r="F217" s="495">
        <v>6259</v>
      </c>
      <c r="G217" s="495">
        <v>4970</v>
      </c>
      <c r="H217" s="498">
        <v>0</v>
      </c>
      <c r="I217" s="501">
        <v>0.20594299999999999</v>
      </c>
      <c r="J217" s="495">
        <v>4970</v>
      </c>
      <c r="K217" s="504">
        <v>477120</v>
      </c>
      <c r="L217" s="507" t="s">
        <v>1026</v>
      </c>
      <c r="M217" s="516">
        <v>20</v>
      </c>
      <c r="N217" s="492">
        <v>10</v>
      </c>
      <c r="O217" s="492">
        <v>3</v>
      </c>
      <c r="P217" s="492" t="s">
        <v>1027</v>
      </c>
      <c r="Q217" s="492">
        <v>3</v>
      </c>
      <c r="R217" s="492">
        <v>3</v>
      </c>
      <c r="S217" s="492">
        <v>3</v>
      </c>
      <c r="T217" s="492">
        <v>3</v>
      </c>
      <c r="U217" s="492">
        <v>3</v>
      </c>
      <c r="V217" s="492">
        <v>3</v>
      </c>
      <c r="W217" s="492">
        <v>3</v>
      </c>
      <c r="X217" s="492">
        <v>3</v>
      </c>
      <c r="Y217" s="492">
        <v>3</v>
      </c>
      <c r="Z217" s="492">
        <v>3</v>
      </c>
      <c r="AA217" s="492">
        <v>3</v>
      </c>
      <c r="AB217" s="492">
        <v>3</v>
      </c>
      <c r="AC217" s="492">
        <v>3</v>
      </c>
      <c r="AD217" s="492">
        <v>3</v>
      </c>
      <c r="AE217" s="492">
        <v>3</v>
      </c>
      <c r="AF217" s="492">
        <v>3</v>
      </c>
      <c r="AG217" s="492">
        <v>3</v>
      </c>
      <c r="AH217" s="492">
        <v>3</v>
      </c>
      <c r="AI217" s="492">
        <v>3</v>
      </c>
      <c r="AJ217" s="492">
        <v>3</v>
      </c>
      <c r="AK217" s="492">
        <v>3</v>
      </c>
    </row>
    <row r="218" spans="1:37" x14ac:dyDescent="0.25">
      <c r="A218" s="511"/>
      <c r="B218" s="508"/>
      <c r="C218" s="173" t="s">
        <v>1162</v>
      </c>
      <c r="D218" s="508"/>
      <c r="E218" s="514"/>
      <c r="F218" s="496"/>
      <c r="G218" s="496"/>
      <c r="H218" s="499"/>
      <c r="I218" s="502"/>
      <c r="J218" s="496"/>
      <c r="K218" s="505"/>
      <c r="L218" s="508"/>
      <c r="M218" s="517"/>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row>
    <row r="219" spans="1:37" x14ac:dyDescent="0.25">
      <c r="A219" s="511"/>
      <c r="B219" s="508"/>
      <c r="C219" s="173" t="s">
        <v>1169</v>
      </c>
      <c r="D219" s="508"/>
      <c r="E219" s="514"/>
      <c r="F219" s="496"/>
      <c r="G219" s="496"/>
      <c r="H219" s="499"/>
      <c r="I219" s="502"/>
      <c r="J219" s="496"/>
      <c r="K219" s="505"/>
      <c r="L219" s="508"/>
      <c r="M219" s="517"/>
      <c r="N219" s="493"/>
      <c r="O219" s="493"/>
      <c r="P219" s="493"/>
      <c r="Q219" s="493"/>
      <c r="R219" s="493"/>
      <c r="S219" s="493"/>
      <c r="T219" s="493"/>
      <c r="U219" s="493"/>
      <c r="V219" s="493"/>
      <c r="W219" s="493"/>
      <c r="X219" s="493"/>
      <c r="Y219" s="493"/>
      <c r="Z219" s="493"/>
      <c r="AA219" s="493"/>
      <c r="AB219" s="493"/>
      <c r="AC219" s="493"/>
      <c r="AD219" s="493"/>
      <c r="AE219" s="493"/>
      <c r="AF219" s="493"/>
      <c r="AG219" s="493"/>
      <c r="AH219" s="493"/>
      <c r="AI219" s="493"/>
      <c r="AJ219" s="493"/>
      <c r="AK219" s="493"/>
    </row>
    <row r="220" spans="1:37" x14ac:dyDescent="0.25">
      <c r="A220" s="512"/>
      <c r="B220" s="509"/>
      <c r="C220" s="174" t="s">
        <v>1170</v>
      </c>
      <c r="D220" s="509"/>
      <c r="E220" s="515"/>
      <c r="F220" s="497"/>
      <c r="G220" s="497"/>
      <c r="H220" s="500"/>
      <c r="I220" s="503"/>
      <c r="J220" s="497"/>
      <c r="K220" s="506"/>
      <c r="L220" s="509"/>
      <c r="M220" s="518"/>
      <c r="N220" s="494"/>
      <c r="O220" s="494"/>
      <c r="P220" s="494"/>
      <c r="Q220" s="494"/>
      <c r="R220" s="494"/>
      <c r="S220" s="494"/>
      <c r="T220" s="494"/>
      <c r="U220" s="494"/>
      <c r="V220" s="494"/>
      <c r="W220" s="494"/>
      <c r="X220" s="494"/>
      <c r="Y220" s="494"/>
      <c r="Z220" s="494"/>
      <c r="AA220" s="494"/>
      <c r="AB220" s="494"/>
      <c r="AC220" s="494"/>
      <c r="AD220" s="494"/>
      <c r="AE220" s="494"/>
      <c r="AF220" s="494"/>
      <c r="AG220" s="494"/>
      <c r="AH220" s="494"/>
      <c r="AI220" s="494"/>
      <c r="AJ220" s="494"/>
      <c r="AK220" s="494"/>
    </row>
    <row r="221" spans="1:37" x14ac:dyDescent="0.25">
      <c r="A221" s="510">
        <v>123</v>
      </c>
      <c r="B221" s="507" t="s">
        <v>90</v>
      </c>
      <c r="C221" s="172" t="s">
        <v>1161</v>
      </c>
      <c r="D221" s="507" t="s">
        <v>318</v>
      </c>
      <c r="E221" s="513">
        <v>97</v>
      </c>
      <c r="F221" s="495">
        <v>6522</v>
      </c>
      <c r="G221" s="495">
        <v>5486</v>
      </c>
      <c r="H221" s="498">
        <v>0</v>
      </c>
      <c r="I221" s="501">
        <v>0.15884699999999999</v>
      </c>
      <c r="J221" s="495">
        <v>5486</v>
      </c>
      <c r="K221" s="504">
        <v>532142</v>
      </c>
      <c r="L221" s="507" t="s">
        <v>1026</v>
      </c>
      <c r="M221" s="516">
        <v>40</v>
      </c>
      <c r="N221" s="492">
        <v>10</v>
      </c>
      <c r="O221" s="492">
        <v>10</v>
      </c>
      <c r="P221" s="492" t="s">
        <v>1027</v>
      </c>
      <c r="Q221" s="492" t="s">
        <v>1027</v>
      </c>
      <c r="R221" s="492" t="s">
        <v>1027</v>
      </c>
      <c r="S221" s="492" t="s">
        <v>1027</v>
      </c>
      <c r="T221" s="492" t="s">
        <v>1027</v>
      </c>
      <c r="U221" s="492" t="s">
        <v>1027</v>
      </c>
      <c r="V221" s="492" t="s">
        <v>1027</v>
      </c>
      <c r="W221" s="492" t="s">
        <v>1027</v>
      </c>
      <c r="X221" s="492" t="s">
        <v>1027</v>
      </c>
      <c r="Y221" s="492" t="s">
        <v>1027</v>
      </c>
      <c r="Z221" s="492" t="s">
        <v>1027</v>
      </c>
      <c r="AA221" s="492" t="s">
        <v>1027</v>
      </c>
      <c r="AB221" s="492" t="s">
        <v>1027</v>
      </c>
      <c r="AC221" s="492" t="s">
        <v>1027</v>
      </c>
      <c r="AD221" s="492">
        <v>22</v>
      </c>
      <c r="AE221" s="492">
        <v>15</v>
      </c>
      <c r="AF221" s="492" t="s">
        <v>1027</v>
      </c>
      <c r="AG221" s="492" t="s">
        <v>1027</v>
      </c>
      <c r="AH221" s="492" t="s">
        <v>1027</v>
      </c>
      <c r="AI221" s="492" t="s">
        <v>1027</v>
      </c>
      <c r="AJ221" s="492" t="s">
        <v>1027</v>
      </c>
      <c r="AK221" s="492" t="s">
        <v>1027</v>
      </c>
    </row>
    <row r="222" spans="1:37" x14ac:dyDescent="0.25">
      <c r="A222" s="511"/>
      <c r="B222" s="508"/>
      <c r="C222" s="173" t="s">
        <v>1167</v>
      </c>
      <c r="D222" s="508"/>
      <c r="E222" s="514"/>
      <c r="F222" s="496"/>
      <c r="G222" s="496"/>
      <c r="H222" s="499"/>
      <c r="I222" s="502"/>
      <c r="J222" s="496"/>
      <c r="K222" s="505"/>
      <c r="L222" s="508"/>
      <c r="M222" s="517"/>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row>
    <row r="223" spans="1:37" x14ac:dyDescent="0.25">
      <c r="A223" s="511"/>
      <c r="B223" s="508"/>
      <c r="C223" s="173" t="s">
        <v>1169</v>
      </c>
      <c r="D223" s="508"/>
      <c r="E223" s="514"/>
      <c r="F223" s="496"/>
      <c r="G223" s="496"/>
      <c r="H223" s="499"/>
      <c r="I223" s="502"/>
      <c r="J223" s="496"/>
      <c r="K223" s="505"/>
      <c r="L223" s="508"/>
      <c r="M223" s="517"/>
      <c r="N223" s="493"/>
      <c r="O223" s="493"/>
      <c r="P223" s="493"/>
      <c r="Q223" s="493"/>
      <c r="R223" s="493"/>
      <c r="S223" s="493"/>
      <c r="T223" s="493"/>
      <c r="U223" s="493"/>
      <c r="V223" s="493"/>
      <c r="W223" s="493"/>
      <c r="X223" s="493"/>
      <c r="Y223" s="493"/>
      <c r="Z223" s="493"/>
      <c r="AA223" s="493"/>
      <c r="AB223" s="493"/>
      <c r="AC223" s="493"/>
      <c r="AD223" s="493"/>
      <c r="AE223" s="493"/>
      <c r="AF223" s="493"/>
      <c r="AG223" s="493"/>
      <c r="AH223" s="493"/>
      <c r="AI223" s="493"/>
      <c r="AJ223" s="493"/>
      <c r="AK223" s="493"/>
    </row>
    <row r="224" spans="1:37" x14ac:dyDescent="0.25">
      <c r="A224" s="512"/>
      <c r="B224" s="509"/>
      <c r="C224" s="174" t="s">
        <v>1170</v>
      </c>
      <c r="D224" s="509"/>
      <c r="E224" s="515"/>
      <c r="F224" s="497"/>
      <c r="G224" s="497"/>
      <c r="H224" s="500"/>
      <c r="I224" s="503"/>
      <c r="J224" s="497"/>
      <c r="K224" s="506"/>
      <c r="L224" s="509"/>
      <c r="M224" s="518"/>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row>
    <row r="225" spans="1:37" x14ac:dyDescent="0.25">
      <c r="A225" s="510">
        <v>124</v>
      </c>
      <c r="B225" s="507" t="s">
        <v>91</v>
      </c>
      <c r="C225" s="172" t="s">
        <v>1161</v>
      </c>
      <c r="D225" s="507" t="s">
        <v>318</v>
      </c>
      <c r="E225" s="513">
        <v>96</v>
      </c>
      <c r="F225" s="495">
        <v>6522</v>
      </c>
      <c r="G225" s="495">
        <v>5486</v>
      </c>
      <c r="H225" s="498">
        <v>0</v>
      </c>
      <c r="I225" s="501">
        <v>0.15884699999999999</v>
      </c>
      <c r="J225" s="495">
        <v>5486</v>
      </c>
      <c r="K225" s="504">
        <v>526656</v>
      </c>
      <c r="L225" s="507" t="s">
        <v>1026</v>
      </c>
      <c r="M225" s="516">
        <v>20</v>
      </c>
      <c r="N225" s="492">
        <v>10</v>
      </c>
      <c r="O225" s="492">
        <v>3</v>
      </c>
      <c r="P225" s="492" t="s">
        <v>1027</v>
      </c>
      <c r="Q225" s="492">
        <v>3</v>
      </c>
      <c r="R225" s="492">
        <v>3</v>
      </c>
      <c r="S225" s="492">
        <v>3</v>
      </c>
      <c r="T225" s="492">
        <v>3</v>
      </c>
      <c r="U225" s="492">
        <v>3</v>
      </c>
      <c r="V225" s="492">
        <v>3</v>
      </c>
      <c r="W225" s="492">
        <v>3</v>
      </c>
      <c r="X225" s="492">
        <v>3</v>
      </c>
      <c r="Y225" s="492">
        <v>3</v>
      </c>
      <c r="Z225" s="492">
        <v>3</v>
      </c>
      <c r="AA225" s="492">
        <v>3</v>
      </c>
      <c r="AB225" s="492">
        <v>3</v>
      </c>
      <c r="AC225" s="492">
        <v>3</v>
      </c>
      <c r="AD225" s="492">
        <v>3</v>
      </c>
      <c r="AE225" s="492">
        <v>3</v>
      </c>
      <c r="AF225" s="492">
        <v>3</v>
      </c>
      <c r="AG225" s="492">
        <v>3</v>
      </c>
      <c r="AH225" s="492">
        <v>3</v>
      </c>
      <c r="AI225" s="492">
        <v>3</v>
      </c>
      <c r="AJ225" s="492">
        <v>3</v>
      </c>
      <c r="AK225" s="492">
        <v>3</v>
      </c>
    </row>
    <row r="226" spans="1:37" x14ac:dyDescent="0.25">
      <c r="A226" s="511"/>
      <c r="B226" s="508"/>
      <c r="C226" s="173" t="s">
        <v>1168</v>
      </c>
      <c r="D226" s="508"/>
      <c r="E226" s="514"/>
      <c r="F226" s="496"/>
      <c r="G226" s="496"/>
      <c r="H226" s="499"/>
      <c r="I226" s="502"/>
      <c r="J226" s="496"/>
      <c r="K226" s="505"/>
      <c r="L226" s="508"/>
      <c r="M226" s="517"/>
      <c r="N226" s="493"/>
      <c r="O226" s="493"/>
      <c r="P226" s="493"/>
      <c r="Q226" s="493"/>
      <c r="R226" s="493"/>
      <c r="S226" s="493"/>
      <c r="T226" s="493"/>
      <c r="U226" s="493"/>
      <c r="V226" s="493"/>
      <c r="W226" s="493"/>
      <c r="X226" s="493"/>
      <c r="Y226" s="493"/>
      <c r="Z226" s="493"/>
      <c r="AA226" s="493"/>
      <c r="AB226" s="493"/>
      <c r="AC226" s="493"/>
      <c r="AD226" s="493"/>
      <c r="AE226" s="493"/>
      <c r="AF226" s="493"/>
      <c r="AG226" s="493"/>
      <c r="AH226" s="493"/>
      <c r="AI226" s="493"/>
      <c r="AJ226" s="493"/>
      <c r="AK226" s="493"/>
    </row>
    <row r="227" spans="1:37" x14ac:dyDescent="0.25">
      <c r="A227" s="511"/>
      <c r="B227" s="508"/>
      <c r="C227" s="173" t="s">
        <v>1171</v>
      </c>
      <c r="D227" s="508"/>
      <c r="E227" s="514"/>
      <c r="F227" s="496"/>
      <c r="G227" s="496"/>
      <c r="H227" s="499"/>
      <c r="I227" s="502"/>
      <c r="J227" s="496"/>
      <c r="K227" s="505"/>
      <c r="L227" s="508"/>
      <c r="M227" s="517"/>
      <c r="N227" s="493"/>
      <c r="O227" s="493"/>
      <c r="P227" s="493"/>
      <c r="Q227" s="493"/>
      <c r="R227" s="493"/>
      <c r="S227" s="493"/>
      <c r="T227" s="493"/>
      <c r="U227" s="493"/>
      <c r="V227" s="493"/>
      <c r="W227" s="493"/>
      <c r="X227" s="493"/>
      <c r="Y227" s="493"/>
      <c r="Z227" s="493"/>
      <c r="AA227" s="493"/>
      <c r="AB227" s="493"/>
      <c r="AC227" s="493"/>
      <c r="AD227" s="493"/>
      <c r="AE227" s="493"/>
      <c r="AF227" s="493"/>
      <c r="AG227" s="493"/>
      <c r="AH227" s="493"/>
      <c r="AI227" s="493"/>
      <c r="AJ227" s="493"/>
      <c r="AK227" s="493"/>
    </row>
    <row r="228" spans="1:37" x14ac:dyDescent="0.25">
      <c r="A228" s="512"/>
      <c r="B228" s="509"/>
      <c r="C228" s="174" t="s">
        <v>1170</v>
      </c>
      <c r="D228" s="509"/>
      <c r="E228" s="515"/>
      <c r="F228" s="497"/>
      <c r="G228" s="497"/>
      <c r="H228" s="500"/>
      <c r="I228" s="503"/>
      <c r="J228" s="497"/>
      <c r="K228" s="506"/>
      <c r="L228" s="509"/>
      <c r="M228" s="518"/>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row>
    <row r="229" spans="1:37" x14ac:dyDescent="0.25">
      <c r="A229" s="510">
        <v>126</v>
      </c>
      <c r="B229" s="507" t="s">
        <v>134</v>
      </c>
      <c r="C229" s="172" t="s">
        <v>1172</v>
      </c>
      <c r="D229" s="507" t="s">
        <v>326</v>
      </c>
      <c r="E229" s="513">
        <v>26</v>
      </c>
      <c r="F229" s="495">
        <v>4702</v>
      </c>
      <c r="G229" s="495">
        <v>3156</v>
      </c>
      <c r="H229" s="498">
        <v>0</v>
      </c>
      <c r="I229" s="501">
        <v>0.32879599999999998</v>
      </c>
      <c r="J229" s="495">
        <v>3156</v>
      </c>
      <c r="K229" s="504">
        <v>82056</v>
      </c>
      <c r="L229" s="507" t="s">
        <v>1026</v>
      </c>
      <c r="M229" s="516">
        <v>20</v>
      </c>
      <c r="N229" s="492">
        <v>6</v>
      </c>
      <c r="O229" s="492" t="s">
        <v>1027</v>
      </c>
      <c r="P229" s="492" t="s">
        <v>1027</v>
      </c>
      <c r="Q229" s="492" t="s">
        <v>1027</v>
      </c>
      <c r="R229" s="492" t="s">
        <v>1027</v>
      </c>
      <c r="S229" s="492" t="s">
        <v>1027</v>
      </c>
      <c r="T229" s="492" t="s">
        <v>1027</v>
      </c>
      <c r="U229" s="492" t="s">
        <v>1027</v>
      </c>
      <c r="V229" s="492" t="s">
        <v>1027</v>
      </c>
      <c r="W229" s="492" t="s">
        <v>1027</v>
      </c>
      <c r="X229" s="492" t="s">
        <v>1027</v>
      </c>
      <c r="Y229" s="492" t="s">
        <v>1027</v>
      </c>
      <c r="Z229" s="492" t="s">
        <v>1027</v>
      </c>
      <c r="AA229" s="492" t="s">
        <v>1027</v>
      </c>
      <c r="AB229" s="492" t="s">
        <v>1027</v>
      </c>
      <c r="AC229" s="492" t="s">
        <v>1027</v>
      </c>
      <c r="AD229" s="492" t="s">
        <v>1027</v>
      </c>
      <c r="AE229" s="492" t="s">
        <v>1027</v>
      </c>
      <c r="AF229" s="492" t="s">
        <v>1027</v>
      </c>
      <c r="AG229" s="492" t="s">
        <v>1027</v>
      </c>
      <c r="AH229" s="492" t="s">
        <v>1027</v>
      </c>
      <c r="AI229" s="492" t="s">
        <v>1027</v>
      </c>
      <c r="AJ229" s="492" t="s">
        <v>1027</v>
      </c>
      <c r="AK229" s="492" t="s">
        <v>1027</v>
      </c>
    </row>
    <row r="230" spans="1:37" x14ac:dyDescent="0.25">
      <c r="A230" s="511"/>
      <c r="B230" s="508"/>
      <c r="C230" s="173" t="s">
        <v>1173</v>
      </c>
      <c r="D230" s="508"/>
      <c r="E230" s="514"/>
      <c r="F230" s="496"/>
      <c r="G230" s="496"/>
      <c r="H230" s="499"/>
      <c r="I230" s="502"/>
      <c r="J230" s="496"/>
      <c r="K230" s="505"/>
      <c r="L230" s="508"/>
      <c r="M230" s="517"/>
      <c r="N230" s="493"/>
      <c r="O230" s="493"/>
      <c r="P230" s="493"/>
      <c r="Q230" s="493"/>
      <c r="R230" s="493"/>
      <c r="S230" s="493"/>
      <c r="T230" s="493"/>
      <c r="U230" s="493"/>
      <c r="V230" s="493"/>
      <c r="W230" s="493"/>
      <c r="X230" s="493"/>
      <c r="Y230" s="493"/>
      <c r="Z230" s="493"/>
      <c r="AA230" s="493"/>
      <c r="AB230" s="493"/>
      <c r="AC230" s="493"/>
      <c r="AD230" s="493"/>
      <c r="AE230" s="493"/>
      <c r="AF230" s="493"/>
      <c r="AG230" s="493"/>
      <c r="AH230" s="493"/>
      <c r="AI230" s="493"/>
      <c r="AJ230" s="493"/>
      <c r="AK230" s="493"/>
    </row>
    <row r="231" spans="1:37" x14ac:dyDescent="0.25">
      <c r="A231" s="511"/>
      <c r="B231" s="508"/>
      <c r="C231" s="173" t="s">
        <v>1174</v>
      </c>
      <c r="D231" s="508"/>
      <c r="E231" s="514"/>
      <c r="F231" s="496"/>
      <c r="G231" s="496"/>
      <c r="H231" s="499"/>
      <c r="I231" s="502"/>
      <c r="J231" s="496"/>
      <c r="K231" s="505"/>
      <c r="L231" s="508"/>
      <c r="M231" s="517"/>
      <c r="N231" s="493"/>
      <c r="O231" s="493"/>
      <c r="P231" s="493"/>
      <c r="Q231" s="493"/>
      <c r="R231" s="493"/>
      <c r="S231" s="493"/>
      <c r="T231" s="493"/>
      <c r="U231" s="493"/>
      <c r="V231" s="493"/>
      <c r="W231" s="493"/>
      <c r="X231" s="493"/>
      <c r="Y231" s="493"/>
      <c r="Z231" s="493"/>
      <c r="AA231" s="493"/>
      <c r="AB231" s="493"/>
      <c r="AC231" s="493"/>
      <c r="AD231" s="493"/>
      <c r="AE231" s="493"/>
      <c r="AF231" s="493"/>
      <c r="AG231" s="493"/>
      <c r="AH231" s="493"/>
      <c r="AI231" s="493"/>
      <c r="AJ231" s="493"/>
      <c r="AK231" s="493"/>
    </row>
    <row r="232" spans="1:37" x14ac:dyDescent="0.25">
      <c r="A232" s="511"/>
      <c r="B232" s="508"/>
      <c r="C232" s="173" t="s">
        <v>1175</v>
      </c>
      <c r="D232" s="508"/>
      <c r="E232" s="514"/>
      <c r="F232" s="496"/>
      <c r="G232" s="496"/>
      <c r="H232" s="499"/>
      <c r="I232" s="502"/>
      <c r="J232" s="496"/>
      <c r="K232" s="505"/>
      <c r="L232" s="508"/>
      <c r="M232" s="517"/>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row>
    <row r="233" spans="1:37" x14ac:dyDescent="0.25">
      <c r="A233" s="512"/>
      <c r="B233" s="509"/>
      <c r="C233" s="174" t="s">
        <v>1176</v>
      </c>
      <c r="D233" s="509"/>
      <c r="E233" s="515"/>
      <c r="F233" s="497"/>
      <c r="G233" s="497"/>
      <c r="H233" s="500"/>
      <c r="I233" s="503"/>
      <c r="J233" s="497"/>
      <c r="K233" s="506"/>
      <c r="L233" s="509"/>
      <c r="M233" s="518"/>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row>
    <row r="234" spans="1:37" x14ac:dyDescent="0.25">
      <c r="A234" s="510">
        <v>127</v>
      </c>
      <c r="B234" s="507" t="s">
        <v>135</v>
      </c>
      <c r="C234" s="172" t="s">
        <v>1172</v>
      </c>
      <c r="D234" s="507" t="s">
        <v>326</v>
      </c>
      <c r="E234" s="513">
        <v>30</v>
      </c>
      <c r="F234" s="495">
        <v>4681</v>
      </c>
      <c r="G234" s="495">
        <v>3156</v>
      </c>
      <c r="H234" s="498">
        <v>0</v>
      </c>
      <c r="I234" s="501">
        <v>0.32578499999999999</v>
      </c>
      <c r="J234" s="495">
        <v>3156</v>
      </c>
      <c r="K234" s="504">
        <v>94680</v>
      </c>
      <c r="L234" s="507" t="s">
        <v>1026</v>
      </c>
      <c r="M234" s="516">
        <v>20</v>
      </c>
      <c r="N234" s="492">
        <v>10</v>
      </c>
      <c r="O234" s="492" t="s">
        <v>1027</v>
      </c>
      <c r="P234" s="492" t="s">
        <v>1027</v>
      </c>
      <c r="Q234" s="492" t="s">
        <v>1027</v>
      </c>
      <c r="R234" s="492" t="s">
        <v>1027</v>
      </c>
      <c r="S234" s="492" t="s">
        <v>1027</v>
      </c>
      <c r="T234" s="492" t="s">
        <v>1027</v>
      </c>
      <c r="U234" s="492" t="s">
        <v>1027</v>
      </c>
      <c r="V234" s="492" t="s">
        <v>1027</v>
      </c>
      <c r="W234" s="492" t="s">
        <v>1027</v>
      </c>
      <c r="X234" s="492" t="s">
        <v>1027</v>
      </c>
      <c r="Y234" s="492" t="s">
        <v>1027</v>
      </c>
      <c r="Z234" s="492" t="s">
        <v>1027</v>
      </c>
      <c r="AA234" s="492" t="s">
        <v>1027</v>
      </c>
      <c r="AB234" s="492" t="s">
        <v>1027</v>
      </c>
      <c r="AC234" s="492" t="s">
        <v>1027</v>
      </c>
      <c r="AD234" s="492" t="s">
        <v>1027</v>
      </c>
      <c r="AE234" s="492" t="s">
        <v>1027</v>
      </c>
      <c r="AF234" s="492" t="s">
        <v>1027</v>
      </c>
      <c r="AG234" s="492" t="s">
        <v>1027</v>
      </c>
      <c r="AH234" s="492" t="s">
        <v>1027</v>
      </c>
      <c r="AI234" s="492" t="s">
        <v>1027</v>
      </c>
      <c r="AJ234" s="492" t="s">
        <v>1027</v>
      </c>
      <c r="AK234" s="492" t="s">
        <v>1027</v>
      </c>
    </row>
    <row r="235" spans="1:37" x14ac:dyDescent="0.25">
      <c r="A235" s="511"/>
      <c r="B235" s="508"/>
      <c r="C235" s="173" t="s">
        <v>1173</v>
      </c>
      <c r="D235" s="508"/>
      <c r="E235" s="514"/>
      <c r="F235" s="496"/>
      <c r="G235" s="496"/>
      <c r="H235" s="499"/>
      <c r="I235" s="502"/>
      <c r="J235" s="496"/>
      <c r="K235" s="505"/>
      <c r="L235" s="508"/>
      <c r="M235" s="517"/>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row>
    <row r="236" spans="1:37" x14ac:dyDescent="0.25">
      <c r="A236" s="511"/>
      <c r="B236" s="508"/>
      <c r="C236" s="173" t="s">
        <v>1174</v>
      </c>
      <c r="D236" s="508"/>
      <c r="E236" s="514"/>
      <c r="F236" s="496"/>
      <c r="G236" s="496"/>
      <c r="H236" s="499"/>
      <c r="I236" s="502"/>
      <c r="J236" s="496"/>
      <c r="K236" s="505"/>
      <c r="L236" s="508"/>
      <c r="M236" s="517"/>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row>
    <row r="237" spans="1:37" x14ac:dyDescent="0.25">
      <c r="A237" s="511"/>
      <c r="B237" s="508"/>
      <c r="C237" s="173" t="s">
        <v>1175</v>
      </c>
      <c r="D237" s="508"/>
      <c r="E237" s="514"/>
      <c r="F237" s="496"/>
      <c r="G237" s="496"/>
      <c r="H237" s="499"/>
      <c r="I237" s="502"/>
      <c r="J237" s="496"/>
      <c r="K237" s="505"/>
      <c r="L237" s="508"/>
      <c r="M237" s="517"/>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row>
    <row r="238" spans="1:37" x14ac:dyDescent="0.25">
      <c r="A238" s="512"/>
      <c r="B238" s="509"/>
      <c r="C238" s="174" t="s">
        <v>1177</v>
      </c>
      <c r="D238" s="509"/>
      <c r="E238" s="515"/>
      <c r="F238" s="497"/>
      <c r="G238" s="497"/>
      <c r="H238" s="500"/>
      <c r="I238" s="503"/>
      <c r="J238" s="497"/>
      <c r="K238" s="506"/>
      <c r="L238" s="509"/>
      <c r="M238" s="518"/>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row>
    <row r="239" spans="1:37" x14ac:dyDescent="0.25">
      <c r="A239" s="510">
        <v>129</v>
      </c>
      <c r="B239" s="507" t="s">
        <v>136</v>
      </c>
      <c r="C239" s="172" t="s">
        <v>1172</v>
      </c>
      <c r="D239" s="507" t="s">
        <v>326</v>
      </c>
      <c r="E239" s="513">
        <v>30</v>
      </c>
      <c r="F239" s="495">
        <v>5523</v>
      </c>
      <c r="G239" s="495">
        <v>3604</v>
      </c>
      <c r="H239" s="498">
        <v>0</v>
      </c>
      <c r="I239" s="501">
        <v>0.34745599999999999</v>
      </c>
      <c r="J239" s="495">
        <v>3604</v>
      </c>
      <c r="K239" s="504">
        <v>108120</v>
      </c>
      <c r="L239" s="507" t="s">
        <v>1026</v>
      </c>
      <c r="M239" s="516">
        <v>20</v>
      </c>
      <c r="N239" s="492">
        <v>10</v>
      </c>
      <c r="O239" s="492" t="s">
        <v>1027</v>
      </c>
      <c r="P239" s="492" t="s">
        <v>1027</v>
      </c>
      <c r="Q239" s="492" t="s">
        <v>1027</v>
      </c>
      <c r="R239" s="492" t="s">
        <v>1027</v>
      </c>
      <c r="S239" s="492" t="s">
        <v>1027</v>
      </c>
      <c r="T239" s="492" t="s">
        <v>1027</v>
      </c>
      <c r="U239" s="492" t="s">
        <v>1027</v>
      </c>
      <c r="V239" s="492" t="s">
        <v>1027</v>
      </c>
      <c r="W239" s="492" t="s">
        <v>1027</v>
      </c>
      <c r="X239" s="492" t="s">
        <v>1027</v>
      </c>
      <c r="Y239" s="492" t="s">
        <v>1027</v>
      </c>
      <c r="Z239" s="492" t="s">
        <v>1027</v>
      </c>
      <c r="AA239" s="492" t="s">
        <v>1027</v>
      </c>
      <c r="AB239" s="492" t="s">
        <v>1027</v>
      </c>
      <c r="AC239" s="492" t="s">
        <v>1027</v>
      </c>
      <c r="AD239" s="492" t="s">
        <v>1027</v>
      </c>
      <c r="AE239" s="492" t="s">
        <v>1027</v>
      </c>
      <c r="AF239" s="492" t="s">
        <v>1027</v>
      </c>
      <c r="AG239" s="492" t="s">
        <v>1027</v>
      </c>
      <c r="AH239" s="492" t="s">
        <v>1027</v>
      </c>
      <c r="AI239" s="492" t="s">
        <v>1027</v>
      </c>
      <c r="AJ239" s="492" t="s">
        <v>1027</v>
      </c>
      <c r="AK239" s="492" t="s">
        <v>1027</v>
      </c>
    </row>
    <row r="240" spans="1:37" x14ac:dyDescent="0.25">
      <c r="A240" s="511"/>
      <c r="B240" s="508"/>
      <c r="C240" s="173" t="s">
        <v>1173</v>
      </c>
      <c r="D240" s="508"/>
      <c r="E240" s="514"/>
      <c r="F240" s="496"/>
      <c r="G240" s="496"/>
      <c r="H240" s="499"/>
      <c r="I240" s="502"/>
      <c r="J240" s="496"/>
      <c r="K240" s="505"/>
      <c r="L240" s="508"/>
      <c r="M240" s="517"/>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row>
    <row r="241" spans="1:37" x14ac:dyDescent="0.25">
      <c r="A241" s="511"/>
      <c r="B241" s="508"/>
      <c r="C241" s="173" t="s">
        <v>1178</v>
      </c>
      <c r="D241" s="508"/>
      <c r="E241" s="514"/>
      <c r="F241" s="496"/>
      <c r="G241" s="496"/>
      <c r="H241" s="499"/>
      <c r="I241" s="502"/>
      <c r="J241" s="496"/>
      <c r="K241" s="505"/>
      <c r="L241" s="508"/>
      <c r="M241" s="517"/>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row>
    <row r="242" spans="1:37" x14ac:dyDescent="0.25">
      <c r="A242" s="511"/>
      <c r="B242" s="508"/>
      <c r="C242" s="173" t="s">
        <v>1175</v>
      </c>
      <c r="D242" s="508"/>
      <c r="E242" s="514"/>
      <c r="F242" s="496"/>
      <c r="G242" s="496"/>
      <c r="H242" s="499"/>
      <c r="I242" s="502"/>
      <c r="J242" s="496"/>
      <c r="K242" s="505"/>
      <c r="L242" s="508"/>
      <c r="M242" s="517"/>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row>
    <row r="243" spans="1:37" x14ac:dyDescent="0.25">
      <c r="A243" s="512"/>
      <c r="B243" s="509"/>
      <c r="C243" s="174" t="s">
        <v>1179</v>
      </c>
      <c r="D243" s="509"/>
      <c r="E243" s="515"/>
      <c r="F243" s="497"/>
      <c r="G243" s="497"/>
      <c r="H243" s="500"/>
      <c r="I243" s="503"/>
      <c r="J243" s="497"/>
      <c r="K243" s="506"/>
      <c r="L243" s="509"/>
      <c r="M243" s="518"/>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row>
    <row r="244" spans="1:37" x14ac:dyDescent="0.25">
      <c r="A244" s="528">
        <v>131</v>
      </c>
      <c r="B244" s="525" t="s">
        <v>137</v>
      </c>
      <c r="C244" s="177" t="s">
        <v>1180</v>
      </c>
      <c r="D244" s="525" t="s">
        <v>330</v>
      </c>
      <c r="E244" s="531">
        <v>5</v>
      </c>
      <c r="F244" s="534">
        <v>23249</v>
      </c>
      <c r="G244" s="534">
        <v>18741</v>
      </c>
      <c r="H244" s="537">
        <v>1</v>
      </c>
      <c r="I244" s="501">
        <v>1</v>
      </c>
      <c r="J244" s="540" t="s">
        <v>1060</v>
      </c>
      <c r="K244" s="522" t="s">
        <v>1061</v>
      </c>
      <c r="L244" s="525" t="s">
        <v>986</v>
      </c>
      <c r="M244" s="543">
        <v>4</v>
      </c>
      <c r="N244" s="519">
        <v>1</v>
      </c>
      <c r="O244" s="519" t="s">
        <v>1027</v>
      </c>
      <c r="P244" s="519" t="s">
        <v>1027</v>
      </c>
      <c r="Q244" s="519" t="s">
        <v>1027</v>
      </c>
      <c r="R244" s="519" t="s">
        <v>1027</v>
      </c>
      <c r="S244" s="519" t="s">
        <v>1027</v>
      </c>
      <c r="T244" s="519" t="s">
        <v>1027</v>
      </c>
      <c r="U244" s="519" t="s">
        <v>1027</v>
      </c>
      <c r="V244" s="519" t="s">
        <v>1027</v>
      </c>
      <c r="W244" s="519" t="s">
        <v>1027</v>
      </c>
      <c r="X244" s="519" t="s">
        <v>1027</v>
      </c>
      <c r="Y244" s="519" t="s">
        <v>1027</v>
      </c>
      <c r="Z244" s="519" t="s">
        <v>1027</v>
      </c>
      <c r="AA244" s="519" t="s">
        <v>1027</v>
      </c>
      <c r="AB244" s="519" t="s">
        <v>1027</v>
      </c>
      <c r="AC244" s="519" t="s">
        <v>1027</v>
      </c>
      <c r="AD244" s="519" t="s">
        <v>1027</v>
      </c>
      <c r="AE244" s="519" t="s">
        <v>1027</v>
      </c>
      <c r="AF244" s="519" t="s">
        <v>1027</v>
      </c>
      <c r="AG244" s="519" t="s">
        <v>1027</v>
      </c>
      <c r="AH244" s="519" t="s">
        <v>1027</v>
      </c>
      <c r="AI244" s="519" t="s">
        <v>1027</v>
      </c>
      <c r="AJ244" s="519" t="s">
        <v>1027</v>
      </c>
      <c r="AK244" s="519" t="s">
        <v>1027</v>
      </c>
    </row>
    <row r="245" spans="1:37" x14ac:dyDescent="0.25">
      <c r="A245" s="529"/>
      <c r="B245" s="526"/>
      <c r="C245" s="178" t="s">
        <v>1181</v>
      </c>
      <c r="D245" s="526"/>
      <c r="E245" s="532"/>
      <c r="F245" s="535"/>
      <c r="G245" s="535"/>
      <c r="H245" s="538"/>
      <c r="I245" s="502"/>
      <c r="J245" s="541"/>
      <c r="K245" s="523"/>
      <c r="L245" s="526"/>
      <c r="M245" s="544"/>
      <c r="N245" s="520"/>
      <c r="O245" s="520"/>
      <c r="P245" s="520"/>
      <c r="Q245" s="520"/>
      <c r="R245" s="520"/>
      <c r="S245" s="520"/>
      <c r="T245" s="520"/>
      <c r="U245" s="520"/>
      <c r="V245" s="520"/>
      <c r="W245" s="520"/>
      <c r="X245" s="520"/>
      <c r="Y245" s="520"/>
      <c r="Z245" s="520"/>
      <c r="AA245" s="520"/>
      <c r="AB245" s="520"/>
      <c r="AC245" s="520"/>
      <c r="AD245" s="520"/>
      <c r="AE245" s="520"/>
      <c r="AF245" s="520"/>
      <c r="AG245" s="520"/>
      <c r="AH245" s="520"/>
      <c r="AI245" s="520"/>
      <c r="AJ245" s="520"/>
      <c r="AK245" s="520"/>
    </row>
    <row r="246" spans="1:37" x14ac:dyDescent="0.25">
      <c r="A246" s="530"/>
      <c r="B246" s="527"/>
      <c r="C246" s="179" t="s">
        <v>1182</v>
      </c>
      <c r="D246" s="527"/>
      <c r="E246" s="533"/>
      <c r="F246" s="536"/>
      <c r="G246" s="536"/>
      <c r="H246" s="539"/>
      <c r="I246" s="503"/>
      <c r="J246" s="542"/>
      <c r="K246" s="524"/>
      <c r="L246" s="527"/>
      <c r="M246" s="545"/>
      <c r="N246" s="521"/>
      <c r="O246" s="521"/>
      <c r="P246" s="521"/>
      <c r="Q246" s="521"/>
      <c r="R246" s="521"/>
      <c r="S246" s="521"/>
      <c r="T246" s="521"/>
      <c r="U246" s="521"/>
      <c r="V246" s="521"/>
      <c r="W246" s="521"/>
      <c r="X246" s="521"/>
      <c r="Y246" s="521"/>
      <c r="Z246" s="521"/>
      <c r="AA246" s="521"/>
      <c r="AB246" s="521"/>
      <c r="AC246" s="521"/>
      <c r="AD246" s="521"/>
      <c r="AE246" s="521"/>
      <c r="AF246" s="521"/>
      <c r="AG246" s="521"/>
      <c r="AH246" s="521"/>
      <c r="AI246" s="521"/>
      <c r="AJ246" s="521"/>
      <c r="AK246" s="521"/>
    </row>
    <row r="247" spans="1:37" x14ac:dyDescent="0.25">
      <c r="A247" s="528">
        <v>132</v>
      </c>
      <c r="B247" s="525" t="s">
        <v>92</v>
      </c>
      <c r="C247" s="177" t="s">
        <v>1183</v>
      </c>
      <c r="D247" s="525" t="s">
        <v>326</v>
      </c>
      <c r="E247" s="531">
        <v>7</v>
      </c>
      <c r="F247" s="534">
        <v>10047</v>
      </c>
      <c r="G247" s="534">
        <v>7494</v>
      </c>
      <c r="H247" s="537">
        <v>1</v>
      </c>
      <c r="I247" s="501">
        <v>1</v>
      </c>
      <c r="J247" s="540" t="s">
        <v>1060</v>
      </c>
      <c r="K247" s="522" t="s">
        <v>1061</v>
      </c>
      <c r="L247" s="525" t="s">
        <v>986</v>
      </c>
      <c r="M247" s="543" t="s">
        <v>1137</v>
      </c>
      <c r="N247" s="519" t="s">
        <v>1027</v>
      </c>
      <c r="O247" s="519">
        <v>3</v>
      </c>
      <c r="P247" s="519" t="s">
        <v>1027</v>
      </c>
      <c r="Q247" s="519" t="s">
        <v>1027</v>
      </c>
      <c r="R247" s="519" t="s">
        <v>1027</v>
      </c>
      <c r="S247" s="519" t="s">
        <v>1027</v>
      </c>
      <c r="T247" s="519" t="s">
        <v>1027</v>
      </c>
      <c r="U247" s="519" t="s">
        <v>1027</v>
      </c>
      <c r="V247" s="519" t="s">
        <v>1027</v>
      </c>
      <c r="W247" s="519" t="s">
        <v>1027</v>
      </c>
      <c r="X247" s="519" t="s">
        <v>1027</v>
      </c>
      <c r="Y247" s="519">
        <v>2</v>
      </c>
      <c r="Z247" s="519" t="s">
        <v>1027</v>
      </c>
      <c r="AA247" s="519" t="s">
        <v>1027</v>
      </c>
      <c r="AB247" s="519" t="s">
        <v>1027</v>
      </c>
      <c r="AC247" s="519" t="s">
        <v>1027</v>
      </c>
      <c r="AD247" s="519">
        <v>1</v>
      </c>
      <c r="AE247" s="519">
        <v>1</v>
      </c>
      <c r="AF247" s="519" t="s">
        <v>1027</v>
      </c>
      <c r="AG247" s="519" t="s">
        <v>1027</v>
      </c>
      <c r="AH247" s="519" t="s">
        <v>1027</v>
      </c>
      <c r="AI247" s="519" t="s">
        <v>1027</v>
      </c>
      <c r="AJ247" s="519" t="s">
        <v>1027</v>
      </c>
      <c r="AK247" s="519" t="s">
        <v>1027</v>
      </c>
    </row>
    <row r="248" spans="1:37" x14ac:dyDescent="0.25">
      <c r="A248" s="530"/>
      <c r="B248" s="527"/>
      <c r="C248" s="179" t="s">
        <v>1175</v>
      </c>
      <c r="D248" s="527"/>
      <c r="E248" s="533"/>
      <c r="F248" s="536"/>
      <c r="G248" s="536"/>
      <c r="H248" s="539"/>
      <c r="I248" s="503"/>
      <c r="J248" s="542"/>
      <c r="K248" s="524"/>
      <c r="L248" s="527"/>
      <c r="M248" s="545"/>
      <c r="N248" s="521"/>
      <c r="O248" s="521"/>
      <c r="P248" s="521"/>
      <c r="Q248" s="521"/>
      <c r="R248" s="521"/>
      <c r="S248" s="521"/>
      <c r="T248" s="521"/>
      <c r="U248" s="521"/>
      <c r="V248" s="521"/>
      <c r="W248" s="521"/>
      <c r="X248" s="521"/>
      <c r="Y248" s="521"/>
      <c r="Z248" s="521"/>
      <c r="AA248" s="521"/>
      <c r="AB248" s="521"/>
      <c r="AC248" s="521"/>
      <c r="AD248" s="521"/>
      <c r="AE248" s="521"/>
      <c r="AF248" s="521"/>
      <c r="AG248" s="521"/>
      <c r="AH248" s="521"/>
      <c r="AI248" s="521"/>
      <c r="AJ248" s="521"/>
      <c r="AK248" s="521"/>
    </row>
    <row r="249" spans="1:37" x14ac:dyDescent="0.25">
      <c r="A249" s="528">
        <v>134</v>
      </c>
      <c r="B249" s="525" t="s">
        <v>93</v>
      </c>
      <c r="C249" s="177" t="s">
        <v>1184</v>
      </c>
      <c r="D249" s="525" t="s">
        <v>326</v>
      </c>
      <c r="E249" s="531">
        <v>34</v>
      </c>
      <c r="F249" s="534">
        <v>4839</v>
      </c>
      <c r="G249" s="534">
        <v>2630</v>
      </c>
      <c r="H249" s="537">
        <v>1</v>
      </c>
      <c r="I249" s="501">
        <v>1</v>
      </c>
      <c r="J249" s="540" t="s">
        <v>1060</v>
      </c>
      <c r="K249" s="522" t="s">
        <v>1061</v>
      </c>
      <c r="L249" s="525" t="s">
        <v>986</v>
      </c>
      <c r="M249" s="543">
        <v>24</v>
      </c>
      <c r="N249" s="519">
        <v>3</v>
      </c>
      <c r="O249" s="519">
        <v>3</v>
      </c>
      <c r="P249" s="519" t="s">
        <v>1027</v>
      </c>
      <c r="Q249" s="519" t="s">
        <v>1027</v>
      </c>
      <c r="R249" s="519" t="s">
        <v>1027</v>
      </c>
      <c r="S249" s="519" t="s">
        <v>1027</v>
      </c>
      <c r="T249" s="519" t="s">
        <v>1027</v>
      </c>
      <c r="U249" s="519" t="s">
        <v>1027</v>
      </c>
      <c r="V249" s="519" t="s">
        <v>1027</v>
      </c>
      <c r="W249" s="519" t="s">
        <v>1027</v>
      </c>
      <c r="X249" s="519" t="s">
        <v>1027</v>
      </c>
      <c r="Y249" s="519">
        <v>2</v>
      </c>
      <c r="Z249" s="519" t="s">
        <v>1027</v>
      </c>
      <c r="AA249" s="519" t="s">
        <v>1027</v>
      </c>
      <c r="AB249" s="519" t="s">
        <v>1027</v>
      </c>
      <c r="AC249" s="519" t="s">
        <v>1027</v>
      </c>
      <c r="AD249" s="519">
        <v>1</v>
      </c>
      <c r="AE249" s="519">
        <v>1</v>
      </c>
      <c r="AF249" s="519" t="s">
        <v>1027</v>
      </c>
      <c r="AG249" s="519" t="s">
        <v>1027</v>
      </c>
      <c r="AH249" s="519" t="s">
        <v>1027</v>
      </c>
      <c r="AI249" s="519" t="s">
        <v>1027</v>
      </c>
      <c r="AJ249" s="519" t="s">
        <v>1027</v>
      </c>
      <c r="AK249" s="519" t="s">
        <v>1027</v>
      </c>
    </row>
    <row r="250" spans="1:37" x14ac:dyDescent="0.25">
      <c r="A250" s="530"/>
      <c r="B250" s="527"/>
      <c r="C250" s="179" t="s">
        <v>1175</v>
      </c>
      <c r="D250" s="527"/>
      <c r="E250" s="533"/>
      <c r="F250" s="536"/>
      <c r="G250" s="536"/>
      <c r="H250" s="539"/>
      <c r="I250" s="503"/>
      <c r="J250" s="542"/>
      <c r="K250" s="524"/>
      <c r="L250" s="527"/>
      <c r="M250" s="545"/>
      <c r="N250" s="521"/>
      <c r="O250" s="521"/>
      <c r="P250" s="521"/>
      <c r="Q250" s="521"/>
      <c r="R250" s="521"/>
      <c r="S250" s="521"/>
      <c r="T250" s="521"/>
      <c r="U250" s="521"/>
      <c r="V250" s="521"/>
      <c r="W250" s="521"/>
      <c r="X250" s="521"/>
      <c r="Y250" s="521"/>
      <c r="Z250" s="521"/>
      <c r="AA250" s="521"/>
      <c r="AB250" s="521"/>
      <c r="AC250" s="521"/>
      <c r="AD250" s="521"/>
      <c r="AE250" s="521"/>
      <c r="AF250" s="521"/>
      <c r="AG250" s="521"/>
      <c r="AH250" s="521"/>
      <c r="AI250" s="521"/>
      <c r="AJ250" s="521"/>
      <c r="AK250" s="521"/>
    </row>
    <row r="251" spans="1:37" x14ac:dyDescent="0.25">
      <c r="A251" s="510">
        <v>135</v>
      </c>
      <c r="B251" s="507" t="s">
        <v>183</v>
      </c>
      <c r="C251" s="180" t="s">
        <v>1185</v>
      </c>
      <c r="D251" s="507" t="s">
        <v>334</v>
      </c>
      <c r="E251" s="513">
        <v>6</v>
      </c>
      <c r="F251" s="495">
        <v>18200</v>
      </c>
      <c r="G251" s="495">
        <v>5927</v>
      </c>
      <c r="H251" s="498">
        <v>0</v>
      </c>
      <c r="I251" s="501">
        <v>0.67434099999999997</v>
      </c>
      <c r="J251" s="495">
        <v>5927</v>
      </c>
      <c r="K251" s="504">
        <v>35562</v>
      </c>
      <c r="L251" s="507" t="s">
        <v>1026</v>
      </c>
      <c r="M251" s="516">
        <v>5</v>
      </c>
      <c r="N251" s="492">
        <v>1</v>
      </c>
      <c r="O251" s="492" t="s">
        <v>1027</v>
      </c>
      <c r="P251" s="492" t="s">
        <v>1027</v>
      </c>
      <c r="Q251" s="492" t="s">
        <v>1027</v>
      </c>
      <c r="R251" s="492" t="s">
        <v>1027</v>
      </c>
      <c r="S251" s="492" t="s">
        <v>1027</v>
      </c>
      <c r="T251" s="492" t="s">
        <v>1027</v>
      </c>
      <c r="U251" s="492" t="s">
        <v>1027</v>
      </c>
      <c r="V251" s="492" t="s">
        <v>1027</v>
      </c>
      <c r="W251" s="492" t="s">
        <v>1027</v>
      </c>
      <c r="X251" s="492" t="s">
        <v>1027</v>
      </c>
      <c r="Y251" s="492" t="s">
        <v>1027</v>
      </c>
      <c r="Z251" s="492" t="s">
        <v>1027</v>
      </c>
      <c r="AA251" s="492" t="s">
        <v>1027</v>
      </c>
      <c r="AB251" s="492" t="s">
        <v>1027</v>
      </c>
      <c r="AC251" s="492" t="s">
        <v>1027</v>
      </c>
      <c r="AD251" s="492" t="s">
        <v>1027</v>
      </c>
      <c r="AE251" s="492" t="s">
        <v>1027</v>
      </c>
      <c r="AF251" s="492" t="s">
        <v>1027</v>
      </c>
      <c r="AG251" s="492" t="s">
        <v>1027</v>
      </c>
      <c r="AH251" s="492" t="s">
        <v>1027</v>
      </c>
      <c r="AI251" s="492" t="s">
        <v>1027</v>
      </c>
      <c r="AJ251" s="492" t="s">
        <v>1027</v>
      </c>
      <c r="AK251" s="492" t="s">
        <v>1027</v>
      </c>
    </row>
    <row r="252" spans="1:37" x14ac:dyDescent="0.25">
      <c r="A252" s="511"/>
      <c r="B252" s="508"/>
      <c r="C252" s="181" t="s">
        <v>1186</v>
      </c>
      <c r="D252" s="508"/>
      <c r="E252" s="514"/>
      <c r="F252" s="496"/>
      <c r="G252" s="496"/>
      <c r="H252" s="499"/>
      <c r="I252" s="502"/>
      <c r="J252" s="496"/>
      <c r="K252" s="505"/>
      <c r="L252" s="508"/>
      <c r="M252" s="517"/>
      <c r="N252" s="493"/>
      <c r="O252" s="493"/>
      <c r="P252" s="493"/>
      <c r="Q252" s="493"/>
      <c r="R252" s="493"/>
      <c r="S252" s="493"/>
      <c r="T252" s="493"/>
      <c r="U252" s="493"/>
      <c r="V252" s="493"/>
      <c r="W252" s="493"/>
      <c r="X252" s="493"/>
      <c r="Y252" s="493"/>
      <c r="Z252" s="493"/>
      <c r="AA252" s="493"/>
      <c r="AB252" s="493"/>
      <c r="AC252" s="493"/>
      <c r="AD252" s="493"/>
      <c r="AE252" s="493"/>
      <c r="AF252" s="493"/>
      <c r="AG252" s="493"/>
      <c r="AH252" s="493"/>
      <c r="AI252" s="493"/>
      <c r="AJ252" s="493"/>
      <c r="AK252" s="493"/>
    </row>
    <row r="253" spans="1:37" x14ac:dyDescent="0.25">
      <c r="A253" s="512"/>
      <c r="B253" s="509"/>
      <c r="C253" s="182" t="s">
        <v>1187</v>
      </c>
      <c r="D253" s="509"/>
      <c r="E253" s="515"/>
      <c r="F253" s="497"/>
      <c r="G253" s="497"/>
      <c r="H253" s="500"/>
      <c r="I253" s="503"/>
      <c r="J253" s="497"/>
      <c r="K253" s="506"/>
      <c r="L253" s="509"/>
      <c r="M253" s="518"/>
      <c r="N253" s="494"/>
      <c r="O253" s="494"/>
      <c r="P253" s="494"/>
      <c r="Q253" s="494"/>
      <c r="R253" s="494"/>
      <c r="S253" s="494"/>
      <c r="T253" s="494"/>
      <c r="U253" s="494"/>
      <c r="V253" s="494"/>
      <c r="W253" s="494"/>
      <c r="X253" s="494"/>
      <c r="Y253" s="494"/>
      <c r="Z253" s="494"/>
      <c r="AA253" s="494"/>
      <c r="AB253" s="494"/>
      <c r="AC253" s="494"/>
      <c r="AD253" s="494"/>
      <c r="AE253" s="494"/>
      <c r="AF253" s="494"/>
      <c r="AG253" s="494"/>
      <c r="AH253" s="494"/>
      <c r="AI253" s="494"/>
      <c r="AJ253" s="494"/>
      <c r="AK253" s="494"/>
    </row>
    <row r="254" spans="1:37" x14ac:dyDescent="0.25">
      <c r="A254" s="510">
        <v>137</v>
      </c>
      <c r="B254" s="507" t="s">
        <v>94</v>
      </c>
      <c r="C254" s="180" t="s">
        <v>1188</v>
      </c>
      <c r="D254" s="507" t="s">
        <v>336</v>
      </c>
      <c r="E254" s="513">
        <v>10</v>
      </c>
      <c r="F254" s="495">
        <v>1631</v>
      </c>
      <c r="G254" s="495">
        <v>1185</v>
      </c>
      <c r="H254" s="498">
        <v>0</v>
      </c>
      <c r="I254" s="501">
        <v>0.27345199999999997</v>
      </c>
      <c r="J254" s="495">
        <v>1185</v>
      </c>
      <c r="K254" s="504">
        <v>11850</v>
      </c>
      <c r="L254" s="507" t="s">
        <v>1026</v>
      </c>
      <c r="M254" s="516">
        <v>10</v>
      </c>
      <c r="N254" s="492" t="s">
        <v>1027</v>
      </c>
      <c r="O254" s="492" t="s">
        <v>1027</v>
      </c>
      <c r="P254" s="492" t="s">
        <v>1027</v>
      </c>
      <c r="Q254" s="492" t="s">
        <v>1027</v>
      </c>
      <c r="R254" s="492" t="s">
        <v>1027</v>
      </c>
      <c r="S254" s="492" t="s">
        <v>1027</v>
      </c>
      <c r="T254" s="492" t="s">
        <v>1027</v>
      </c>
      <c r="U254" s="492" t="s">
        <v>1027</v>
      </c>
      <c r="V254" s="492" t="s">
        <v>1027</v>
      </c>
      <c r="W254" s="492" t="s">
        <v>1027</v>
      </c>
      <c r="X254" s="492" t="s">
        <v>1027</v>
      </c>
      <c r="Y254" s="492" t="s">
        <v>1027</v>
      </c>
      <c r="Z254" s="492" t="s">
        <v>1027</v>
      </c>
      <c r="AA254" s="492" t="s">
        <v>1027</v>
      </c>
      <c r="AB254" s="492" t="s">
        <v>1027</v>
      </c>
      <c r="AC254" s="492" t="s">
        <v>1027</v>
      </c>
      <c r="AD254" s="492" t="s">
        <v>1027</v>
      </c>
      <c r="AE254" s="492" t="s">
        <v>1027</v>
      </c>
      <c r="AF254" s="492" t="s">
        <v>1027</v>
      </c>
      <c r="AG254" s="492" t="s">
        <v>1027</v>
      </c>
      <c r="AH254" s="492" t="s">
        <v>1027</v>
      </c>
      <c r="AI254" s="492" t="s">
        <v>1027</v>
      </c>
      <c r="AJ254" s="492" t="s">
        <v>1027</v>
      </c>
      <c r="AK254" s="492" t="s">
        <v>1027</v>
      </c>
    </row>
    <row r="255" spans="1:37" x14ac:dyDescent="0.25">
      <c r="A255" s="511"/>
      <c r="B255" s="508"/>
      <c r="C255" s="181" t="s">
        <v>1189</v>
      </c>
      <c r="D255" s="508"/>
      <c r="E255" s="514"/>
      <c r="F255" s="496"/>
      <c r="G255" s="496"/>
      <c r="H255" s="499"/>
      <c r="I255" s="502"/>
      <c r="J255" s="496"/>
      <c r="K255" s="505"/>
      <c r="L255" s="508"/>
      <c r="M255" s="517"/>
      <c r="N255" s="493"/>
      <c r="O255" s="493"/>
      <c r="P255" s="493"/>
      <c r="Q255" s="493"/>
      <c r="R255" s="493"/>
      <c r="S255" s="493"/>
      <c r="T255" s="493"/>
      <c r="U255" s="493"/>
      <c r="V255" s="493"/>
      <c r="W255" s="493"/>
      <c r="X255" s="493"/>
      <c r="Y255" s="493"/>
      <c r="Z255" s="493"/>
      <c r="AA255" s="493"/>
      <c r="AB255" s="493"/>
      <c r="AC255" s="493"/>
      <c r="AD255" s="493"/>
      <c r="AE255" s="493"/>
      <c r="AF255" s="493"/>
      <c r="AG255" s="493"/>
      <c r="AH255" s="493"/>
      <c r="AI255" s="493"/>
      <c r="AJ255" s="493"/>
      <c r="AK255" s="493"/>
    </row>
    <row r="256" spans="1:37" x14ac:dyDescent="0.25">
      <c r="A256" s="512"/>
      <c r="B256" s="509"/>
      <c r="C256" s="182" t="s">
        <v>1190</v>
      </c>
      <c r="D256" s="509"/>
      <c r="E256" s="515"/>
      <c r="F256" s="497"/>
      <c r="G256" s="497"/>
      <c r="H256" s="500"/>
      <c r="I256" s="503"/>
      <c r="J256" s="497"/>
      <c r="K256" s="506"/>
      <c r="L256" s="509"/>
      <c r="M256" s="518"/>
      <c r="N256" s="494"/>
      <c r="O256" s="494"/>
      <c r="P256" s="494"/>
      <c r="Q256" s="494"/>
      <c r="R256" s="494"/>
      <c r="S256" s="494"/>
      <c r="T256" s="494"/>
      <c r="U256" s="494"/>
      <c r="V256" s="494"/>
      <c r="W256" s="494"/>
      <c r="X256" s="494"/>
      <c r="Y256" s="494"/>
      <c r="Z256" s="494"/>
      <c r="AA256" s="494"/>
      <c r="AB256" s="494"/>
      <c r="AC256" s="494"/>
      <c r="AD256" s="494"/>
      <c r="AE256" s="494"/>
      <c r="AF256" s="494"/>
      <c r="AG256" s="494"/>
      <c r="AH256" s="494"/>
      <c r="AI256" s="494"/>
      <c r="AJ256" s="494"/>
      <c r="AK256" s="494"/>
    </row>
    <row r="257" spans="1:37" x14ac:dyDescent="0.25">
      <c r="A257" s="510">
        <v>139</v>
      </c>
      <c r="B257" s="507" t="s">
        <v>95</v>
      </c>
      <c r="C257" s="172" t="s">
        <v>1191</v>
      </c>
      <c r="D257" s="507" t="s">
        <v>338</v>
      </c>
      <c r="E257" s="513">
        <v>71</v>
      </c>
      <c r="F257" s="495">
        <v>54178</v>
      </c>
      <c r="G257" s="495">
        <v>24196</v>
      </c>
      <c r="H257" s="498">
        <v>0</v>
      </c>
      <c r="I257" s="501">
        <v>0.55339799999999995</v>
      </c>
      <c r="J257" s="495">
        <v>24196</v>
      </c>
      <c r="K257" s="504">
        <v>1717916</v>
      </c>
      <c r="L257" s="507" t="s">
        <v>1026</v>
      </c>
      <c r="M257" s="516">
        <v>25</v>
      </c>
      <c r="N257" s="492">
        <v>2</v>
      </c>
      <c r="O257" s="492">
        <v>2</v>
      </c>
      <c r="P257" s="492" t="s">
        <v>1027</v>
      </c>
      <c r="Q257" s="492">
        <v>2</v>
      </c>
      <c r="R257" s="492">
        <v>2</v>
      </c>
      <c r="S257" s="492">
        <v>2</v>
      </c>
      <c r="T257" s="492">
        <v>2</v>
      </c>
      <c r="U257" s="492">
        <v>2</v>
      </c>
      <c r="V257" s="492">
        <v>2</v>
      </c>
      <c r="W257" s="492">
        <v>2</v>
      </c>
      <c r="X257" s="492">
        <v>2</v>
      </c>
      <c r="Y257" s="492">
        <v>2</v>
      </c>
      <c r="Z257" s="492">
        <v>2</v>
      </c>
      <c r="AA257" s="492">
        <v>2</v>
      </c>
      <c r="AB257" s="492">
        <v>2</v>
      </c>
      <c r="AC257" s="492">
        <v>2</v>
      </c>
      <c r="AD257" s="492">
        <v>2</v>
      </c>
      <c r="AE257" s="492">
        <v>2</v>
      </c>
      <c r="AF257" s="492">
        <v>2</v>
      </c>
      <c r="AG257" s="492">
        <v>2</v>
      </c>
      <c r="AH257" s="492">
        <v>2</v>
      </c>
      <c r="AI257" s="492">
        <v>2</v>
      </c>
      <c r="AJ257" s="492">
        <v>2</v>
      </c>
      <c r="AK257" s="492">
        <v>2</v>
      </c>
    </row>
    <row r="258" spans="1:37" x14ac:dyDescent="0.25">
      <c r="A258" s="511"/>
      <c r="B258" s="508"/>
      <c r="C258" s="173" t="s">
        <v>1192</v>
      </c>
      <c r="D258" s="508"/>
      <c r="E258" s="514"/>
      <c r="F258" s="496"/>
      <c r="G258" s="496"/>
      <c r="H258" s="499"/>
      <c r="I258" s="502"/>
      <c r="J258" s="496"/>
      <c r="K258" s="505"/>
      <c r="L258" s="508"/>
      <c r="M258" s="517"/>
      <c r="N258" s="493"/>
      <c r="O258" s="493"/>
      <c r="P258" s="493"/>
      <c r="Q258" s="493"/>
      <c r="R258" s="493"/>
      <c r="S258" s="493"/>
      <c r="T258" s="493"/>
      <c r="U258" s="493"/>
      <c r="V258" s="493"/>
      <c r="W258" s="493"/>
      <c r="X258" s="493"/>
      <c r="Y258" s="493"/>
      <c r="Z258" s="493"/>
      <c r="AA258" s="493"/>
      <c r="AB258" s="493"/>
      <c r="AC258" s="493"/>
      <c r="AD258" s="493"/>
      <c r="AE258" s="493"/>
      <c r="AF258" s="493"/>
      <c r="AG258" s="493"/>
      <c r="AH258" s="493"/>
      <c r="AI258" s="493"/>
      <c r="AJ258" s="493"/>
      <c r="AK258" s="493"/>
    </row>
    <row r="259" spans="1:37" x14ac:dyDescent="0.25">
      <c r="A259" s="512"/>
      <c r="B259" s="509"/>
      <c r="C259" s="174" t="s">
        <v>1193</v>
      </c>
      <c r="D259" s="509"/>
      <c r="E259" s="515"/>
      <c r="F259" s="497"/>
      <c r="G259" s="497"/>
      <c r="H259" s="500"/>
      <c r="I259" s="503"/>
      <c r="J259" s="497"/>
      <c r="K259" s="506"/>
      <c r="L259" s="509"/>
      <c r="M259" s="518"/>
      <c r="N259" s="494"/>
      <c r="O259" s="494"/>
      <c r="P259" s="494"/>
      <c r="Q259" s="494"/>
      <c r="R259" s="494"/>
      <c r="S259" s="494"/>
      <c r="T259" s="494"/>
      <c r="U259" s="494"/>
      <c r="V259" s="494"/>
      <c r="W259" s="494"/>
      <c r="X259" s="494"/>
      <c r="Y259" s="494"/>
      <c r="Z259" s="494"/>
      <c r="AA259" s="494"/>
      <c r="AB259" s="494"/>
      <c r="AC259" s="494"/>
      <c r="AD259" s="494"/>
      <c r="AE259" s="494"/>
      <c r="AF259" s="494"/>
      <c r="AG259" s="494"/>
      <c r="AH259" s="494"/>
      <c r="AI259" s="494"/>
      <c r="AJ259" s="494"/>
      <c r="AK259" s="494"/>
    </row>
    <row r="260" spans="1:37" x14ac:dyDescent="0.25">
      <c r="A260" s="510">
        <v>151</v>
      </c>
      <c r="B260" s="507" t="s">
        <v>96</v>
      </c>
      <c r="C260" s="172" t="s">
        <v>1194</v>
      </c>
      <c r="D260" s="507" t="s">
        <v>288</v>
      </c>
      <c r="E260" s="513">
        <v>310</v>
      </c>
      <c r="F260" s="495">
        <v>8416</v>
      </c>
      <c r="G260" s="495">
        <v>4208</v>
      </c>
      <c r="H260" s="498">
        <v>0</v>
      </c>
      <c r="I260" s="501">
        <v>0.5</v>
      </c>
      <c r="J260" s="495">
        <v>4208</v>
      </c>
      <c r="K260" s="504">
        <v>1304480</v>
      </c>
      <c r="L260" s="507" t="s">
        <v>1026</v>
      </c>
      <c r="M260" s="516">
        <v>50</v>
      </c>
      <c r="N260" s="492">
        <v>20</v>
      </c>
      <c r="O260" s="492">
        <v>20</v>
      </c>
      <c r="P260" s="492" t="s">
        <v>1027</v>
      </c>
      <c r="Q260" s="492">
        <v>20</v>
      </c>
      <c r="R260" s="492">
        <v>10</v>
      </c>
      <c r="S260" s="492">
        <v>10</v>
      </c>
      <c r="T260" s="492">
        <v>10</v>
      </c>
      <c r="U260" s="492">
        <v>10</v>
      </c>
      <c r="V260" s="492">
        <v>10</v>
      </c>
      <c r="W260" s="492">
        <v>10</v>
      </c>
      <c r="X260" s="492">
        <v>10</v>
      </c>
      <c r="Y260" s="492">
        <v>10</v>
      </c>
      <c r="Z260" s="492">
        <v>10</v>
      </c>
      <c r="AA260" s="492">
        <v>10</v>
      </c>
      <c r="AB260" s="492">
        <v>10</v>
      </c>
      <c r="AC260" s="492">
        <v>10</v>
      </c>
      <c r="AD260" s="492">
        <v>10</v>
      </c>
      <c r="AE260" s="492">
        <v>10</v>
      </c>
      <c r="AF260" s="492">
        <v>10</v>
      </c>
      <c r="AG260" s="492">
        <v>10</v>
      </c>
      <c r="AH260" s="492">
        <v>10</v>
      </c>
      <c r="AI260" s="492">
        <v>10</v>
      </c>
      <c r="AJ260" s="492">
        <v>10</v>
      </c>
      <c r="AK260" s="492">
        <v>10</v>
      </c>
    </row>
    <row r="261" spans="1:37" x14ac:dyDescent="0.25">
      <c r="A261" s="511"/>
      <c r="B261" s="508"/>
      <c r="C261" s="173" t="s">
        <v>1195</v>
      </c>
      <c r="D261" s="508"/>
      <c r="E261" s="514"/>
      <c r="F261" s="496"/>
      <c r="G261" s="496"/>
      <c r="H261" s="499"/>
      <c r="I261" s="502"/>
      <c r="J261" s="496"/>
      <c r="K261" s="505"/>
      <c r="L261" s="508"/>
      <c r="M261" s="517"/>
      <c r="N261" s="493"/>
      <c r="O261" s="493"/>
      <c r="P261" s="493"/>
      <c r="Q261" s="493"/>
      <c r="R261" s="493"/>
      <c r="S261" s="493"/>
      <c r="T261" s="493"/>
      <c r="U261" s="493"/>
      <c r="V261" s="493"/>
      <c r="W261" s="493"/>
      <c r="X261" s="493"/>
      <c r="Y261" s="493"/>
      <c r="Z261" s="493"/>
      <c r="AA261" s="493"/>
      <c r="AB261" s="493"/>
      <c r="AC261" s="493"/>
      <c r="AD261" s="493"/>
      <c r="AE261" s="493"/>
      <c r="AF261" s="493"/>
      <c r="AG261" s="493"/>
      <c r="AH261" s="493"/>
      <c r="AI261" s="493"/>
      <c r="AJ261" s="493"/>
      <c r="AK261" s="493"/>
    </row>
    <row r="262" spans="1:37" x14ac:dyDescent="0.25">
      <c r="A262" s="512"/>
      <c r="B262" s="509"/>
      <c r="C262" s="174" t="s">
        <v>1196</v>
      </c>
      <c r="D262" s="509"/>
      <c r="E262" s="515"/>
      <c r="F262" s="497"/>
      <c r="G262" s="497"/>
      <c r="H262" s="500"/>
      <c r="I262" s="503"/>
      <c r="J262" s="497"/>
      <c r="K262" s="506"/>
      <c r="L262" s="509"/>
      <c r="M262" s="518"/>
      <c r="N262" s="494"/>
      <c r="O262" s="494"/>
      <c r="P262" s="494"/>
      <c r="Q262" s="494"/>
      <c r="R262" s="494"/>
      <c r="S262" s="494"/>
      <c r="T262" s="494"/>
      <c r="U262" s="494"/>
      <c r="V262" s="494"/>
      <c r="W262" s="494"/>
      <c r="X262" s="494"/>
      <c r="Y262" s="494"/>
      <c r="Z262" s="494"/>
      <c r="AA262" s="494"/>
      <c r="AB262" s="494"/>
      <c r="AC262" s="494"/>
      <c r="AD262" s="494"/>
      <c r="AE262" s="494"/>
      <c r="AF262" s="494"/>
      <c r="AG262" s="494"/>
      <c r="AH262" s="494"/>
      <c r="AI262" s="494"/>
      <c r="AJ262" s="494"/>
      <c r="AK262" s="494"/>
    </row>
    <row r="263" spans="1:37" x14ac:dyDescent="0.25">
      <c r="A263" s="528">
        <v>152</v>
      </c>
      <c r="B263" s="525" t="s">
        <v>97</v>
      </c>
      <c r="C263" s="177" t="s">
        <v>1197</v>
      </c>
      <c r="D263" s="525" t="s">
        <v>288</v>
      </c>
      <c r="E263" s="531">
        <v>25</v>
      </c>
      <c r="F263" s="534">
        <v>20935</v>
      </c>
      <c r="G263" s="534">
        <v>11682</v>
      </c>
      <c r="H263" s="537">
        <v>1</v>
      </c>
      <c r="I263" s="501">
        <v>1</v>
      </c>
      <c r="J263" s="540" t="s">
        <v>1060</v>
      </c>
      <c r="K263" s="522" t="s">
        <v>1061</v>
      </c>
      <c r="L263" s="525" t="s">
        <v>986</v>
      </c>
      <c r="M263" s="543">
        <v>25</v>
      </c>
      <c r="N263" s="519" t="s">
        <v>1027</v>
      </c>
      <c r="O263" s="519" t="s">
        <v>1027</v>
      </c>
      <c r="P263" s="519" t="s">
        <v>1027</v>
      </c>
      <c r="Q263" s="519" t="s">
        <v>1027</v>
      </c>
      <c r="R263" s="519" t="s">
        <v>1027</v>
      </c>
      <c r="S263" s="519" t="s">
        <v>1027</v>
      </c>
      <c r="T263" s="519" t="s">
        <v>1027</v>
      </c>
      <c r="U263" s="519" t="s">
        <v>1027</v>
      </c>
      <c r="V263" s="519" t="s">
        <v>1027</v>
      </c>
      <c r="W263" s="519" t="s">
        <v>1027</v>
      </c>
      <c r="X263" s="519" t="s">
        <v>1027</v>
      </c>
      <c r="Y263" s="519" t="s">
        <v>1027</v>
      </c>
      <c r="Z263" s="519" t="s">
        <v>1027</v>
      </c>
      <c r="AA263" s="519" t="s">
        <v>1027</v>
      </c>
      <c r="AB263" s="519" t="s">
        <v>1027</v>
      </c>
      <c r="AC263" s="519" t="s">
        <v>1027</v>
      </c>
      <c r="AD263" s="519" t="s">
        <v>1027</v>
      </c>
      <c r="AE263" s="519" t="s">
        <v>1027</v>
      </c>
      <c r="AF263" s="519" t="s">
        <v>1027</v>
      </c>
      <c r="AG263" s="519" t="s">
        <v>1027</v>
      </c>
      <c r="AH263" s="519" t="s">
        <v>1027</v>
      </c>
      <c r="AI263" s="519" t="s">
        <v>1027</v>
      </c>
      <c r="AJ263" s="519" t="s">
        <v>1027</v>
      </c>
      <c r="AK263" s="519" t="s">
        <v>1027</v>
      </c>
    </row>
    <row r="264" spans="1:37" x14ac:dyDescent="0.25">
      <c r="A264" s="529"/>
      <c r="B264" s="526"/>
      <c r="C264" s="178" t="s">
        <v>1198</v>
      </c>
      <c r="D264" s="526"/>
      <c r="E264" s="532"/>
      <c r="F264" s="535"/>
      <c r="G264" s="535"/>
      <c r="H264" s="538"/>
      <c r="I264" s="502"/>
      <c r="J264" s="541"/>
      <c r="K264" s="523"/>
      <c r="L264" s="526"/>
      <c r="M264" s="544"/>
      <c r="N264" s="520"/>
      <c r="O264" s="520"/>
      <c r="P264" s="520"/>
      <c r="Q264" s="520"/>
      <c r="R264" s="520"/>
      <c r="S264" s="520"/>
      <c r="T264" s="520"/>
      <c r="U264" s="520"/>
      <c r="V264" s="520"/>
      <c r="W264" s="520"/>
      <c r="X264" s="520"/>
      <c r="Y264" s="520"/>
      <c r="Z264" s="520"/>
      <c r="AA264" s="520"/>
      <c r="AB264" s="520"/>
      <c r="AC264" s="520"/>
      <c r="AD264" s="520"/>
      <c r="AE264" s="520"/>
      <c r="AF264" s="520"/>
      <c r="AG264" s="520"/>
      <c r="AH264" s="520"/>
      <c r="AI264" s="520"/>
      <c r="AJ264" s="520"/>
      <c r="AK264" s="520"/>
    </row>
    <row r="265" spans="1:37" x14ac:dyDescent="0.25">
      <c r="A265" s="529"/>
      <c r="B265" s="526"/>
      <c r="C265" s="178" t="s">
        <v>1199</v>
      </c>
      <c r="D265" s="526"/>
      <c r="E265" s="532"/>
      <c r="F265" s="535"/>
      <c r="G265" s="535"/>
      <c r="H265" s="538"/>
      <c r="I265" s="502"/>
      <c r="J265" s="541"/>
      <c r="K265" s="523"/>
      <c r="L265" s="526"/>
      <c r="M265" s="544"/>
      <c r="N265" s="520"/>
      <c r="O265" s="520"/>
      <c r="P265" s="520"/>
      <c r="Q265" s="520"/>
      <c r="R265" s="520"/>
      <c r="S265" s="520"/>
      <c r="T265" s="520"/>
      <c r="U265" s="520"/>
      <c r="V265" s="520"/>
      <c r="W265" s="520"/>
      <c r="X265" s="520"/>
      <c r="Y265" s="520"/>
      <c r="Z265" s="520"/>
      <c r="AA265" s="520"/>
      <c r="AB265" s="520"/>
      <c r="AC265" s="520"/>
      <c r="AD265" s="520"/>
      <c r="AE265" s="520"/>
      <c r="AF265" s="520"/>
      <c r="AG265" s="520"/>
      <c r="AH265" s="520"/>
      <c r="AI265" s="520"/>
      <c r="AJ265" s="520"/>
      <c r="AK265" s="520"/>
    </row>
    <row r="266" spans="1:37" x14ac:dyDescent="0.25">
      <c r="A266" s="529"/>
      <c r="B266" s="526"/>
      <c r="C266" s="178" t="s">
        <v>1200</v>
      </c>
      <c r="D266" s="526"/>
      <c r="E266" s="532"/>
      <c r="F266" s="535"/>
      <c r="G266" s="535"/>
      <c r="H266" s="538"/>
      <c r="I266" s="502"/>
      <c r="J266" s="541"/>
      <c r="K266" s="523"/>
      <c r="L266" s="526"/>
      <c r="M266" s="544"/>
      <c r="N266" s="520"/>
      <c r="O266" s="520"/>
      <c r="P266" s="520"/>
      <c r="Q266" s="520"/>
      <c r="R266" s="520"/>
      <c r="S266" s="520"/>
      <c r="T266" s="520"/>
      <c r="U266" s="520"/>
      <c r="V266" s="520"/>
      <c r="W266" s="520"/>
      <c r="X266" s="520"/>
      <c r="Y266" s="520"/>
      <c r="Z266" s="520"/>
      <c r="AA266" s="520"/>
      <c r="AB266" s="520"/>
      <c r="AC266" s="520"/>
      <c r="AD266" s="520"/>
      <c r="AE266" s="520"/>
      <c r="AF266" s="520"/>
      <c r="AG266" s="520"/>
      <c r="AH266" s="520"/>
      <c r="AI266" s="520"/>
      <c r="AJ266" s="520"/>
      <c r="AK266" s="520"/>
    </row>
    <row r="267" spans="1:37" x14ac:dyDescent="0.25">
      <c r="A267" s="530"/>
      <c r="B267" s="527"/>
      <c r="C267" s="179" t="s">
        <v>1193</v>
      </c>
      <c r="D267" s="527"/>
      <c r="E267" s="533"/>
      <c r="F267" s="536"/>
      <c r="G267" s="536"/>
      <c r="H267" s="539"/>
      <c r="I267" s="503"/>
      <c r="J267" s="542"/>
      <c r="K267" s="524"/>
      <c r="L267" s="527"/>
      <c r="M267" s="545"/>
      <c r="N267" s="521"/>
      <c r="O267" s="521"/>
      <c r="P267" s="521"/>
      <c r="Q267" s="521"/>
      <c r="R267" s="521"/>
      <c r="S267" s="521"/>
      <c r="T267" s="521"/>
      <c r="U267" s="521"/>
      <c r="V267" s="521"/>
      <c r="W267" s="521"/>
      <c r="X267" s="521"/>
      <c r="Y267" s="521"/>
      <c r="Z267" s="521"/>
      <c r="AA267" s="521"/>
      <c r="AB267" s="521"/>
      <c r="AC267" s="521"/>
      <c r="AD267" s="521"/>
      <c r="AE267" s="521"/>
      <c r="AF267" s="521"/>
      <c r="AG267" s="521"/>
      <c r="AH267" s="521"/>
      <c r="AI267" s="521"/>
      <c r="AJ267" s="521"/>
      <c r="AK267" s="521"/>
    </row>
    <row r="268" spans="1:37" x14ac:dyDescent="0.25">
      <c r="A268" s="528">
        <v>154</v>
      </c>
      <c r="B268" s="525" t="s">
        <v>138</v>
      </c>
      <c r="C268" s="177" t="s">
        <v>1201</v>
      </c>
      <c r="D268" s="525" t="s">
        <v>334</v>
      </c>
      <c r="E268" s="531">
        <v>5</v>
      </c>
      <c r="F268" s="534">
        <v>5292</v>
      </c>
      <c r="G268" s="534">
        <v>3604</v>
      </c>
      <c r="H268" s="537">
        <v>1</v>
      </c>
      <c r="I268" s="501">
        <v>1</v>
      </c>
      <c r="J268" s="540" t="s">
        <v>1060</v>
      </c>
      <c r="K268" s="522" t="s">
        <v>1061</v>
      </c>
      <c r="L268" s="525" t="s">
        <v>986</v>
      </c>
      <c r="M268" s="543">
        <v>5</v>
      </c>
      <c r="N268" s="519" t="s">
        <v>1027</v>
      </c>
      <c r="O268" s="519" t="s">
        <v>1027</v>
      </c>
      <c r="P268" s="519" t="s">
        <v>1027</v>
      </c>
      <c r="Q268" s="519" t="s">
        <v>1027</v>
      </c>
      <c r="R268" s="519" t="s">
        <v>1027</v>
      </c>
      <c r="S268" s="519" t="s">
        <v>1027</v>
      </c>
      <c r="T268" s="519" t="s">
        <v>1027</v>
      </c>
      <c r="U268" s="519" t="s">
        <v>1027</v>
      </c>
      <c r="V268" s="519" t="s">
        <v>1027</v>
      </c>
      <c r="W268" s="519" t="s">
        <v>1027</v>
      </c>
      <c r="X268" s="519" t="s">
        <v>1027</v>
      </c>
      <c r="Y268" s="519" t="s">
        <v>1027</v>
      </c>
      <c r="Z268" s="519" t="s">
        <v>1027</v>
      </c>
      <c r="AA268" s="519" t="s">
        <v>1027</v>
      </c>
      <c r="AB268" s="519" t="s">
        <v>1027</v>
      </c>
      <c r="AC268" s="519" t="s">
        <v>1027</v>
      </c>
      <c r="AD268" s="519" t="s">
        <v>1027</v>
      </c>
      <c r="AE268" s="519" t="s">
        <v>1027</v>
      </c>
      <c r="AF268" s="519" t="s">
        <v>1027</v>
      </c>
      <c r="AG268" s="519" t="s">
        <v>1027</v>
      </c>
      <c r="AH268" s="519" t="s">
        <v>1027</v>
      </c>
      <c r="AI268" s="519" t="s">
        <v>1027</v>
      </c>
      <c r="AJ268" s="519" t="s">
        <v>1027</v>
      </c>
      <c r="AK268" s="519" t="s">
        <v>1027</v>
      </c>
    </row>
    <row r="269" spans="1:37" x14ac:dyDescent="0.25">
      <c r="A269" s="530"/>
      <c r="B269" s="527"/>
      <c r="C269" s="179" t="s">
        <v>1202</v>
      </c>
      <c r="D269" s="527"/>
      <c r="E269" s="533"/>
      <c r="F269" s="536"/>
      <c r="G269" s="536"/>
      <c r="H269" s="539"/>
      <c r="I269" s="503"/>
      <c r="J269" s="542"/>
      <c r="K269" s="524"/>
      <c r="L269" s="527"/>
      <c r="M269" s="545"/>
      <c r="N269" s="521"/>
      <c r="O269" s="521"/>
      <c r="P269" s="521"/>
      <c r="Q269" s="521"/>
      <c r="R269" s="521"/>
      <c r="S269" s="521"/>
      <c r="T269" s="521"/>
      <c r="U269" s="521"/>
      <c r="V269" s="521"/>
      <c r="W269" s="521"/>
      <c r="X269" s="521"/>
      <c r="Y269" s="521"/>
      <c r="Z269" s="521"/>
      <c r="AA269" s="521"/>
      <c r="AB269" s="521"/>
      <c r="AC269" s="521"/>
      <c r="AD269" s="521"/>
      <c r="AE269" s="521"/>
      <c r="AF269" s="521"/>
      <c r="AG269" s="521"/>
      <c r="AH269" s="521"/>
      <c r="AI269" s="521"/>
      <c r="AJ269" s="521"/>
      <c r="AK269" s="521"/>
    </row>
    <row r="270" spans="1:37" x14ac:dyDescent="0.25">
      <c r="A270" s="510">
        <v>155</v>
      </c>
      <c r="B270" s="507" t="s">
        <v>139</v>
      </c>
      <c r="C270" s="172" t="s">
        <v>1203</v>
      </c>
      <c r="D270" s="507" t="s">
        <v>343</v>
      </c>
      <c r="E270" s="513">
        <v>96</v>
      </c>
      <c r="F270" s="495">
        <v>5292</v>
      </c>
      <c r="G270" s="495">
        <v>3524</v>
      </c>
      <c r="H270" s="498">
        <v>0</v>
      </c>
      <c r="I270" s="501">
        <v>0.33408900000000002</v>
      </c>
      <c r="J270" s="495">
        <v>3524</v>
      </c>
      <c r="K270" s="504">
        <v>338304</v>
      </c>
      <c r="L270" s="507" t="s">
        <v>1026</v>
      </c>
      <c r="M270" s="516">
        <v>20</v>
      </c>
      <c r="N270" s="492">
        <v>10</v>
      </c>
      <c r="O270" s="492">
        <v>3</v>
      </c>
      <c r="P270" s="492" t="s">
        <v>1027</v>
      </c>
      <c r="Q270" s="492">
        <v>3</v>
      </c>
      <c r="R270" s="492">
        <v>3</v>
      </c>
      <c r="S270" s="492">
        <v>3</v>
      </c>
      <c r="T270" s="492">
        <v>3</v>
      </c>
      <c r="U270" s="492">
        <v>3</v>
      </c>
      <c r="V270" s="492">
        <v>3</v>
      </c>
      <c r="W270" s="492">
        <v>3</v>
      </c>
      <c r="X270" s="492">
        <v>3</v>
      </c>
      <c r="Y270" s="492">
        <v>3</v>
      </c>
      <c r="Z270" s="492">
        <v>3</v>
      </c>
      <c r="AA270" s="492">
        <v>3</v>
      </c>
      <c r="AB270" s="492">
        <v>3</v>
      </c>
      <c r="AC270" s="492">
        <v>3</v>
      </c>
      <c r="AD270" s="492">
        <v>3</v>
      </c>
      <c r="AE270" s="492">
        <v>3</v>
      </c>
      <c r="AF270" s="492">
        <v>3</v>
      </c>
      <c r="AG270" s="492">
        <v>3</v>
      </c>
      <c r="AH270" s="492">
        <v>3</v>
      </c>
      <c r="AI270" s="492">
        <v>3</v>
      </c>
      <c r="AJ270" s="492">
        <v>3</v>
      </c>
      <c r="AK270" s="492">
        <v>3</v>
      </c>
    </row>
    <row r="271" spans="1:37" x14ac:dyDescent="0.25">
      <c r="A271" s="512"/>
      <c r="B271" s="509"/>
      <c r="C271" s="174" t="s">
        <v>1204</v>
      </c>
      <c r="D271" s="509"/>
      <c r="E271" s="515"/>
      <c r="F271" s="497"/>
      <c r="G271" s="497"/>
      <c r="H271" s="500"/>
      <c r="I271" s="503"/>
      <c r="J271" s="497"/>
      <c r="K271" s="506"/>
      <c r="L271" s="509"/>
      <c r="M271" s="518"/>
      <c r="N271" s="494"/>
      <c r="O271" s="494"/>
      <c r="P271" s="494"/>
      <c r="Q271" s="494"/>
      <c r="R271" s="494"/>
      <c r="S271" s="494"/>
      <c r="T271" s="494"/>
      <c r="U271" s="494"/>
      <c r="V271" s="494"/>
      <c r="W271" s="494"/>
      <c r="X271" s="494"/>
      <c r="Y271" s="494"/>
      <c r="Z271" s="494"/>
      <c r="AA271" s="494"/>
      <c r="AB271" s="494"/>
      <c r="AC271" s="494"/>
      <c r="AD271" s="494"/>
      <c r="AE271" s="494"/>
      <c r="AF271" s="494"/>
      <c r="AG271" s="494"/>
      <c r="AH271" s="494"/>
      <c r="AI271" s="494"/>
      <c r="AJ271" s="494"/>
      <c r="AK271" s="494"/>
    </row>
    <row r="272" spans="1:37" x14ac:dyDescent="0.25">
      <c r="A272" s="510">
        <v>156</v>
      </c>
      <c r="B272" s="507" t="s">
        <v>98</v>
      </c>
      <c r="C272" s="172" t="s">
        <v>1203</v>
      </c>
      <c r="D272" s="507" t="s">
        <v>345</v>
      </c>
      <c r="E272" s="513">
        <v>70</v>
      </c>
      <c r="F272" s="495">
        <v>8153</v>
      </c>
      <c r="G272" s="495">
        <v>4208</v>
      </c>
      <c r="H272" s="498">
        <v>0</v>
      </c>
      <c r="I272" s="501">
        <v>0.483871</v>
      </c>
      <c r="J272" s="495">
        <v>4208</v>
      </c>
      <c r="K272" s="504">
        <v>294560</v>
      </c>
      <c r="L272" s="507" t="s">
        <v>1026</v>
      </c>
      <c r="M272" s="516">
        <v>50</v>
      </c>
      <c r="N272" s="492">
        <v>20</v>
      </c>
      <c r="O272" s="492" t="s">
        <v>1027</v>
      </c>
      <c r="P272" s="492" t="s">
        <v>1027</v>
      </c>
      <c r="Q272" s="492" t="s">
        <v>1027</v>
      </c>
      <c r="R272" s="492" t="s">
        <v>1027</v>
      </c>
      <c r="S272" s="492" t="s">
        <v>1027</v>
      </c>
      <c r="T272" s="492" t="s">
        <v>1027</v>
      </c>
      <c r="U272" s="492" t="s">
        <v>1027</v>
      </c>
      <c r="V272" s="492" t="s">
        <v>1027</v>
      </c>
      <c r="W272" s="492" t="s">
        <v>1027</v>
      </c>
      <c r="X272" s="492" t="s">
        <v>1027</v>
      </c>
      <c r="Y272" s="492" t="s">
        <v>1027</v>
      </c>
      <c r="Z272" s="492" t="s">
        <v>1027</v>
      </c>
      <c r="AA272" s="492" t="s">
        <v>1027</v>
      </c>
      <c r="AB272" s="492" t="s">
        <v>1027</v>
      </c>
      <c r="AC272" s="492" t="s">
        <v>1027</v>
      </c>
      <c r="AD272" s="492" t="s">
        <v>1027</v>
      </c>
      <c r="AE272" s="492" t="s">
        <v>1027</v>
      </c>
      <c r="AF272" s="492" t="s">
        <v>1027</v>
      </c>
      <c r="AG272" s="492" t="s">
        <v>1027</v>
      </c>
      <c r="AH272" s="492" t="s">
        <v>1027</v>
      </c>
      <c r="AI272" s="492" t="s">
        <v>1027</v>
      </c>
      <c r="AJ272" s="492" t="s">
        <v>1027</v>
      </c>
      <c r="AK272" s="492" t="s">
        <v>1027</v>
      </c>
    </row>
    <row r="273" spans="1:37" x14ac:dyDescent="0.25">
      <c r="A273" s="512"/>
      <c r="B273" s="509"/>
      <c r="C273" s="174" t="s">
        <v>1205</v>
      </c>
      <c r="D273" s="509"/>
      <c r="E273" s="515"/>
      <c r="F273" s="497"/>
      <c r="G273" s="497"/>
      <c r="H273" s="500"/>
      <c r="I273" s="503"/>
      <c r="J273" s="497"/>
      <c r="K273" s="506"/>
      <c r="L273" s="509"/>
      <c r="M273" s="518"/>
      <c r="N273" s="494"/>
      <c r="O273" s="494"/>
      <c r="P273" s="494"/>
      <c r="Q273" s="494"/>
      <c r="R273" s="494"/>
      <c r="S273" s="494"/>
      <c r="T273" s="494"/>
      <c r="U273" s="494"/>
      <c r="V273" s="494"/>
      <c r="W273" s="494"/>
      <c r="X273" s="494"/>
      <c r="Y273" s="494"/>
      <c r="Z273" s="494"/>
      <c r="AA273" s="494"/>
      <c r="AB273" s="494"/>
      <c r="AC273" s="494"/>
      <c r="AD273" s="494"/>
      <c r="AE273" s="494"/>
      <c r="AF273" s="494"/>
      <c r="AG273" s="494"/>
      <c r="AH273" s="494"/>
      <c r="AI273" s="494"/>
      <c r="AJ273" s="494"/>
      <c r="AK273" s="494"/>
    </row>
    <row r="274" spans="1:37" x14ac:dyDescent="0.25">
      <c r="A274" s="510">
        <v>157</v>
      </c>
      <c r="B274" s="507" t="s">
        <v>99</v>
      </c>
      <c r="C274" s="172" t="s">
        <v>1203</v>
      </c>
      <c r="D274" s="507" t="s">
        <v>347</v>
      </c>
      <c r="E274" s="513">
        <v>96</v>
      </c>
      <c r="F274" s="495">
        <v>9468</v>
      </c>
      <c r="G274" s="495">
        <v>5681</v>
      </c>
      <c r="H274" s="498">
        <v>0</v>
      </c>
      <c r="I274" s="501">
        <v>0.39997899999999997</v>
      </c>
      <c r="J274" s="495">
        <v>5681</v>
      </c>
      <c r="K274" s="504">
        <v>545376</v>
      </c>
      <c r="L274" s="507" t="s">
        <v>1026</v>
      </c>
      <c r="M274" s="516">
        <v>20</v>
      </c>
      <c r="N274" s="492">
        <v>10</v>
      </c>
      <c r="O274" s="492">
        <v>3</v>
      </c>
      <c r="P274" s="492" t="s">
        <v>1027</v>
      </c>
      <c r="Q274" s="492">
        <v>3</v>
      </c>
      <c r="R274" s="492">
        <v>3</v>
      </c>
      <c r="S274" s="492">
        <v>3</v>
      </c>
      <c r="T274" s="492">
        <v>3</v>
      </c>
      <c r="U274" s="492">
        <v>3</v>
      </c>
      <c r="V274" s="492">
        <v>3</v>
      </c>
      <c r="W274" s="492">
        <v>3</v>
      </c>
      <c r="X274" s="492">
        <v>3</v>
      </c>
      <c r="Y274" s="492">
        <v>3</v>
      </c>
      <c r="Z274" s="492">
        <v>3</v>
      </c>
      <c r="AA274" s="492">
        <v>3</v>
      </c>
      <c r="AB274" s="492">
        <v>3</v>
      </c>
      <c r="AC274" s="492">
        <v>3</v>
      </c>
      <c r="AD274" s="492">
        <v>3</v>
      </c>
      <c r="AE274" s="492">
        <v>3</v>
      </c>
      <c r="AF274" s="492">
        <v>3</v>
      </c>
      <c r="AG274" s="492">
        <v>3</v>
      </c>
      <c r="AH274" s="492">
        <v>3</v>
      </c>
      <c r="AI274" s="492">
        <v>3</v>
      </c>
      <c r="AJ274" s="492">
        <v>3</v>
      </c>
      <c r="AK274" s="492">
        <v>3</v>
      </c>
    </row>
    <row r="275" spans="1:37" x14ac:dyDescent="0.25">
      <c r="A275" s="512"/>
      <c r="B275" s="509"/>
      <c r="C275" s="174" t="s">
        <v>1206</v>
      </c>
      <c r="D275" s="509"/>
      <c r="E275" s="515"/>
      <c r="F275" s="497"/>
      <c r="G275" s="497"/>
      <c r="H275" s="500"/>
      <c r="I275" s="503"/>
      <c r="J275" s="497"/>
      <c r="K275" s="506"/>
      <c r="L275" s="509"/>
      <c r="M275" s="518"/>
      <c r="N275" s="494"/>
      <c r="O275" s="494"/>
      <c r="P275" s="494"/>
      <c r="Q275" s="494"/>
      <c r="R275" s="494"/>
      <c r="S275" s="494"/>
      <c r="T275" s="494"/>
      <c r="U275" s="494"/>
      <c r="V275" s="494"/>
      <c r="W275" s="494"/>
      <c r="X275" s="494"/>
      <c r="Y275" s="494"/>
      <c r="Z275" s="494"/>
      <c r="AA275" s="494"/>
      <c r="AB275" s="494"/>
      <c r="AC275" s="494"/>
      <c r="AD275" s="494"/>
      <c r="AE275" s="494"/>
      <c r="AF275" s="494"/>
      <c r="AG275" s="494"/>
      <c r="AH275" s="494"/>
      <c r="AI275" s="494"/>
      <c r="AJ275" s="494"/>
      <c r="AK275" s="494"/>
    </row>
    <row r="276" spans="1:37" ht="25.5" x14ac:dyDescent="0.25">
      <c r="A276" s="528">
        <v>159</v>
      </c>
      <c r="B276" s="525" t="s">
        <v>100</v>
      </c>
      <c r="C276" s="177" t="s">
        <v>1207</v>
      </c>
      <c r="D276" s="525" t="s">
        <v>349</v>
      </c>
      <c r="E276" s="531">
        <v>96</v>
      </c>
      <c r="F276" s="534">
        <v>7101</v>
      </c>
      <c r="G276" s="534">
        <v>4734</v>
      </c>
      <c r="H276" s="537">
        <v>1</v>
      </c>
      <c r="I276" s="501">
        <v>1</v>
      </c>
      <c r="J276" s="540" t="s">
        <v>1060</v>
      </c>
      <c r="K276" s="522" t="s">
        <v>1061</v>
      </c>
      <c r="L276" s="525" t="s">
        <v>986</v>
      </c>
      <c r="M276" s="543">
        <v>20</v>
      </c>
      <c r="N276" s="519">
        <v>10</v>
      </c>
      <c r="O276" s="519">
        <v>3</v>
      </c>
      <c r="P276" s="519" t="s">
        <v>1027</v>
      </c>
      <c r="Q276" s="519">
        <v>3</v>
      </c>
      <c r="R276" s="519">
        <v>3</v>
      </c>
      <c r="S276" s="519">
        <v>3</v>
      </c>
      <c r="T276" s="519">
        <v>3</v>
      </c>
      <c r="U276" s="519">
        <v>3</v>
      </c>
      <c r="V276" s="519">
        <v>3</v>
      </c>
      <c r="W276" s="519">
        <v>3</v>
      </c>
      <c r="X276" s="519">
        <v>3</v>
      </c>
      <c r="Y276" s="519">
        <v>3</v>
      </c>
      <c r="Z276" s="519">
        <v>3</v>
      </c>
      <c r="AA276" s="519">
        <v>3</v>
      </c>
      <c r="AB276" s="519">
        <v>3</v>
      </c>
      <c r="AC276" s="519">
        <v>3</v>
      </c>
      <c r="AD276" s="519">
        <v>3</v>
      </c>
      <c r="AE276" s="519">
        <v>3</v>
      </c>
      <c r="AF276" s="519">
        <v>3</v>
      </c>
      <c r="AG276" s="519">
        <v>3</v>
      </c>
      <c r="AH276" s="519">
        <v>3</v>
      </c>
      <c r="AI276" s="519">
        <v>3</v>
      </c>
      <c r="AJ276" s="519">
        <v>3</v>
      </c>
      <c r="AK276" s="519">
        <v>3</v>
      </c>
    </row>
    <row r="277" spans="1:37" x14ac:dyDescent="0.25">
      <c r="A277" s="530"/>
      <c r="B277" s="527"/>
      <c r="C277" s="179" t="s">
        <v>1208</v>
      </c>
      <c r="D277" s="527"/>
      <c r="E277" s="533"/>
      <c r="F277" s="536"/>
      <c r="G277" s="536"/>
      <c r="H277" s="539"/>
      <c r="I277" s="503"/>
      <c r="J277" s="542"/>
      <c r="K277" s="524"/>
      <c r="L277" s="527"/>
      <c r="M277" s="545"/>
      <c r="N277" s="521"/>
      <c r="O277" s="521"/>
      <c r="P277" s="521"/>
      <c r="Q277" s="521"/>
      <c r="R277" s="521"/>
      <c r="S277" s="521"/>
      <c r="T277" s="521"/>
      <c r="U277" s="521"/>
      <c r="V277" s="521"/>
      <c r="W277" s="521"/>
      <c r="X277" s="521"/>
      <c r="Y277" s="521"/>
      <c r="Z277" s="521"/>
      <c r="AA277" s="521"/>
      <c r="AB277" s="521"/>
      <c r="AC277" s="521"/>
      <c r="AD277" s="521"/>
      <c r="AE277" s="521"/>
      <c r="AF277" s="521"/>
      <c r="AG277" s="521"/>
      <c r="AH277" s="521"/>
      <c r="AI277" s="521"/>
      <c r="AJ277" s="521"/>
      <c r="AK277" s="521"/>
    </row>
    <row r="278" spans="1:37" x14ac:dyDescent="0.25">
      <c r="A278" s="510">
        <v>160</v>
      </c>
      <c r="B278" s="507" t="s">
        <v>101</v>
      </c>
      <c r="C278" s="172" t="s">
        <v>1209</v>
      </c>
      <c r="D278" s="507" t="s">
        <v>351</v>
      </c>
      <c r="E278" s="513">
        <v>15</v>
      </c>
      <c r="F278" s="495">
        <v>3209</v>
      </c>
      <c r="G278" s="495">
        <v>2166</v>
      </c>
      <c r="H278" s="498">
        <v>0</v>
      </c>
      <c r="I278" s="501">
        <v>0.32502300000000001</v>
      </c>
      <c r="J278" s="495">
        <v>2166</v>
      </c>
      <c r="K278" s="504">
        <v>32490</v>
      </c>
      <c r="L278" s="507" t="s">
        <v>1026</v>
      </c>
      <c r="M278" s="516">
        <v>10</v>
      </c>
      <c r="N278" s="492">
        <v>5</v>
      </c>
      <c r="O278" s="492" t="s">
        <v>1027</v>
      </c>
      <c r="P278" s="492" t="s">
        <v>1027</v>
      </c>
      <c r="Q278" s="492" t="s">
        <v>1027</v>
      </c>
      <c r="R278" s="492" t="s">
        <v>1027</v>
      </c>
      <c r="S278" s="492" t="s">
        <v>1027</v>
      </c>
      <c r="T278" s="492" t="s">
        <v>1027</v>
      </c>
      <c r="U278" s="492" t="s">
        <v>1027</v>
      </c>
      <c r="V278" s="492" t="s">
        <v>1027</v>
      </c>
      <c r="W278" s="492" t="s">
        <v>1027</v>
      </c>
      <c r="X278" s="492" t="s">
        <v>1027</v>
      </c>
      <c r="Y278" s="492" t="s">
        <v>1027</v>
      </c>
      <c r="Z278" s="492" t="s">
        <v>1027</v>
      </c>
      <c r="AA278" s="492" t="s">
        <v>1027</v>
      </c>
      <c r="AB278" s="492" t="s">
        <v>1027</v>
      </c>
      <c r="AC278" s="492" t="s">
        <v>1027</v>
      </c>
      <c r="AD278" s="492" t="s">
        <v>1027</v>
      </c>
      <c r="AE278" s="492" t="s">
        <v>1027</v>
      </c>
      <c r="AF278" s="492" t="s">
        <v>1027</v>
      </c>
      <c r="AG278" s="492" t="s">
        <v>1027</v>
      </c>
      <c r="AH278" s="492" t="s">
        <v>1027</v>
      </c>
      <c r="AI278" s="492" t="s">
        <v>1027</v>
      </c>
      <c r="AJ278" s="492" t="s">
        <v>1027</v>
      </c>
      <c r="AK278" s="492" t="s">
        <v>1027</v>
      </c>
    </row>
    <row r="279" spans="1:37" x14ac:dyDescent="0.25">
      <c r="A279" s="511"/>
      <c r="B279" s="508"/>
      <c r="C279" s="173" t="s">
        <v>1210</v>
      </c>
      <c r="D279" s="508"/>
      <c r="E279" s="514"/>
      <c r="F279" s="496"/>
      <c r="G279" s="496"/>
      <c r="H279" s="499"/>
      <c r="I279" s="502"/>
      <c r="J279" s="496"/>
      <c r="K279" s="505"/>
      <c r="L279" s="508"/>
      <c r="M279" s="517"/>
      <c r="N279" s="493"/>
      <c r="O279" s="493"/>
      <c r="P279" s="493"/>
      <c r="Q279" s="493"/>
      <c r="R279" s="493"/>
      <c r="S279" s="493"/>
      <c r="T279" s="493"/>
      <c r="U279" s="493"/>
      <c r="V279" s="493"/>
      <c r="W279" s="493"/>
      <c r="X279" s="493"/>
      <c r="Y279" s="493"/>
      <c r="Z279" s="493"/>
      <c r="AA279" s="493"/>
      <c r="AB279" s="493"/>
      <c r="AC279" s="493"/>
      <c r="AD279" s="493"/>
      <c r="AE279" s="493"/>
      <c r="AF279" s="493"/>
      <c r="AG279" s="493"/>
      <c r="AH279" s="493"/>
      <c r="AI279" s="493"/>
      <c r="AJ279" s="493"/>
      <c r="AK279" s="493"/>
    </row>
    <row r="280" spans="1:37" x14ac:dyDescent="0.25">
      <c r="A280" s="511"/>
      <c r="B280" s="508"/>
      <c r="C280" s="173" t="s">
        <v>1202</v>
      </c>
      <c r="D280" s="508"/>
      <c r="E280" s="514"/>
      <c r="F280" s="496"/>
      <c r="G280" s="496"/>
      <c r="H280" s="499"/>
      <c r="I280" s="502"/>
      <c r="J280" s="496"/>
      <c r="K280" s="505"/>
      <c r="L280" s="508"/>
      <c r="M280" s="517"/>
      <c r="N280" s="493"/>
      <c r="O280" s="493"/>
      <c r="P280" s="493"/>
      <c r="Q280" s="493"/>
      <c r="R280" s="493"/>
      <c r="S280" s="493"/>
      <c r="T280" s="493"/>
      <c r="U280" s="493"/>
      <c r="V280" s="493"/>
      <c r="W280" s="493"/>
      <c r="X280" s="493"/>
      <c r="Y280" s="493"/>
      <c r="Z280" s="493"/>
      <c r="AA280" s="493"/>
      <c r="AB280" s="493"/>
      <c r="AC280" s="493"/>
      <c r="AD280" s="493"/>
      <c r="AE280" s="493"/>
      <c r="AF280" s="493"/>
      <c r="AG280" s="493"/>
      <c r="AH280" s="493"/>
      <c r="AI280" s="493"/>
      <c r="AJ280" s="493"/>
      <c r="AK280" s="493"/>
    </row>
    <row r="281" spans="1:37" x14ac:dyDescent="0.25">
      <c r="A281" s="511"/>
      <c r="B281" s="508"/>
      <c r="C281" s="173" t="s">
        <v>1211</v>
      </c>
      <c r="D281" s="508"/>
      <c r="E281" s="514"/>
      <c r="F281" s="496"/>
      <c r="G281" s="496"/>
      <c r="H281" s="499"/>
      <c r="I281" s="502"/>
      <c r="J281" s="496"/>
      <c r="K281" s="505"/>
      <c r="L281" s="508"/>
      <c r="M281" s="517"/>
      <c r="N281" s="493"/>
      <c r="O281" s="493"/>
      <c r="P281" s="493"/>
      <c r="Q281" s="493"/>
      <c r="R281" s="493"/>
      <c r="S281" s="493"/>
      <c r="T281" s="493"/>
      <c r="U281" s="493"/>
      <c r="V281" s="493"/>
      <c r="W281" s="493"/>
      <c r="X281" s="493"/>
      <c r="Y281" s="493"/>
      <c r="Z281" s="493"/>
      <c r="AA281" s="493"/>
      <c r="AB281" s="493"/>
      <c r="AC281" s="493"/>
      <c r="AD281" s="493"/>
      <c r="AE281" s="493"/>
      <c r="AF281" s="493"/>
      <c r="AG281" s="493"/>
      <c r="AH281" s="493"/>
      <c r="AI281" s="493"/>
      <c r="AJ281" s="493"/>
      <c r="AK281" s="493"/>
    </row>
    <row r="282" spans="1:37" x14ac:dyDescent="0.25">
      <c r="A282" s="511"/>
      <c r="B282" s="508"/>
      <c r="C282" s="173" t="s">
        <v>1212</v>
      </c>
      <c r="D282" s="508"/>
      <c r="E282" s="514"/>
      <c r="F282" s="496"/>
      <c r="G282" s="496"/>
      <c r="H282" s="499"/>
      <c r="I282" s="502"/>
      <c r="J282" s="496"/>
      <c r="K282" s="505"/>
      <c r="L282" s="508"/>
      <c r="M282" s="517"/>
      <c r="N282" s="493"/>
      <c r="O282" s="493"/>
      <c r="P282" s="493"/>
      <c r="Q282" s="493"/>
      <c r="R282" s="493"/>
      <c r="S282" s="493"/>
      <c r="T282" s="493"/>
      <c r="U282" s="493"/>
      <c r="V282" s="493"/>
      <c r="W282" s="493"/>
      <c r="X282" s="493"/>
      <c r="Y282" s="493"/>
      <c r="Z282" s="493"/>
      <c r="AA282" s="493"/>
      <c r="AB282" s="493"/>
      <c r="AC282" s="493"/>
      <c r="AD282" s="493"/>
      <c r="AE282" s="493"/>
      <c r="AF282" s="493"/>
      <c r="AG282" s="493"/>
      <c r="AH282" s="493"/>
      <c r="AI282" s="493"/>
      <c r="AJ282" s="493"/>
      <c r="AK282" s="493"/>
    </row>
    <row r="283" spans="1:37" x14ac:dyDescent="0.25">
      <c r="A283" s="511"/>
      <c r="B283" s="508"/>
      <c r="C283" s="173" t="s">
        <v>1213</v>
      </c>
      <c r="D283" s="508"/>
      <c r="E283" s="514"/>
      <c r="F283" s="496"/>
      <c r="G283" s="496"/>
      <c r="H283" s="499"/>
      <c r="I283" s="502"/>
      <c r="J283" s="496"/>
      <c r="K283" s="505"/>
      <c r="L283" s="508"/>
      <c r="M283" s="517"/>
      <c r="N283" s="493"/>
      <c r="O283" s="493"/>
      <c r="P283" s="493"/>
      <c r="Q283" s="493"/>
      <c r="R283" s="493"/>
      <c r="S283" s="493"/>
      <c r="T283" s="493"/>
      <c r="U283" s="493"/>
      <c r="V283" s="493"/>
      <c r="W283" s="493"/>
      <c r="X283" s="493"/>
      <c r="Y283" s="493"/>
      <c r="Z283" s="493"/>
      <c r="AA283" s="493"/>
      <c r="AB283" s="493"/>
      <c r="AC283" s="493"/>
      <c r="AD283" s="493"/>
      <c r="AE283" s="493"/>
      <c r="AF283" s="493"/>
      <c r="AG283" s="493"/>
      <c r="AH283" s="493"/>
      <c r="AI283" s="493"/>
      <c r="AJ283" s="493"/>
      <c r="AK283" s="493"/>
    </row>
    <row r="284" spans="1:37" ht="25.5" x14ac:dyDescent="0.25">
      <c r="A284" s="512"/>
      <c r="B284" s="509"/>
      <c r="C284" s="174" t="s">
        <v>1037</v>
      </c>
      <c r="D284" s="509"/>
      <c r="E284" s="515"/>
      <c r="F284" s="497"/>
      <c r="G284" s="497"/>
      <c r="H284" s="500"/>
      <c r="I284" s="503"/>
      <c r="J284" s="497"/>
      <c r="K284" s="506"/>
      <c r="L284" s="509"/>
      <c r="M284" s="518"/>
      <c r="N284" s="494"/>
      <c r="O284" s="494"/>
      <c r="P284" s="494"/>
      <c r="Q284" s="494"/>
      <c r="R284" s="494"/>
      <c r="S284" s="494"/>
      <c r="T284" s="494"/>
      <c r="U284" s="494"/>
      <c r="V284" s="494"/>
      <c r="W284" s="494"/>
      <c r="X284" s="494"/>
      <c r="Y284" s="494"/>
      <c r="Z284" s="494"/>
      <c r="AA284" s="494"/>
      <c r="AB284" s="494"/>
      <c r="AC284" s="494"/>
      <c r="AD284" s="494"/>
      <c r="AE284" s="494"/>
      <c r="AF284" s="494"/>
      <c r="AG284" s="494"/>
      <c r="AH284" s="494"/>
      <c r="AI284" s="494"/>
      <c r="AJ284" s="494"/>
      <c r="AK284" s="494"/>
    </row>
    <row r="285" spans="1:37" x14ac:dyDescent="0.25">
      <c r="A285" s="510">
        <v>161</v>
      </c>
      <c r="B285" s="507" t="s">
        <v>102</v>
      </c>
      <c r="C285" s="172" t="s">
        <v>1214</v>
      </c>
      <c r="D285" s="507" t="s">
        <v>288</v>
      </c>
      <c r="E285" s="513">
        <v>18</v>
      </c>
      <c r="F285" s="495">
        <v>3524</v>
      </c>
      <c r="G285" s="495">
        <v>2128</v>
      </c>
      <c r="H285" s="498">
        <v>0</v>
      </c>
      <c r="I285" s="501">
        <v>0.39614100000000002</v>
      </c>
      <c r="J285" s="495">
        <v>2128</v>
      </c>
      <c r="K285" s="504">
        <v>38304</v>
      </c>
      <c r="L285" s="507" t="s">
        <v>1026</v>
      </c>
      <c r="M285" s="516" t="s">
        <v>1137</v>
      </c>
      <c r="N285" s="492" t="s">
        <v>1027</v>
      </c>
      <c r="O285" s="492" t="s">
        <v>1027</v>
      </c>
      <c r="P285" s="492" t="s">
        <v>1027</v>
      </c>
      <c r="Q285" s="492" t="s">
        <v>1027</v>
      </c>
      <c r="R285" s="492">
        <v>11</v>
      </c>
      <c r="S285" s="492">
        <v>4</v>
      </c>
      <c r="T285" s="492">
        <v>1</v>
      </c>
      <c r="U285" s="492" t="s">
        <v>1027</v>
      </c>
      <c r="V285" s="492" t="s">
        <v>1027</v>
      </c>
      <c r="W285" s="492" t="s">
        <v>1027</v>
      </c>
      <c r="X285" s="492" t="s">
        <v>1027</v>
      </c>
      <c r="Y285" s="492" t="s">
        <v>1027</v>
      </c>
      <c r="Z285" s="492" t="s">
        <v>1027</v>
      </c>
      <c r="AA285" s="492" t="s">
        <v>1027</v>
      </c>
      <c r="AB285" s="492">
        <v>1</v>
      </c>
      <c r="AC285" s="492">
        <v>1</v>
      </c>
      <c r="AD285" s="492" t="s">
        <v>1027</v>
      </c>
      <c r="AE285" s="492" t="s">
        <v>1027</v>
      </c>
      <c r="AF285" s="492" t="s">
        <v>1027</v>
      </c>
      <c r="AG285" s="492" t="s">
        <v>1027</v>
      </c>
      <c r="AH285" s="492" t="s">
        <v>1027</v>
      </c>
      <c r="AI285" s="492" t="s">
        <v>1027</v>
      </c>
      <c r="AJ285" s="492" t="s">
        <v>1027</v>
      </c>
      <c r="AK285" s="492" t="s">
        <v>1027</v>
      </c>
    </row>
    <row r="286" spans="1:37" x14ac:dyDescent="0.25">
      <c r="A286" s="511"/>
      <c r="B286" s="508"/>
      <c r="C286" s="173" t="s">
        <v>1215</v>
      </c>
      <c r="D286" s="508"/>
      <c r="E286" s="514"/>
      <c r="F286" s="496"/>
      <c r="G286" s="496"/>
      <c r="H286" s="499"/>
      <c r="I286" s="502"/>
      <c r="J286" s="496"/>
      <c r="K286" s="505"/>
      <c r="L286" s="508"/>
      <c r="M286" s="517"/>
      <c r="N286" s="493"/>
      <c r="O286" s="493"/>
      <c r="P286" s="493"/>
      <c r="Q286" s="493"/>
      <c r="R286" s="493"/>
      <c r="S286" s="493"/>
      <c r="T286" s="493"/>
      <c r="U286" s="493"/>
      <c r="V286" s="493"/>
      <c r="W286" s="493"/>
      <c r="X286" s="493"/>
      <c r="Y286" s="493"/>
      <c r="Z286" s="493"/>
      <c r="AA286" s="493"/>
      <c r="AB286" s="493"/>
      <c r="AC286" s="493"/>
      <c r="AD286" s="493"/>
      <c r="AE286" s="493"/>
      <c r="AF286" s="493"/>
      <c r="AG286" s="493"/>
      <c r="AH286" s="493"/>
      <c r="AI286" s="493"/>
      <c r="AJ286" s="493"/>
      <c r="AK286" s="493"/>
    </row>
    <row r="287" spans="1:37" x14ac:dyDescent="0.25">
      <c r="A287" s="511"/>
      <c r="B287" s="508"/>
      <c r="C287" s="173" t="s">
        <v>1216</v>
      </c>
      <c r="D287" s="508"/>
      <c r="E287" s="514"/>
      <c r="F287" s="496"/>
      <c r="G287" s="496"/>
      <c r="H287" s="499"/>
      <c r="I287" s="502"/>
      <c r="J287" s="496"/>
      <c r="K287" s="505"/>
      <c r="L287" s="508"/>
      <c r="M287" s="517"/>
      <c r="N287" s="493"/>
      <c r="O287" s="493"/>
      <c r="P287" s="493"/>
      <c r="Q287" s="493"/>
      <c r="R287" s="493"/>
      <c r="S287" s="493"/>
      <c r="T287" s="493"/>
      <c r="U287" s="493"/>
      <c r="V287" s="493"/>
      <c r="W287" s="493"/>
      <c r="X287" s="493"/>
      <c r="Y287" s="493"/>
      <c r="Z287" s="493"/>
      <c r="AA287" s="493"/>
      <c r="AB287" s="493"/>
      <c r="AC287" s="493"/>
      <c r="AD287" s="493"/>
      <c r="AE287" s="493"/>
      <c r="AF287" s="493"/>
      <c r="AG287" s="493"/>
      <c r="AH287" s="493"/>
      <c r="AI287" s="493"/>
      <c r="AJ287" s="493"/>
      <c r="AK287" s="493"/>
    </row>
    <row r="288" spans="1:37" ht="25.5" x14ac:dyDescent="0.25">
      <c r="A288" s="512"/>
      <c r="B288" s="509"/>
      <c r="C288" s="174" t="s">
        <v>1126</v>
      </c>
      <c r="D288" s="509"/>
      <c r="E288" s="515"/>
      <c r="F288" s="497"/>
      <c r="G288" s="497"/>
      <c r="H288" s="500"/>
      <c r="I288" s="503"/>
      <c r="J288" s="497"/>
      <c r="K288" s="506"/>
      <c r="L288" s="509"/>
      <c r="M288" s="518"/>
      <c r="N288" s="494"/>
      <c r="O288" s="494"/>
      <c r="P288" s="494"/>
      <c r="Q288" s="494"/>
      <c r="R288" s="494"/>
      <c r="S288" s="494"/>
      <c r="T288" s="494"/>
      <c r="U288" s="494"/>
      <c r="V288" s="494"/>
      <c r="W288" s="494"/>
      <c r="X288" s="494"/>
      <c r="Y288" s="494"/>
      <c r="Z288" s="494"/>
      <c r="AA288" s="494"/>
      <c r="AB288" s="494"/>
      <c r="AC288" s="494"/>
      <c r="AD288" s="494"/>
      <c r="AE288" s="494"/>
      <c r="AF288" s="494"/>
      <c r="AG288" s="494"/>
      <c r="AH288" s="494"/>
      <c r="AI288" s="494"/>
      <c r="AJ288" s="494"/>
      <c r="AK288" s="494"/>
    </row>
    <row r="289" spans="1:37" x14ac:dyDescent="0.25">
      <c r="A289" s="510">
        <v>162</v>
      </c>
      <c r="B289" s="507" t="s">
        <v>103</v>
      </c>
      <c r="C289" s="180" t="s">
        <v>1214</v>
      </c>
      <c r="D289" s="507" t="s">
        <v>288</v>
      </c>
      <c r="E289" s="513">
        <v>27</v>
      </c>
      <c r="F289" s="495">
        <v>4261</v>
      </c>
      <c r="G289" s="495">
        <v>2554</v>
      </c>
      <c r="H289" s="498">
        <v>0</v>
      </c>
      <c r="I289" s="501">
        <v>0.40061000000000002</v>
      </c>
      <c r="J289" s="495">
        <v>2554</v>
      </c>
      <c r="K289" s="504">
        <v>68958</v>
      </c>
      <c r="L289" s="507" t="s">
        <v>1026</v>
      </c>
      <c r="M289" s="516">
        <v>5</v>
      </c>
      <c r="N289" s="492">
        <v>1</v>
      </c>
      <c r="O289" s="492">
        <v>1</v>
      </c>
      <c r="P289" s="492" t="s">
        <v>1027</v>
      </c>
      <c r="Q289" s="492">
        <v>1</v>
      </c>
      <c r="R289" s="492" t="s">
        <v>1027</v>
      </c>
      <c r="S289" s="492" t="s">
        <v>1027</v>
      </c>
      <c r="T289" s="492">
        <v>1</v>
      </c>
      <c r="U289" s="492">
        <v>1</v>
      </c>
      <c r="V289" s="492">
        <v>1</v>
      </c>
      <c r="W289" s="492">
        <v>1</v>
      </c>
      <c r="X289" s="492">
        <v>1</v>
      </c>
      <c r="Y289" s="492" t="s">
        <v>1027</v>
      </c>
      <c r="Z289" s="492">
        <v>1</v>
      </c>
      <c r="AA289" s="492">
        <v>1</v>
      </c>
      <c r="AB289" s="492" t="s">
        <v>1027</v>
      </c>
      <c r="AC289" s="492">
        <v>1</v>
      </c>
      <c r="AD289" s="492">
        <v>1</v>
      </c>
      <c r="AE289" s="492">
        <v>1</v>
      </c>
      <c r="AF289" s="492">
        <v>1</v>
      </c>
      <c r="AG289" s="492">
        <v>4</v>
      </c>
      <c r="AH289" s="492">
        <v>1</v>
      </c>
      <c r="AI289" s="492">
        <v>1</v>
      </c>
      <c r="AJ289" s="492">
        <v>1</v>
      </c>
      <c r="AK289" s="492">
        <v>1</v>
      </c>
    </row>
    <row r="290" spans="1:37" x14ac:dyDescent="0.25">
      <c r="A290" s="511"/>
      <c r="B290" s="508"/>
      <c r="C290" s="181" t="s">
        <v>1215</v>
      </c>
      <c r="D290" s="508"/>
      <c r="E290" s="514"/>
      <c r="F290" s="496"/>
      <c r="G290" s="496"/>
      <c r="H290" s="499"/>
      <c r="I290" s="502"/>
      <c r="J290" s="496"/>
      <c r="K290" s="505"/>
      <c r="L290" s="508"/>
      <c r="M290" s="517"/>
      <c r="N290" s="493"/>
      <c r="O290" s="493"/>
      <c r="P290" s="493"/>
      <c r="Q290" s="493"/>
      <c r="R290" s="493"/>
      <c r="S290" s="493"/>
      <c r="T290" s="493"/>
      <c r="U290" s="493"/>
      <c r="V290" s="493"/>
      <c r="W290" s="493"/>
      <c r="X290" s="493"/>
      <c r="Y290" s="493"/>
      <c r="Z290" s="493"/>
      <c r="AA290" s="493"/>
      <c r="AB290" s="493"/>
      <c r="AC290" s="493"/>
      <c r="AD290" s="493"/>
      <c r="AE290" s="493"/>
      <c r="AF290" s="493"/>
      <c r="AG290" s="493"/>
      <c r="AH290" s="493"/>
      <c r="AI290" s="493"/>
      <c r="AJ290" s="493"/>
      <c r="AK290" s="493"/>
    </row>
    <row r="291" spans="1:37" x14ac:dyDescent="0.25">
      <c r="A291" s="511"/>
      <c r="B291" s="508"/>
      <c r="C291" s="181" t="s">
        <v>1217</v>
      </c>
      <c r="D291" s="508"/>
      <c r="E291" s="514"/>
      <c r="F291" s="496"/>
      <c r="G291" s="496"/>
      <c r="H291" s="499"/>
      <c r="I291" s="502"/>
      <c r="J291" s="496"/>
      <c r="K291" s="505"/>
      <c r="L291" s="508"/>
      <c r="M291" s="517"/>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row>
    <row r="292" spans="1:37" ht="25.5" x14ac:dyDescent="0.25">
      <c r="A292" s="512"/>
      <c r="B292" s="509"/>
      <c r="C292" s="182" t="s">
        <v>1037</v>
      </c>
      <c r="D292" s="509"/>
      <c r="E292" s="515"/>
      <c r="F292" s="497"/>
      <c r="G292" s="497"/>
      <c r="H292" s="500"/>
      <c r="I292" s="503"/>
      <c r="J292" s="497"/>
      <c r="K292" s="506"/>
      <c r="L292" s="509"/>
      <c r="M292" s="518"/>
      <c r="N292" s="494"/>
      <c r="O292" s="494"/>
      <c r="P292" s="494"/>
      <c r="Q292" s="494"/>
      <c r="R292" s="494"/>
      <c r="S292" s="494"/>
      <c r="T292" s="494"/>
      <c r="U292" s="494"/>
      <c r="V292" s="494"/>
      <c r="W292" s="494"/>
      <c r="X292" s="494"/>
      <c r="Y292" s="494"/>
      <c r="Z292" s="494"/>
      <c r="AA292" s="494"/>
      <c r="AB292" s="494"/>
      <c r="AC292" s="494"/>
      <c r="AD292" s="494"/>
      <c r="AE292" s="494"/>
      <c r="AF292" s="494"/>
      <c r="AG292" s="494"/>
      <c r="AH292" s="494"/>
      <c r="AI292" s="494"/>
      <c r="AJ292" s="494"/>
      <c r="AK292" s="494"/>
    </row>
    <row r="293" spans="1:37" x14ac:dyDescent="0.25">
      <c r="A293" s="510">
        <v>164</v>
      </c>
      <c r="B293" s="507" t="s">
        <v>140</v>
      </c>
      <c r="C293" s="172" t="s">
        <v>1218</v>
      </c>
      <c r="D293" s="507" t="s">
        <v>288</v>
      </c>
      <c r="E293" s="513">
        <v>30</v>
      </c>
      <c r="F293" s="495">
        <v>6891</v>
      </c>
      <c r="G293" s="495">
        <v>1578</v>
      </c>
      <c r="H293" s="498">
        <v>0</v>
      </c>
      <c r="I293" s="501">
        <v>0.77100599999999997</v>
      </c>
      <c r="J293" s="495">
        <v>1578</v>
      </c>
      <c r="K293" s="504">
        <v>47340</v>
      </c>
      <c r="L293" s="507" t="s">
        <v>1026</v>
      </c>
      <c r="M293" s="516">
        <v>5</v>
      </c>
      <c r="N293" s="492">
        <v>3</v>
      </c>
      <c r="O293" s="492">
        <v>1</v>
      </c>
      <c r="P293" s="492" t="s">
        <v>1027</v>
      </c>
      <c r="Q293" s="492">
        <v>1</v>
      </c>
      <c r="R293" s="492">
        <v>1</v>
      </c>
      <c r="S293" s="492">
        <v>1</v>
      </c>
      <c r="T293" s="492">
        <v>1</v>
      </c>
      <c r="U293" s="492">
        <v>1</v>
      </c>
      <c r="V293" s="492">
        <v>1</v>
      </c>
      <c r="W293" s="492">
        <v>1</v>
      </c>
      <c r="X293" s="492">
        <v>1</v>
      </c>
      <c r="Y293" s="492">
        <v>1</v>
      </c>
      <c r="Z293" s="492">
        <v>1</v>
      </c>
      <c r="AA293" s="492">
        <v>1</v>
      </c>
      <c r="AB293" s="492">
        <v>1</v>
      </c>
      <c r="AC293" s="492">
        <v>1</v>
      </c>
      <c r="AD293" s="492">
        <v>1</v>
      </c>
      <c r="AE293" s="492">
        <v>1</v>
      </c>
      <c r="AF293" s="492">
        <v>1</v>
      </c>
      <c r="AG293" s="492">
        <v>1</v>
      </c>
      <c r="AH293" s="492">
        <v>1</v>
      </c>
      <c r="AI293" s="492">
        <v>1</v>
      </c>
      <c r="AJ293" s="492">
        <v>1</v>
      </c>
      <c r="AK293" s="492">
        <v>1</v>
      </c>
    </row>
    <row r="294" spans="1:37" ht="25.5" x14ac:dyDescent="0.25">
      <c r="A294" s="511"/>
      <c r="B294" s="508"/>
      <c r="C294" s="173" t="s">
        <v>1050</v>
      </c>
      <c r="D294" s="508"/>
      <c r="E294" s="514"/>
      <c r="F294" s="496"/>
      <c r="G294" s="496"/>
      <c r="H294" s="499"/>
      <c r="I294" s="502"/>
      <c r="J294" s="496"/>
      <c r="K294" s="505"/>
      <c r="L294" s="508"/>
      <c r="M294" s="517"/>
      <c r="N294" s="493"/>
      <c r="O294" s="493"/>
      <c r="P294" s="493"/>
      <c r="Q294" s="493"/>
      <c r="R294" s="493"/>
      <c r="S294" s="493"/>
      <c r="T294" s="493"/>
      <c r="U294" s="493"/>
      <c r="V294" s="493"/>
      <c r="W294" s="493"/>
      <c r="X294" s="493"/>
      <c r="Y294" s="493"/>
      <c r="Z294" s="493"/>
      <c r="AA294" s="493"/>
      <c r="AB294" s="493"/>
      <c r="AC294" s="493"/>
      <c r="AD294" s="493"/>
      <c r="AE294" s="493"/>
      <c r="AF294" s="493"/>
      <c r="AG294" s="493"/>
      <c r="AH294" s="493"/>
      <c r="AI294" s="493"/>
      <c r="AJ294" s="493"/>
      <c r="AK294" s="493"/>
    </row>
    <row r="295" spans="1:37" x14ac:dyDescent="0.25">
      <c r="A295" s="512"/>
      <c r="B295" s="509"/>
      <c r="C295" s="174" t="s">
        <v>1219</v>
      </c>
      <c r="D295" s="509"/>
      <c r="E295" s="515"/>
      <c r="F295" s="497"/>
      <c r="G295" s="497"/>
      <c r="H295" s="500"/>
      <c r="I295" s="503"/>
      <c r="J295" s="497"/>
      <c r="K295" s="506"/>
      <c r="L295" s="509"/>
      <c r="M295" s="518"/>
      <c r="N295" s="494"/>
      <c r="O295" s="494"/>
      <c r="P295" s="494"/>
      <c r="Q295" s="494"/>
      <c r="R295" s="494"/>
      <c r="S295" s="494"/>
      <c r="T295" s="494"/>
      <c r="U295" s="494"/>
      <c r="V295" s="494"/>
      <c r="W295" s="494"/>
      <c r="X295" s="494"/>
      <c r="Y295" s="494"/>
      <c r="Z295" s="494"/>
      <c r="AA295" s="494"/>
      <c r="AB295" s="494"/>
      <c r="AC295" s="494"/>
      <c r="AD295" s="494"/>
      <c r="AE295" s="494"/>
      <c r="AF295" s="494"/>
      <c r="AG295" s="494"/>
      <c r="AH295" s="494"/>
      <c r="AI295" s="494"/>
      <c r="AJ295" s="494"/>
      <c r="AK295" s="494"/>
    </row>
    <row r="296" spans="1:37" x14ac:dyDescent="0.25">
      <c r="A296" s="510">
        <v>169</v>
      </c>
      <c r="B296" s="507" t="s">
        <v>104</v>
      </c>
      <c r="C296" s="172" t="s">
        <v>1220</v>
      </c>
      <c r="D296" s="507" t="s">
        <v>288</v>
      </c>
      <c r="E296" s="513">
        <v>13</v>
      </c>
      <c r="F296" s="495">
        <v>165585</v>
      </c>
      <c r="G296" s="495">
        <v>81729</v>
      </c>
      <c r="H296" s="498">
        <v>0</v>
      </c>
      <c r="I296" s="501">
        <v>0.50642299999999996</v>
      </c>
      <c r="J296" s="495">
        <v>81729</v>
      </c>
      <c r="K296" s="504">
        <v>1062477</v>
      </c>
      <c r="L296" s="507" t="s">
        <v>1026</v>
      </c>
      <c r="M296" s="516">
        <v>1</v>
      </c>
      <c r="N296" s="492" t="s">
        <v>1027</v>
      </c>
      <c r="O296" s="492">
        <v>1</v>
      </c>
      <c r="P296" s="492" t="s">
        <v>1027</v>
      </c>
      <c r="Q296" s="492">
        <v>1</v>
      </c>
      <c r="R296" s="492" t="s">
        <v>1027</v>
      </c>
      <c r="S296" s="492">
        <v>1</v>
      </c>
      <c r="T296" s="492" t="s">
        <v>1027</v>
      </c>
      <c r="U296" s="492">
        <v>1</v>
      </c>
      <c r="V296" s="492" t="s">
        <v>1027</v>
      </c>
      <c r="W296" s="492">
        <v>1</v>
      </c>
      <c r="X296" s="492" t="s">
        <v>1027</v>
      </c>
      <c r="Y296" s="492">
        <v>1</v>
      </c>
      <c r="Z296" s="492" t="s">
        <v>1027</v>
      </c>
      <c r="AA296" s="492">
        <v>1</v>
      </c>
      <c r="AB296" s="492" t="s">
        <v>1027</v>
      </c>
      <c r="AC296" s="492">
        <v>1</v>
      </c>
      <c r="AD296" s="492" t="s">
        <v>1027</v>
      </c>
      <c r="AE296" s="492">
        <v>1</v>
      </c>
      <c r="AF296" s="492" t="s">
        <v>1027</v>
      </c>
      <c r="AG296" s="492">
        <v>1</v>
      </c>
      <c r="AH296" s="492" t="s">
        <v>1027</v>
      </c>
      <c r="AI296" s="492">
        <v>1</v>
      </c>
      <c r="AJ296" s="492" t="s">
        <v>1027</v>
      </c>
      <c r="AK296" s="492">
        <v>1</v>
      </c>
    </row>
    <row r="297" spans="1:37" x14ac:dyDescent="0.25">
      <c r="A297" s="511"/>
      <c r="B297" s="508"/>
      <c r="C297" s="173" t="s">
        <v>1221</v>
      </c>
      <c r="D297" s="508"/>
      <c r="E297" s="514"/>
      <c r="F297" s="496"/>
      <c r="G297" s="496"/>
      <c r="H297" s="499"/>
      <c r="I297" s="502"/>
      <c r="J297" s="496"/>
      <c r="K297" s="505"/>
      <c r="L297" s="508"/>
      <c r="M297" s="517"/>
      <c r="N297" s="493"/>
      <c r="O297" s="493"/>
      <c r="P297" s="493"/>
      <c r="Q297" s="493"/>
      <c r="R297" s="493"/>
      <c r="S297" s="493"/>
      <c r="T297" s="493"/>
      <c r="U297" s="493"/>
      <c r="V297" s="493"/>
      <c r="W297" s="493"/>
      <c r="X297" s="493"/>
      <c r="Y297" s="493"/>
      <c r="Z297" s="493"/>
      <c r="AA297" s="493"/>
      <c r="AB297" s="493"/>
      <c r="AC297" s="493"/>
      <c r="AD297" s="493"/>
      <c r="AE297" s="493"/>
      <c r="AF297" s="493"/>
      <c r="AG297" s="493"/>
      <c r="AH297" s="493"/>
      <c r="AI297" s="493"/>
      <c r="AJ297" s="493"/>
      <c r="AK297" s="493"/>
    </row>
    <row r="298" spans="1:37" x14ac:dyDescent="0.25">
      <c r="A298" s="511"/>
      <c r="B298" s="508"/>
      <c r="C298" s="173" t="s">
        <v>1222</v>
      </c>
      <c r="D298" s="508"/>
      <c r="E298" s="514"/>
      <c r="F298" s="496"/>
      <c r="G298" s="496"/>
      <c r="H298" s="499"/>
      <c r="I298" s="502"/>
      <c r="J298" s="496"/>
      <c r="K298" s="505"/>
      <c r="L298" s="508"/>
      <c r="M298" s="517"/>
      <c r="N298" s="493"/>
      <c r="O298" s="493"/>
      <c r="P298" s="493"/>
      <c r="Q298" s="493"/>
      <c r="R298" s="493"/>
      <c r="S298" s="493"/>
      <c r="T298" s="493"/>
      <c r="U298" s="493"/>
      <c r="V298" s="493"/>
      <c r="W298" s="493"/>
      <c r="X298" s="493"/>
      <c r="Y298" s="493"/>
      <c r="Z298" s="493"/>
      <c r="AA298" s="493"/>
      <c r="AB298" s="493"/>
      <c r="AC298" s="493"/>
      <c r="AD298" s="493"/>
      <c r="AE298" s="493"/>
      <c r="AF298" s="493"/>
      <c r="AG298" s="493"/>
      <c r="AH298" s="493"/>
      <c r="AI298" s="493"/>
      <c r="AJ298" s="493"/>
      <c r="AK298" s="493"/>
    </row>
    <row r="299" spans="1:37" x14ac:dyDescent="0.25">
      <c r="A299" s="511"/>
      <c r="B299" s="508"/>
      <c r="C299" s="173" t="s">
        <v>1223</v>
      </c>
      <c r="D299" s="508"/>
      <c r="E299" s="514"/>
      <c r="F299" s="496"/>
      <c r="G299" s="496"/>
      <c r="H299" s="499"/>
      <c r="I299" s="502"/>
      <c r="J299" s="496"/>
      <c r="K299" s="505"/>
      <c r="L299" s="508"/>
      <c r="M299" s="517"/>
      <c r="N299" s="493"/>
      <c r="O299" s="493"/>
      <c r="P299" s="493"/>
      <c r="Q299" s="493"/>
      <c r="R299" s="493"/>
      <c r="S299" s="493"/>
      <c r="T299" s="493"/>
      <c r="U299" s="493"/>
      <c r="V299" s="493"/>
      <c r="W299" s="493"/>
      <c r="X299" s="493"/>
      <c r="Y299" s="493"/>
      <c r="Z299" s="493"/>
      <c r="AA299" s="493"/>
      <c r="AB299" s="493"/>
      <c r="AC299" s="493"/>
      <c r="AD299" s="493"/>
      <c r="AE299" s="493"/>
      <c r="AF299" s="493"/>
      <c r="AG299" s="493"/>
      <c r="AH299" s="493"/>
      <c r="AI299" s="493"/>
      <c r="AJ299" s="493"/>
      <c r="AK299" s="493"/>
    </row>
    <row r="300" spans="1:37" x14ac:dyDescent="0.25">
      <c r="A300" s="512"/>
      <c r="B300" s="509"/>
      <c r="C300" s="174" t="s">
        <v>1224</v>
      </c>
      <c r="D300" s="509"/>
      <c r="E300" s="515"/>
      <c r="F300" s="497"/>
      <c r="G300" s="497"/>
      <c r="H300" s="500"/>
      <c r="I300" s="503"/>
      <c r="J300" s="497"/>
      <c r="K300" s="506"/>
      <c r="L300" s="509"/>
      <c r="M300" s="518"/>
      <c r="N300" s="494"/>
      <c r="O300" s="494"/>
      <c r="P300" s="494"/>
      <c r="Q300" s="494"/>
      <c r="R300" s="494"/>
      <c r="S300" s="494"/>
      <c r="T300" s="494"/>
      <c r="U300" s="494"/>
      <c r="V300" s="494"/>
      <c r="W300" s="494"/>
      <c r="X300" s="494"/>
      <c r="Y300" s="494"/>
      <c r="Z300" s="494"/>
      <c r="AA300" s="494"/>
      <c r="AB300" s="494"/>
      <c r="AC300" s="494"/>
      <c r="AD300" s="494"/>
      <c r="AE300" s="494"/>
      <c r="AF300" s="494"/>
      <c r="AG300" s="494"/>
      <c r="AH300" s="494"/>
      <c r="AI300" s="494"/>
      <c r="AJ300" s="494"/>
      <c r="AK300" s="494"/>
    </row>
    <row r="301" spans="1:37" x14ac:dyDescent="0.25">
      <c r="A301" s="510">
        <v>170</v>
      </c>
      <c r="B301" s="507" t="s">
        <v>105</v>
      </c>
      <c r="C301" s="172" t="s">
        <v>1225</v>
      </c>
      <c r="D301" s="507" t="s">
        <v>357</v>
      </c>
      <c r="E301" s="513">
        <v>283</v>
      </c>
      <c r="F301" s="495">
        <v>48182</v>
      </c>
      <c r="G301" s="495">
        <v>18464</v>
      </c>
      <c r="H301" s="498">
        <v>0</v>
      </c>
      <c r="I301" s="501">
        <v>0.61678599999999995</v>
      </c>
      <c r="J301" s="495">
        <v>18464</v>
      </c>
      <c r="K301" s="504">
        <v>5225312</v>
      </c>
      <c r="L301" s="507" t="s">
        <v>1026</v>
      </c>
      <c r="M301" s="516">
        <v>50</v>
      </c>
      <c r="N301" s="492">
        <v>15</v>
      </c>
      <c r="O301" s="492">
        <v>8</v>
      </c>
      <c r="P301" s="492" t="s">
        <v>1027</v>
      </c>
      <c r="Q301" s="492">
        <v>10</v>
      </c>
      <c r="R301" s="492">
        <v>10</v>
      </c>
      <c r="S301" s="492">
        <v>10</v>
      </c>
      <c r="T301" s="492">
        <v>10</v>
      </c>
      <c r="U301" s="492">
        <v>10</v>
      </c>
      <c r="V301" s="492">
        <v>10</v>
      </c>
      <c r="W301" s="492">
        <v>10</v>
      </c>
      <c r="X301" s="492">
        <v>10</v>
      </c>
      <c r="Y301" s="492">
        <v>10</v>
      </c>
      <c r="Z301" s="492">
        <v>10</v>
      </c>
      <c r="AA301" s="492">
        <v>10</v>
      </c>
      <c r="AB301" s="492">
        <v>10</v>
      </c>
      <c r="AC301" s="492">
        <v>10</v>
      </c>
      <c r="AD301" s="492">
        <v>10</v>
      </c>
      <c r="AE301" s="492">
        <v>10</v>
      </c>
      <c r="AF301" s="492">
        <v>10</v>
      </c>
      <c r="AG301" s="492">
        <v>10</v>
      </c>
      <c r="AH301" s="492">
        <v>10</v>
      </c>
      <c r="AI301" s="492">
        <v>10</v>
      </c>
      <c r="AJ301" s="492">
        <v>10</v>
      </c>
      <c r="AK301" s="492">
        <v>10</v>
      </c>
    </row>
    <row r="302" spans="1:37" x14ac:dyDescent="0.25">
      <c r="A302" s="511"/>
      <c r="B302" s="508"/>
      <c r="C302" s="173" t="s">
        <v>1226</v>
      </c>
      <c r="D302" s="508"/>
      <c r="E302" s="514"/>
      <c r="F302" s="496"/>
      <c r="G302" s="496"/>
      <c r="H302" s="499"/>
      <c r="I302" s="502"/>
      <c r="J302" s="496"/>
      <c r="K302" s="505"/>
      <c r="L302" s="508"/>
      <c r="M302" s="517"/>
      <c r="N302" s="493"/>
      <c r="O302" s="493"/>
      <c r="P302" s="493"/>
      <c r="Q302" s="493"/>
      <c r="R302" s="493"/>
      <c r="S302" s="493"/>
      <c r="T302" s="493"/>
      <c r="U302" s="493"/>
      <c r="V302" s="493"/>
      <c r="W302" s="493"/>
      <c r="X302" s="493"/>
      <c r="Y302" s="493"/>
      <c r="Z302" s="493"/>
      <c r="AA302" s="493"/>
      <c r="AB302" s="493"/>
      <c r="AC302" s="493"/>
      <c r="AD302" s="493"/>
      <c r="AE302" s="493"/>
      <c r="AF302" s="493"/>
      <c r="AG302" s="493"/>
      <c r="AH302" s="493"/>
      <c r="AI302" s="493"/>
      <c r="AJ302" s="493"/>
      <c r="AK302" s="493"/>
    </row>
    <row r="303" spans="1:37" x14ac:dyDescent="0.25">
      <c r="A303" s="511"/>
      <c r="B303" s="508"/>
      <c r="C303" s="173" t="s">
        <v>1227</v>
      </c>
      <c r="D303" s="508"/>
      <c r="E303" s="514"/>
      <c r="F303" s="496"/>
      <c r="G303" s="496"/>
      <c r="H303" s="499"/>
      <c r="I303" s="502"/>
      <c r="J303" s="496"/>
      <c r="K303" s="505"/>
      <c r="L303" s="508"/>
      <c r="M303" s="517"/>
      <c r="N303" s="493"/>
      <c r="O303" s="493"/>
      <c r="P303" s="493"/>
      <c r="Q303" s="493"/>
      <c r="R303" s="493"/>
      <c r="S303" s="493"/>
      <c r="T303" s="493"/>
      <c r="U303" s="493"/>
      <c r="V303" s="493"/>
      <c r="W303" s="493"/>
      <c r="X303" s="493"/>
      <c r="Y303" s="493"/>
      <c r="Z303" s="493"/>
      <c r="AA303" s="493"/>
      <c r="AB303" s="493"/>
      <c r="AC303" s="493"/>
      <c r="AD303" s="493"/>
      <c r="AE303" s="493"/>
      <c r="AF303" s="493"/>
      <c r="AG303" s="493"/>
      <c r="AH303" s="493"/>
      <c r="AI303" s="493"/>
      <c r="AJ303" s="493"/>
      <c r="AK303" s="493"/>
    </row>
    <row r="304" spans="1:37" ht="25.5" x14ac:dyDescent="0.25">
      <c r="A304" s="511"/>
      <c r="B304" s="508"/>
      <c r="C304" s="173" t="s">
        <v>1228</v>
      </c>
      <c r="D304" s="508"/>
      <c r="E304" s="514"/>
      <c r="F304" s="496"/>
      <c r="G304" s="496"/>
      <c r="H304" s="499"/>
      <c r="I304" s="502"/>
      <c r="J304" s="496"/>
      <c r="K304" s="505"/>
      <c r="L304" s="508"/>
      <c r="M304" s="517"/>
      <c r="N304" s="493"/>
      <c r="O304" s="493"/>
      <c r="P304" s="493"/>
      <c r="Q304" s="493"/>
      <c r="R304" s="493"/>
      <c r="S304" s="493"/>
      <c r="T304" s="493"/>
      <c r="U304" s="493"/>
      <c r="V304" s="493"/>
      <c r="W304" s="493"/>
      <c r="X304" s="493"/>
      <c r="Y304" s="493"/>
      <c r="Z304" s="493"/>
      <c r="AA304" s="493"/>
      <c r="AB304" s="493"/>
      <c r="AC304" s="493"/>
      <c r="AD304" s="493"/>
      <c r="AE304" s="493"/>
      <c r="AF304" s="493"/>
      <c r="AG304" s="493"/>
      <c r="AH304" s="493"/>
      <c r="AI304" s="493"/>
      <c r="AJ304" s="493"/>
      <c r="AK304" s="493"/>
    </row>
    <row r="305" spans="1:37" ht="38.25" x14ac:dyDescent="0.25">
      <c r="A305" s="511"/>
      <c r="B305" s="508"/>
      <c r="C305" s="173" t="s">
        <v>1229</v>
      </c>
      <c r="D305" s="508"/>
      <c r="E305" s="514"/>
      <c r="F305" s="496"/>
      <c r="G305" s="496"/>
      <c r="H305" s="499"/>
      <c r="I305" s="502"/>
      <c r="J305" s="496"/>
      <c r="K305" s="505"/>
      <c r="L305" s="508"/>
      <c r="M305" s="517"/>
      <c r="N305" s="493"/>
      <c r="O305" s="493"/>
      <c r="P305" s="493"/>
      <c r="Q305" s="493"/>
      <c r="R305" s="493"/>
      <c r="S305" s="493"/>
      <c r="T305" s="493"/>
      <c r="U305" s="493"/>
      <c r="V305" s="493"/>
      <c r="W305" s="493"/>
      <c r="X305" s="493"/>
      <c r="Y305" s="493"/>
      <c r="Z305" s="493"/>
      <c r="AA305" s="493"/>
      <c r="AB305" s="493"/>
      <c r="AC305" s="493"/>
      <c r="AD305" s="493"/>
      <c r="AE305" s="493"/>
      <c r="AF305" s="493"/>
      <c r="AG305" s="493"/>
      <c r="AH305" s="493"/>
      <c r="AI305" s="493"/>
      <c r="AJ305" s="493"/>
      <c r="AK305" s="493"/>
    </row>
    <row r="306" spans="1:37" x14ac:dyDescent="0.25">
      <c r="A306" s="512"/>
      <c r="B306" s="509"/>
      <c r="C306" s="174" t="s">
        <v>1230</v>
      </c>
      <c r="D306" s="509"/>
      <c r="E306" s="515"/>
      <c r="F306" s="497"/>
      <c r="G306" s="497"/>
      <c r="H306" s="500"/>
      <c r="I306" s="503"/>
      <c r="J306" s="497"/>
      <c r="K306" s="506"/>
      <c r="L306" s="509"/>
      <c r="M306" s="518"/>
      <c r="N306" s="494"/>
      <c r="O306" s="494"/>
      <c r="P306" s="494"/>
      <c r="Q306" s="494"/>
      <c r="R306" s="494"/>
      <c r="S306" s="494"/>
      <c r="T306" s="494"/>
      <c r="U306" s="494"/>
      <c r="V306" s="494"/>
      <c r="W306" s="494"/>
      <c r="X306" s="494"/>
      <c r="Y306" s="494"/>
      <c r="Z306" s="494"/>
      <c r="AA306" s="494"/>
      <c r="AB306" s="494"/>
      <c r="AC306" s="494"/>
      <c r="AD306" s="494"/>
      <c r="AE306" s="494"/>
      <c r="AF306" s="494"/>
      <c r="AG306" s="494"/>
      <c r="AH306" s="494"/>
      <c r="AI306" s="494"/>
      <c r="AJ306" s="494"/>
      <c r="AK306" s="494"/>
    </row>
    <row r="307" spans="1:37" x14ac:dyDescent="0.25">
      <c r="A307" s="528">
        <v>173</v>
      </c>
      <c r="B307" s="525" t="s">
        <v>106</v>
      </c>
      <c r="C307" s="177" t="s">
        <v>1231</v>
      </c>
      <c r="D307" s="525" t="s">
        <v>359</v>
      </c>
      <c r="E307" s="531">
        <v>10</v>
      </c>
      <c r="F307" s="534">
        <v>22618</v>
      </c>
      <c r="G307" s="534">
        <v>14769</v>
      </c>
      <c r="H307" s="537">
        <v>1</v>
      </c>
      <c r="I307" s="501">
        <v>1</v>
      </c>
      <c r="J307" s="540" t="s">
        <v>1060</v>
      </c>
      <c r="K307" s="522" t="s">
        <v>1061</v>
      </c>
      <c r="L307" s="525" t="s">
        <v>986</v>
      </c>
      <c r="M307" s="543">
        <v>10</v>
      </c>
      <c r="N307" s="519" t="s">
        <v>1027</v>
      </c>
      <c r="O307" s="519" t="s">
        <v>1027</v>
      </c>
      <c r="P307" s="519" t="s">
        <v>1027</v>
      </c>
      <c r="Q307" s="519" t="s">
        <v>1027</v>
      </c>
      <c r="R307" s="519" t="s">
        <v>1027</v>
      </c>
      <c r="S307" s="519" t="s">
        <v>1027</v>
      </c>
      <c r="T307" s="519" t="s">
        <v>1027</v>
      </c>
      <c r="U307" s="519" t="s">
        <v>1027</v>
      </c>
      <c r="V307" s="519" t="s">
        <v>1027</v>
      </c>
      <c r="W307" s="519" t="s">
        <v>1027</v>
      </c>
      <c r="X307" s="519" t="s">
        <v>1027</v>
      </c>
      <c r="Y307" s="519" t="s">
        <v>1027</v>
      </c>
      <c r="Z307" s="519" t="s">
        <v>1027</v>
      </c>
      <c r="AA307" s="519" t="s">
        <v>1027</v>
      </c>
      <c r="AB307" s="519" t="s">
        <v>1027</v>
      </c>
      <c r="AC307" s="519" t="s">
        <v>1027</v>
      </c>
      <c r="AD307" s="519" t="s">
        <v>1027</v>
      </c>
      <c r="AE307" s="519" t="s">
        <v>1027</v>
      </c>
      <c r="AF307" s="519" t="s">
        <v>1027</v>
      </c>
      <c r="AG307" s="519" t="s">
        <v>1027</v>
      </c>
      <c r="AH307" s="519" t="s">
        <v>1027</v>
      </c>
      <c r="AI307" s="519" t="s">
        <v>1027</v>
      </c>
      <c r="AJ307" s="519" t="s">
        <v>1027</v>
      </c>
      <c r="AK307" s="519" t="s">
        <v>1027</v>
      </c>
    </row>
    <row r="308" spans="1:37" ht="25.5" x14ac:dyDescent="0.25">
      <c r="A308" s="530"/>
      <c r="B308" s="527"/>
      <c r="C308" s="179" t="s">
        <v>1232</v>
      </c>
      <c r="D308" s="527"/>
      <c r="E308" s="533"/>
      <c r="F308" s="536"/>
      <c r="G308" s="536"/>
      <c r="H308" s="539"/>
      <c r="I308" s="503"/>
      <c r="J308" s="542"/>
      <c r="K308" s="524"/>
      <c r="L308" s="527"/>
      <c r="M308" s="545"/>
      <c r="N308" s="521"/>
      <c r="O308" s="521"/>
      <c r="P308" s="521"/>
      <c r="Q308" s="521"/>
      <c r="R308" s="521"/>
      <c r="S308" s="521"/>
      <c r="T308" s="521"/>
      <c r="U308" s="521"/>
      <c r="V308" s="521"/>
      <c r="W308" s="521"/>
      <c r="X308" s="521"/>
      <c r="Y308" s="521"/>
      <c r="Z308" s="521"/>
      <c r="AA308" s="521"/>
      <c r="AB308" s="521"/>
      <c r="AC308" s="521"/>
      <c r="AD308" s="521"/>
      <c r="AE308" s="521"/>
      <c r="AF308" s="521"/>
      <c r="AG308" s="521"/>
      <c r="AH308" s="521"/>
      <c r="AI308" s="521"/>
      <c r="AJ308" s="521"/>
      <c r="AK308" s="521"/>
    </row>
    <row r="309" spans="1:37" x14ac:dyDescent="0.25">
      <c r="A309" s="510">
        <v>174</v>
      </c>
      <c r="B309" s="507" t="s">
        <v>107</v>
      </c>
      <c r="C309" s="172" t="s">
        <v>1233</v>
      </c>
      <c r="D309" s="507" t="s">
        <v>361</v>
      </c>
      <c r="E309" s="513">
        <v>96</v>
      </c>
      <c r="F309" s="495">
        <v>10625</v>
      </c>
      <c r="G309" s="495">
        <v>5786</v>
      </c>
      <c r="H309" s="498">
        <v>0</v>
      </c>
      <c r="I309" s="501">
        <v>0.45543499999999998</v>
      </c>
      <c r="J309" s="495">
        <v>5786</v>
      </c>
      <c r="K309" s="504">
        <v>555456</v>
      </c>
      <c r="L309" s="507" t="s">
        <v>1026</v>
      </c>
      <c r="M309" s="516">
        <v>20</v>
      </c>
      <c r="N309" s="492">
        <v>10</v>
      </c>
      <c r="O309" s="492">
        <v>3</v>
      </c>
      <c r="P309" s="492" t="s">
        <v>1027</v>
      </c>
      <c r="Q309" s="492">
        <v>3</v>
      </c>
      <c r="R309" s="492">
        <v>3</v>
      </c>
      <c r="S309" s="492">
        <v>3</v>
      </c>
      <c r="T309" s="492">
        <v>3</v>
      </c>
      <c r="U309" s="492">
        <v>3</v>
      </c>
      <c r="V309" s="492">
        <v>3</v>
      </c>
      <c r="W309" s="492">
        <v>3</v>
      </c>
      <c r="X309" s="492">
        <v>3</v>
      </c>
      <c r="Y309" s="492">
        <v>3</v>
      </c>
      <c r="Z309" s="492">
        <v>3</v>
      </c>
      <c r="AA309" s="492">
        <v>3</v>
      </c>
      <c r="AB309" s="492">
        <v>3</v>
      </c>
      <c r="AC309" s="492">
        <v>3</v>
      </c>
      <c r="AD309" s="492">
        <v>3</v>
      </c>
      <c r="AE309" s="492">
        <v>3</v>
      </c>
      <c r="AF309" s="492">
        <v>3</v>
      </c>
      <c r="AG309" s="492">
        <v>3</v>
      </c>
      <c r="AH309" s="492">
        <v>3</v>
      </c>
      <c r="AI309" s="492">
        <v>3</v>
      </c>
      <c r="AJ309" s="492">
        <v>3</v>
      </c>
      <c r="AK309" s="492">
        <v>3</v>
      </c>
    </row>
    <row r="310" spans="1:37" x14ac:dyDescent="0.25">
      <c r="A310" s="511"/>
      <c r="B310" s="508"/>
      <c r="C310" s="173" t="s">
        <v>1234</v>
      </c>
      <c r="D310" s="508"/>
      <c r="E310" s="514"/>
      <c r="F310" s="496"/>
      <c r="G310" s="496"/>
      <c r="H310" s="499"/>
      <c r="I310" s="502"/>
      <c r="J310" s="496"/>
      <c r="K310" s="505"/>
      <c r="L310" s="508"/>
      <c r="M310" s="517"/>
      <c r="N310" s="493"/>
      <c r="O310" s="493"/>
      <c r="P310" s="493"/>
      <c r="Q310" s="493"/>
      <c r="R310" s="493"/>
      <c r="S310" s="493"/>
      <c r="T310" s="493"/>
      <c r="U310" s="493"/>
      <c r="V310" s="493"/>
      <c r="W310" s="493"/>
      <c r="X310" s="493"/>
      <c r="Y310" s="493"/>
      <c r="Z310" s="493"/>
      <c r="AA310" s="493"/>
      <c r="AB310" s="493"/>
      <c r="AC310" s="493"/>
      <c r="AD310" s="493"/>
      <c r="AE310" s="493"/>
      <c r="AF310" s="493"/>
      <c r="AG310" s="493"/>
      <c r="AH310" s="493"/>
      <c r="AI310" s="493"/>
      <c r="AJ310" s="493"/>
      <c r="AK310" s="493"/>
    </row>
    <row r="311" spans="1:37" ht="25.5" x14ac:dyDescent="0.25">
      <c r="A311" s="512"/>
      <c r="B311" s="509"/>
      <c r="C311" s="174" t="s">
        <v>1232</v>
      </c>
      <c r="D311" s="509"/>
      <c r="E311" s="515"/>
      <c r="F311" s="497"/>
      <c r="G311" s="497"/>
      <c r="H311" s="500"/>
      <c r="I311" s="503"/>
      <c r="J311" s="497"/>
      <c r="K311" s="506"/>
      <c r="L311" s="509"/>
      <c r="M311" s="518"/>
      <c r="N311" s="494"/>
      <c r="O311" s="494"/>
      <c r="P311" s="494"/>
      <c r="Q311" s="494"/>
      <c r="R311" s="494"/>
      <c r="S311" s="494"/>
      <c r="T311" s="494"/>
      <c r="U311" s="494"/>
      <c r="V311" s="494"/>
      <c r="W311" s="494"/>
      <c r="X311" s="494"/>
      <c r="Y311" s="494"/>
      <c r="Z311" s="494"/>
      <c r="AA311" s="494"/>
      <c r="AB311" s="494"/>
      <c r="AC311" s="494"/>
      <c r="AD311" s="494"/>
      <c r="AE311" s="494"/>
      <c r="AF311" s="494"/>
      <c r="AG311" s="494"/>
      <c r="AH311" s="494"/>
      <c r="AI311" s="494"/>
      <c r="AJ311" s="494"/>
      <c r="AK311" s="494"/>
    </row>
    <row r="312" spans="1:37" x14ac:dyDescent="0.25">
      <c r="A312" s="510">
        <v>176</v>
      </c>
      <c r="B312" s="507" t="s">
        <v>141</v>
      </c>
      <c r="C312" s="172" t="s">
        <v>1233</v>
      </c>
      <c r="D312" s="507" t="s">
        <v>357</v>
      </c>
      <c r="E312" s="513">
        <v>3</v>
      </c>
      <c r="F312" s="495">
        <v>3998</v>
      </c>
      <c r="G312" s="495">
        <v>2616</v>
      </c>
      <c r="H312" s="498">
        <v>0</v>
      </c>
      <c r="I312" s="501">
        <v>0.34567300000000001</v>
      </c>
      <c r="J312" s="495">
        <v>2616</v>
      </c>
      <c r="K312" s="504">
        <v>7848</v>
      </c>
      <c r="L312" s="507" t="s">
        <v>1026</v>
      </c>
      <c r="M312" s="516">
        <v>3</v>
      </c>
      <c r="N312" s="492" t="s">
        <v>1027</v>
      </c>
      <c r="O312" s="492" t="s">
        <v>1027</v>
      </c>
      <c r="P312" s="492" t="s">
        <v>1027</v>
      </c>
      <c r="Q312" s="492" t="s">
        <v>1027</v>
      </c>
      <c r="R312" s="492" t="s">
        <v>1027</v>
      </c>
      <c r="S312" s="492" t="s">
        <v>1027</v>
      </c>
      <c r="T312" s="492" t="s">
        <v>1027</v>
      </c>
      <c r="U312" s="492" t="s">
        <v>1027</v>
      </c>
      <c r="V312" s="492" t="s">
        <v>1027</v>
      </c>
      <c r="W312" s="492" t="s">
        <v>1027</v>
      </c>
      <c r="X312" s="492" t="s">
        <v>1027</v>
      </c>
      <c r="Y312" s="492" t="s">
        <v>1027</v>
      </c>
      <c r="Z312" s="492" t="s">
        <v>1027</v>
      </c>
      <c r="AA312" s="492" t="s">
        <v>1027</v>
      </c>
      <c r="AB312" s="492" t="s">
        <v>1027</v>
      </c>
      <c r="AC312" s="492" t="s">
        <v>1027</v>
      </c>
      <c r="AD312" s="492" t="s">
        <v>1027</v>
      </c>
      <c r="AE312" s="492" t="s">
        <v>1027</v>
      </c>
      <c r="AF312" s="492" t="s">
        <v>1027</v>
      </c>
      <c r="AG312" s="492" t="s">
        <v>1027</v>
      </c>
      <c r="AH312" s="492" t="s">
        <v>1027</v>
      </c>
      <c r="AI312" s="492" t="s">
        <v>1027</v>
      </c>
      <c r="AJ312" s="492" t="s">
        <v>1027</v>
      </c>
      <c r="AK312" s="492" t="s">
        <v>1027</v>
      </c>
    </row>
    <row r="313" spans="1:37" x14ac:dyDescent="0.25">
      <c r="A313" s="511"/>
      <c r="B313" s="508"/>
      <c r="C313" s="173" t="s">
        <v>1234</v>
      </c>
      <c r="D313" s="508"/>
      <c r="E313" s="514"/>
      <c r="F313" s="496"/>
      <c r="G313" s="496"/>
      <c r="H313" s="499"/>
      <c r="I313" s="502"/>
      <c r="J313" s="496"/>
      <c r="K313" s="505"/>
      <c r="L313" s="508"/>
      <c r="M313" s="517"/>
      <c r="N313" s="493"/>
      <c r="O313" s="493"/>
      <c r="P313" s="493"/>
      <c r="Q313" s="493"/>
      <c r="R313" s="493"/>
      <c r="S313" s="493"/>
      <c r="T313" s="493"/>
      <c r="U313" s="493"/>
      <c r="V313" s="493"/>
      <c r="W313" s="493"/>
      <c r="X313" s="493"/>
      <c r="Y313" s="493"/>
      <c r="Z313" s="493"/>
      <c r="AA313" s="493"/>
      <c r="AB313" s="493"/>
      <c r="AC313" s="493"/>
      <c r="AD313" s="493"/>
      <c r="AE313" s="493"/>
      <c r="AF313" s="493"/>
      <c r="AG313" s="493"/>
      <c r="AH313" s="493"/>
      <c r="AI313" s="493"/>
      <c r="AJ313" s="493"/>
      <c r="AK313" s="493"/>
    </row>
    <row r="314" spans="1:37" ht="25.5" x14ac:dyDescent="0.25">
      <c r="A314" s="512"/>
      <c r="B314" s="509"/>
      <c r="C314" s="174" t="s">
        <v>1232</v>
      </c>
      <c r="D314" s="509"/>
      <c r="E314" s="515"/>
      <c r="F314" s="497"/>
      <c r="G314" s="497"/>
      <c r="H314" s="500"/>
      <c r="I314" s="503"/>
      <c r="J314" s="497"/>
      <c r="K314" s="506"/>
      <c r="L314" s="509"/>
      <c r="M314" s="518"/>
      <c r="N314" s="494"/>
      <c r="O314" s="494"/>
      <c r="P314" s="494"/>
      <c r="Q314" s="494"/>
      <c r="R314" s="494"/>
      <c r="S314" s="494"/>
      <c r="T314" s="494"/>
      <c r="U314" s="494"/>
      <c r="V314" s="494"/>
      <c r="W314" s="494"/>
      <c r="X314" s="494"/>
      <c r="Y314" s="494"/>
      <c r="Z314" s="494"/>
      <c r="AA314" s="494"/>
      <c r="AB314" s="494"/>
      <c r="AC314" s="494"/>
      <c r="AD314" s="494"/>
      <c r="AE314" s="494"/>
      <c r="AF314" s="494"/>
      <c r="AG314" s="494"/>
      <c r="AH314" s="494"/>
      <c r="AI314" s="494"/>
      <c r="AJ314" s="494"/>
      <c r="AK314" s="494"/>
    </row>
    <row r="315" spans="1:37" x14ac:dyDescent="0.25">
      <c r="A315" s="510">
        <v>192</v>
      </c>
      <c r="B315" s="507" t="s">
        <v>184</v>
      </c>
      <c r="C315" s="172" t="s">
        <v>1235</v>
      </c>
      <c r="D315" s="507" t="s">
        <v>363</v>
      </c>
      <c r="E315" s="513">
        <v>56</v>
      </c>
      <c r="F315" s="495">
        <v>7259</v>
      </c>
      <c r="G315" s="495">
        <v>3740</v>
      </c>
      <c r="H315" s="498">
        <v>0</v>
      </c>
      <c r="I315" s="501">
        <v>0.48477799999999999</v>
      </c>
      <c r="J315" s="495">
        <v>3740</v>
      </c>
      <c r="K315" s="504">
        <v>209440</v>
      </c>
      <c r="L315" s="507" t="s">
        <v>1026</v>
      </c>
      <c r="M315" s="516">
        <v>10</v>
      </c>
      <c r="N315" s="492">
        <v>2</v>
      </c>
      <c r="O315" s="492">
        <v>2</v>
      </c>
      <c r="P315" s="492" t="s">
        <v>1027</v>
      </c>
      <c r="Q315" s="492">
        <v>2</v>
      </c>
      <c r="R315" s="492">
        <v>2</v>
      </c>
      <c r="S315" s="492">
        <v>2</v>
      </c>
      <c r="T315" s="492">
        <v>2</v>
      </c>
      <c r="U315" s="492">
        <v>2</v>
      </c>
      <c r="V315" s="492">
        <v>2</v>
      </c>
      <c r="W315" s="492">
        <v>2</v>
      </c>
      <c r="X315" s="492">
        <v>2</v>
      </c>
      <c r="Y315" s="492">
        <v>2</v>
      </c>
      <c r="Z315" s="492">
        <v>2</v>
      </c>
      <c r="AA315" s="492">
        <v>2</v>
      </c>
      <c r="AB315" s="492">
        <v>2</v>
      </c>
      <c r="AC315" s="492">
        <v>2</v>
      </c>
      <c r="AD315" s="492">
        <v>2</v>
      </c>
      <c r="AE315" s="492">
        <v>2</v>
      </c>
      <c r="AF315" s="492">
        <v>2</v>
      </c>
      <c r="AG315" s="492">
        <v>2</v>
      </c>
      <c r="AH315" s="492">
        <v>2</v>
      </c>
      <c r="AI315" s="492">
        <v>2</v>
      </c>
      <c r="AJ315" s="492">
        <v>2</v>
      </c>
      <c r="AK315" s="492">
        <v>2</v>
      </c>
    </row>
    <row r="316" spans="1:37" ht="25.5" x14ac:dyDescent="0.25">
      <c r="A316" s="511"/>
      <c r="B316" s="508"/>
      <c r="C316" s="173" t="s">
        <v>1236</v>
      </c>
      <c r="D316" s="508"/>
      <c r="E316" s="514"/>
      <c r="F316" s="496"/>
      <c r="G316" s="496"/>
      <c r="H316" s="499"/>
      <c r="I316" s="502"/>
      <c r="J316" s="496"/>
      <c r="K316" s="505"/>
      <c r="L316" s="508"/>
      <c r="M316" s="517"/>
      <c r="N316" s="493"/>
      <c r="O316" s="493"/>
      <c r="P316" s="493"/>
      <c r="Q316" s="493"/>
      <c r="R316" s="493"/>
      <c r="S316" s="493"/>
      <c r="T316" s="493"/>
      <c r="U316" s="493"/>
      <c r="V316" s="493"/>
      <c r="W316" s="493"/>
      <c r="X316" s="493"/>
      <c r="Y316" s="493"/>
      <c r="Z316" s="493"/>
      <c r="AA316" s="493"/>
      <c r="AB316" s="493"/>
      <c r="AC316" s="493"/>
      <c r="AD316" s="493"/>
      <c r="AE316" s="493"/>
      <c r="AF316" s="493"/>
      <c r="AG316" s="493"/>
      <c r="AH316" s="493"/>
      <c r="AI316" s="493"/>
      <c r="AJ316" s="493"/>
      <c r="AK316" s="493"/>
    </row>
    <row r="317" spans="1:37" x14ac:dyDescent="0.25">
      <c r="A317" s="511"/>
      <c r="B317" s="508"/>
      <c r="C317" s="173" t="s">
        <v>1237</v>
      </c>
      <c r="D317" s="508"/>
      <c r="E317" s="514"/>
      <c r="F317" s="496"/>
      <c r="G317" s="496"/>
      <c r="H317" s="499"/>
      <c r="I317" s="502"/>
      <c r="J317" s="496"/>
      <c r="K317" s="505"/>
      <c r="L317" s="508"/>
      <c r="M317" s="517"/>
      <c r="N317" s="493"/>
      <c r="O317" s="493"/>
      <c r="P317" s="493"/>
      <c r="Q317" s="493"/>
      <c r="R317" s="493"/>
      <c r="S317" s="493"/>
      <c r="T317" s="493"/>
      <c r="U317" s="493"/>
      <c r="V317" s="493"/>
      <c r="W317" s="493"/>
      <c r="X317" s="493"/>
      <c r="Y317" s="493"/>
      <c r="Z317" s="493"/>
      <c r="AA317" s="493"/>
      <c r="AB317" s="493"/>
      <c r="AC317" s="493"/>
      <c r="AD317" s="493"/>
      <c r="AE317" s="493"/>
      <c r="AF317" s="493"/>
      <c r="AG317" s="493"/>
      <c r="AH317" s="493"/>
      <c r="AI317" s="493"/>
      <c r="AJ317" s="493"/>
      <c r="AK317" s="493"/>
    </row>
    <row r="318" spans="1:37" x14ac:dyDescent="0.25">
      <c r="A318" s="511"/>
      <c r="B318" s="508"/>
      <c r="C318" s="173" t="s">
        <v>1238</v>
      </c>
      <c r="D318" s="508"/>
      <c r="E318" s="514"/>
      <c r="F318" s="496"/>
      <c r="G318" s="496"/>
      <c r="H318" s="499"/>
      <c r="I318" s="502"/>
      <c r="J318" s="496"/>
      <c r="K318" s="505"/>
      <c r="L318" s="508"/>
      <c r="M318" s="517"/>
      <c r="N318" s="493"/>
      <c r="O318" s="493"/>
      <c r="P318" s="493"/>
      <c r="Q318" s="493"/>
      <c r="R318" s="493"/>
      <c r="S318" s="493"/>
      <c r="T318" s="493"/>
      <c r="U318" s="493"/>
      <c r="V318" s="493"/>
      <c r="W318" s="493"/>
      <c r="X318" s="493"/>
      <c r="Y318" s="493"/>
      <c r="Z318" s="493"/>
      <c r="AA318" s="493"/>
      <c r="AB318" s="493"/>
      <c r="AC318" s="493"/>
      <c r="AD318" s="493"/>
      <c r="AE318" s="493"/>
      <c r="AF318" s="493"/>
      <c r="AG318" s="493"/>
      <c r="AH318" s="493"/>
      <c r="AI318" s="493"/>
      <c r="AJ318" s="493"/>
      <c r="AK318" s="493"/>
    </row>
    <row r="319" spans="1:37" ht="25.5" x14ac:dyDescent="0.25">
      <c r="A319" s="511"/>
      <c r="B319" s="508"/>
      <c r="C319" s="173" t="s">
        <v>1239</v>
      </c>
      <c r="D319" s="508"/>
      <c r="E319" s="514"/>
      <c r="F319" s="496"/>
      <c r="G319" s="496"/>
      <c r="H319" s="499"/>
      <c r="I319" s="502"/>
      <c r="J319" s="496"/>
      <c r="K319" s="505"/>
      <c r="L319" s="508"/>
      <c r="M319" s="517"/>
      <c r="N319" s="493"/>
      <c r="O319" s="493"/>
      <c r="P319" s="493"/>
      <c r="Q319" s="493"/>
      <c r="R319" s="493"/>
      <c r="S319" s="493"/>
      <c r="T319" s="493"/>
      <c r="U319" s="493"/>
      <c r="V319" s="493"/>
      <c r="W319" s="493"/>
      <c r="X319" s="493"/>
      <c r="Y319" s="493"/>
      <c r="Z319" s="493"/>
      <c r="AA319" s="493"/>
      <c r="AB319" s="493"/>
      <c r="AC319" s="493"/>
      <c r="AD319" s="493"/>
      <c r="AE319" s="493"/>
      <c r="AF319" s="493"/>
      <c r="AG319" s="493"/>
      <c r="AH319" s="493"/>
      <c r="AI319" s="493"/>
      <c r="AJ319" s="493"/>
      <c r="AK319" s="493"/>
    </row>
    <row r="320" spans="1:37" x14ac:dyDescent="0.25">
      <c r="A320" s="512"/>
      <c r="B320" s="509"/>
      <c r="C320" s="174" t="s">
        <v>1240</v>
      </c>
      <c r="D320" s="509"/>
      <c r="E320" s="515"/>
      <c r="F320" s="497"/>
      <c r="G320" s="497"/>
      <c r="H320" s="500"/>
      <c r="I320" s="503"/>
      <c r="J320" s="497"/>
      <c r="K320" s="506"/>
      <c r="L320" s="509"/>
      <c r="M320" s="518"/>
      <c r="N320" s="494"/>
      <c r="O320" s="494"/>
      <c r="P320" s="494"/>
      <c r="Q320" s="494"/>
      <c r="R320" s="494"/>
      <c r="S320" s="494"/>
      <c r="T320" s="494"/>
      <c r="U320" s="494"/>
      <c r="V320" s="494"/>
      <c r="W320" s="494"/>
      <c r="X320" s="494"/>
      <c r="Y320" s="494"/>
      <c r="Z320" s="494"/>
      <c r="AA320" s="494"/>
      <c r="AB320" s="494"/>
      <c r="AC320" s="494"/>
      <c r="AD320" s="494"/>
      <c r="AE320" s="494"/>
      <c r="AF320" s="494"/>
      <c r="AG320" s="494"/>
      <c r="AH320" s="494"/>
      <c r="AI320" s="494"/>
      <c r="AJ320" s="494"/>
      <c r="AK320" s="494"/>
    </row>
    <row r="321" spans="1:37" ht="25.5" x14ac:dyDescent="0.25">
      <c r="A321" s="510">
        <v>195</v>
      </c>
      <c r="B321" s="507" t="s">
        <v>185</v>
      </c>
      <c r="C321" s="172" t="s">
        <v>1236</v>
      </c>
      <c r="D321" s="507" t="s">
        <v>363</v>
      </c>
      <c r="E321" s="513">
        <v>56</v>
      </c>
      <c r="F321" s="495">
        <v>11309</v>
      </c>
      <c r="G321" s="495">
        <v>6119</v>
      </c>
      <c r="H321" s="498">
        <v>0</v>
      </c>
      <c r="I321" s="501">
        <v>0.45892699999999997</v>
      </c>
      <c r="J321" s="495">
        <v>6119</v>
      </c>
      <c r="K321" s="504">
        <v>342664</v>
      </c>
      <c r="L321" s="507" t="s">
        <v>1026</v>
      </c>
      <c r="M321" s="516">
        <v>10</v>
      </c>
      <c r="N321" s="492">
        <v>2</v>
      </c>
      <c r="O321" s="492">
        <v>2</v>
      </c>
      <c r="P321" s="492" t="s">
        <v>1027</v>
      </c>
      <c r="Q321" s="492">
        <v>2</v>
      </c>
      <c r="R321" s="492">
        <v>2</v>
      </c>
      <c r="S321" s="492">
        <v>2</v>
      </c>
      <c r="T321" s="492">
        <v>2</v>
      </c>
      <c r="U321" s="492">
        <v>2</v>
      </c>
      <c r="V321" s="492">
        <v>2</v>
      </c>
      <c r="W321" s="492">
        <v>2</v>
      </c>
      <c r="X321" s="492">
        <v>2</v>
      </c>
      <c r="Y321" s="492">
        <v>2</v>
      </c>
      <c r="Z321" s="492">
        <v>2</v>
      </c>
      <c r="AA321" s="492">
        <v>2</v>
      </c>
      <c r="AB321" s="492">
        <v>2</v>
      </c>
      <c r="AC321" s="492">
        <v>2</v>
      </c>
      <c r="AD321" s="492">
        <v>2</v>
      </c>
      <c r="AE321" s="492">
        <v>2</v>
      </c>
      <c r="AF321" s="492">
        <v>2</v>
      </c>
      <c r="AG321" s="492">
        <v>2</v>
      </c>
      <c r="AH321" s="492">
        <v>2</v>
      </c>
      <c r="AI321" s="492">
        <v>2</v>
      </c>
      <c r="AJ321" s="492">
        <v>2</v>
      </c>
      <c r="AK321" s="492">
        <v>2</v>
      </c>
    </row>
    <row r="322" spans="1:37" x14ac:dyDescent="0.25">
      <c r="A322" s="511"/>
      <c r="B322" s="508"/>
      <c r="C322" s="173" t="s">
        <v>1238</v>
      </c>
      <c r="D322" s="508"/>
      <c r="E322" s="514"/>
      <c r="F322" s="496"/>
      <c r="G322" s="496"/>
      <c r="H322" s="499"/>
      <c r="I322" s="502"/>
      <c r="J322" s="496"/>
      <c r="K322" s="505"/>
      <c r="L322" s="508"/>
      <c r="M322" s="517"/>
      <c r="N322" s="493"/>
      <c r="O322" s="493"/>
      <c r="P322" s="493"/>
      <c r="Q322" s="493"/>
      <c r="R322" s="493"/>
      <c r="S322" s="493"/>
      <c r="T322" s="493"/>
      <c r="U322" s="493"/>
      <c r="V322" s="493"/>
      <c r="W322" s="493"/>
      <c r="X322" s="493"/>
      <c r="Y322" s="493"/>
      <c r="Z322" s="493"/>
      <c r="AA322" s="493"/>
      <c r="AB322" s="493"/>
      <c r="AC322" s="493"/>
      <c r="AD322" s="493"/>
      <c r="AE322" s="493"/>
      <c r="AF322" s="493"/>
      <c r="AG322" s="493"/>
      <c r="AH322" s="493"/>
      <c r="AI322" s="493"/>
      <c r="AJ322" s="493"/>
      <c r="AK322" s="493"/>
    </row>
    <row r="323" spans="1:37" ht="25.5" x14ac:dyDescent="0.25">
      <c r="A323" s="511"/>
      <c r="B323" s="508"/>
      <c r="C323" s="173" t="s">
        <v>1241</v>
      </c>
      <c r="D323" s="508"/>
      <c r="E323" s="514"/>
      <c r="F323" s="496"/>
      <c r="G323" s="496"/>
      <c r="H323" s="499"/>
      <c r="I323" s="502"/>
      <c r="J323" s="496"/>
      <c r="K323" s="505"/>
      <c r="L323" s="508"/>
      <c r="M323" s="517"/>
      <c r="N323" s="493"/>
      <c r="O323" s="493"/>
      <c r="P323" s="493"/>
      <c r="Q323" s="493"/>
      <c r="R323" s="493"/>
      <c r="S323" s="493"/>
      <c r="T323" s="493"/>
      <c r="U323" s="493"/>
      <c r="V323" s="493"/>
      <c r="W323" s="493"/>
      <c r="X323" s="493"/>
      <c r="Y323" s="493"/>
      <c r="Z323" s="493"/>
      <c r="AA323" s="493"/>
      <c r="AB323" s="493"/>
      <c r="AC323" s="493"/>
      <c r="AD323" s="493"/>
      <c r="AE323" s="493"/>
      <c r="AF323" s="493"/>
      <c r="AG323" s="493"/>
      <c r="AH323" s="493"/>
      <c r="AI323" s="493"/>
      <c r="AJ323" s="493"/>
      <c r="AK323" s="493"/>
    </row>
    <row r="324" spans="1:37" x14ac:dyDescent="0.25">
      <c r="A324" s="512"/>
      <c r="B324" s="509"/>
      <c r="C324" s="174" t="s">
        <v>1240</v>
      </c>
      <c r="D324" s="509"/>
      <c r="E324" s="515"/>
      <c r="F324" s="497"/>
      <c r="G324" s="497"/>
      <c r="H324" s="500"/>
      <c r="I324" s="503"/>
      <c r="J324" s="497"/>
      <c r="K324" s="506"/>
      <c r="L324" s="509"/>
      <c r="M324" s="518"/>
      <c r="N324" s="494"/>
      <c r="O324" s="494"/>
      <c r="P324" s="494"/>
      <c r="Q324" s="494"/>
      <c r="R324" s="494"/>
      <c r="S324" s="494"/>
      <c r="T324" s="494"/>
      <c r="U324" s="494"/>
      <c r="V324" s="494"/>
      <c r="W324" s="494"/>
      <c r="X324" s="494"/>
      <c r="Y324" s="494"/>
      <c r="Z324" s="494"/>
      <c r="AA324" s="494"/>
      <c r="AB324" s="494"/>
      <c r="AC324" s="494"/>
      <c r="AD324" s="494"/>
      <c r="AE324" s="494"/>
      <c r="AF324" s="494"/>
      <c r="AG324" s="494"/>
      <c r="AH324" s="494"/>
      <c r="AI324" s="494"/>
      <c r="AJ324" s="494"/>
      <c r="AK324" s="494"/>
    </row>
    <row r="325" spans="1:37" ht="38.25" x14ac:dyDescent="0.25">
      <c r="A325" s="163">
        <v>204</v>
      </c>
      <c r="B325" s="89" t="s">
        <v>108</v>
      </c>
      <c r="C325" s="164" t="s">
        <v>365</v>
      </c>
      <c r="D325" s="89" t="s">
        <v>366</v>
      </c>
      <c r="E325" s="157">
        <v>93</v>
      </c>
      <c r="F325" s="166">
        <v>27142</v>
      </c>
      <c r="G325" s="166">
        <v>14044</v>
      </c>
      <c r="H325" s="167">
        <v>0</v>
      </c>
      <c r="I325" s="168">
        <v>0.48257299999999997</v>
      </c>
      <c r="J325" s="166">
        <v>14044</v>
      </c>
      <c r="K325" s="169">
        <v>1306092</v>
      </c>
      <c r="L325" s="89" t="s">
        <v>1026</v>
      </c>
      <c r="M325" s="148">
        <v>15</v>
      </c>
      <c r="N325" s="148">
        <v>10</v>
      </c>
      <c r="O325" s="148">
        <v>5</v>
      </c>
      <c r="P325" s="148" t="s">
        <v>1027</v>
      </c>
      <c r="Q325" s="148">
        <v>3</v>
      </c>
      <c r="R325" s="148">
        <v>3</v>
      </c>
      <c r="S325" s="148">
        <v>3</v>
      </c>
      <c r="T325" s="148">
        <v>3</v>
      </c>
      <c r="U325" s="148">
        <v>3</v>
      </c>
      <c r="V325" s="148">
        <v>3</v>
      </c>
      <c r="W325" s="148">
        <v>3</v>
      </c>
      <c r="X325" s="148">
        <v>3</v>
      </c>
      <c r="Y325" s="148">
        <v>3</v>
      </c>
      <c r="Z325" s="148">
        <v>3</v>
      </c>
      <c r="AA325" s="148">
        <v>3</v>
      </c>
      <c r="AB325" s="148">
        <v>3</v>
      </c>
      <c r="AC325" s="148">
        <v>3</v>
      </c>
      <c r="AD325" s="148">
        <v>3</v>
      </c>
      <c r="AE325" s="148">
        <v>3</v>
      </c>
      <c r="AF325" s="148">
        <v>3</v>
      </c>
      <c r="AG325" s="148">
        <v>3</v>
      </c>
      <c r="AH325" s="148">
        <v>3</v>
      </c>
      <c r="AI325" s="148">
        <v>3</v>
      </c>
      <c r="AJ325" s="148">
        <v>3</v>
      </c>
      <c r="AK325" s="148">
        <v>3</v>
      </c>
    </row>
    <row r="326" spans="1:37" ht="76.5" x14ac:dyDescent="0.25">
      <c r="A326" s="163">
        <v>205</v>
      </c>
      <c r="B326" s="89" t="s">
        <v>142</v>
      </c>
      <c r="C326" s="164" t="s">
        <v>367</v>
      </c>
      <c r="D326" s="89" t="s">
        <v>288</v>
      </c>
      <c r="E326" s="157">
        <v>4</v>
      </c>
      <c r="F326" s="166">
        <v>34506</v>
      </c>
      <c r="G326" s="166">
        <v>16832</v>
      </c>
      <c r="H326" s="167">
        <v>0</v>
      </c>
      <c r="I326" s="168">
        <v>0.51220100000000002</v>
      </c>
      <c r="J326" s="166">
        <v>16832</v>
      </c>
      <c r="K326" s="169">
        <v>67328</v>
      </c>
      <c r="L326" s="89" t="s">
        <v>1026</v>
      </c>
      <c r="M326" s="148">
        <v>4</v>
      </c>
      <c r="N326" s="148" t="s">
        <v>1027</v>
      </c>
      <c r="O326" s="148" t="s">
        <v>1027</v>
      </c>
      <c r="P326" s="148" t="s">
        <v>1027</v>
      </c>
      <c r="Q326" s="148" t="s">
        <v>1027</v>
      </c>
      <c r="R326" s="148" t="s">
        <v>1027</v>
      </c>
      <c r="S326" s="148" t="s">
        <v>1027</v>
      </c>
      <c r="T326" s="148" t="s">
        <v>1027</v>
      </c>
      <c r="U326" s="148" t="s">
        <v>1027</v>
      </c>
      <c r="V326" s="148" t="s">
        <v>1027</v>
      </c>
      <c r="W326" s="148" t="s">
        <v>1027</v>
      </c>
      <c r="X326" s="148" t="s">
        <v>1027</v>
      </c>
      <c r="Y326" s="148" t="s">
        <v>1027</v>
      </c>
      <c r="Z326" s="148" t="s">
        <v>1027</v>
      </c>
      <c r="AA326" s="148" t="s">
        <v>1027</v>
      </c>
      <c r="AB326" s="148" t="s">
        <v>1027</v>
      </c>
      <c r="AC326" s="148" t="s">
        <v>1027</v>
      </c>
      <c r="AD326" s="148" t="s">
        <v>1027</v>
      </c>
      <c r="AE326" s="148" t="s">
        <v>1027</v>
      </c>
      <c r="AF326" s="148" t="s">
        <v>1027</v>
      </c>
      <c r="AG326" s="148" t="s">
        <v>1027</v>
      </c>
      <c r="AH326" s="148" t="s">
        <v>1027</v>
      </c>
      <c r="AI326" s="148" t="s">
        <v>1027</v>
      </c>
      <c r="AJ326" s="148" t="s">
        <v>1027</v>
      </c>
      <c r="AK326" s="148" t="s">
        <v>1027</v>
      </c>
    </row>
    <row r="327" spans="1:37" x14ac:dyDescent="0.25">
      <c r="A327" s="510">
        <v>207</v>
      </c>
      <c r="B327" s="507" t="s">
        <v>143</v>
      </c>
      <c r="C327" s="172" t="s">
        <v>1141</v>
      </c>
      <c r="D327" s="507" t="s">
        <v>288</v>
      </c>
      <c r="E327" s="513">
        <v>9</v>
      </c>
      <c r="F327" s="495">
        <v>8679</v>
      </c>
      <c r="G327" s="495">
        <v>6838</v>
      </c>
      <c r="H327" s="498">
        <v>0</v>
      </c>
      <c r="I327" s="501">
        <v>0.212121</v>
      </c>
      <c r="J327" s="495">
        <v>6838</v>
      </c>
      <c r="K327" s="504">
        <v>61542</v>
      </c>
      <c r="L327" s="507" t="s">
        <v>1026</v>
      </c>
      <c r="M327" s="516">
        <v>6</v>
      </c>
      <c r="N327" s="492">
        <v>3</v>
      </c>
      <c r="O327" s="492" t="s">
        <v>1027</v>
      </c>
      <c r="P327" s="492" t="s">
        <v>1027</v>
      </c>
      <c r="Q327" s="492" t="s">
        <v>1027</v>
      </c>
      <c r="R327" s="492" t="s">
        <v>1027</v>
      </c>
      <c r="S327" s="492" t="s">
        <v>1027</v>
      </c>
      <c r="T327" s="492" t="s">
        <v>1027</v>
      </c>
      <c r="U327" s="492" t="s">
        <v>1027</v>
      </c>
      <c r="V327" s="492" t="s">
        <v>1027</v>
      </c>
      <c r="W327" s="492" t="s">
        <v>1027</v>
      </c>
      <c r="X327" s="492" t="s">
        <v>1027</v>
      </c>
      <c r="Y327" s="492" t="s">
        <v>1027</v>
      </c>
      <c r="Z327" s="492" t="s">
        <v>1027</v>
      </c>
      <c r="AA327" s="492" t="s">
        <v>1027</v>
      </c>
      <c r="AB327" s="492" t="s">
        <v>1027</v>
      </c>
      <c r="AC327" s="492" t="s">
        <v>1027</v>
      </c>
      <c r="AD327" s="492" t="s">
        <v>1027</v>
      </c>
      <c r="AE327" s="492" t="s">
        <v>1027</v>
      </c>
      <c r="AF327" s="492" t="s">
        <v>1027</v>
      </c>
      <c r="AG327" s="492" t="s">
        <v>1027</v>
      </c>
      <c r="AH327" s="492" t="s">
        <v>1027</v>
      </c>
      <c r="AI327" s="492" t="s">
        <v>1027</v>
      </c>
      <c r="AJ327" s="492" t="s">
        <v>1027</v>
      </c>
      <c r="AK327" s="492" t="s">
        <v>1027</v>
      </c>
    </row>
    <row r="328" spans="1:37" x14ac:dyDescent="0.25">
      <c r="A328" s="511"/>
      <c r="B328" s="508"/>
      <c r="C328" s="173" t="s">
        <v>1242</v>
      </c>
      <c r="D328" s="508"/>
      <c r="E328" s="514"/>
      <c r="F328" s="496"/>
      <c r="G328" s="496"/>
      <c r="H328" s="499"/>
      <c r="I328" s="502"/>
      <c r="J328" s="496"/>
      <c r="K328" s="505"/>
      <c r="L328" s="508"/>
      <c r="M328" s="517"/>
      <c r="N328" s="493"/>
      <c r="O328" s="493"/>
      <c r="P328" s="493"/>
      <c r="Q328" s="493"/>
      <c r="R328" s="493"/>
      <c r="S328" s="493"/>
      <c r="T328" s="493"/>
      <c r="U328" s="493"/>
      <c r="V328" s="493"/>
      <c r="W328" s="493"/>
      <c r="X328" s="493"/>
      <c r="Y328" s="493"/>
      <c r="Z328" s="493"/>
      <c r="AA328" s="493"/>
      <c r="AB328" s="493"/>
      <c r="AC328" s="493"/>
      <c r="AD328" s="493"/>
      <c r="AE328" s="493"/>
      <c r="AF328" s="493"/>
      <c r="AG328" s="493"/>
      <c r="AH328" s="493"/>
      <c r="AI328" s="493"/>
      <c r="AJ328" s="493"/>
      <c r="AK328" s="493"/>
    </row>
    <row r="329" spans="1:37" x14ac:dyDescent="0.25">
      <c r="A329" s="512"/>
      <c r="B329" s="509"/>
      <c r="C329" s="174" t="s">
        <v>1243</v>
      </c>
      <c r="D329" s="509"/>
      <c r="E329" s="515"/>
      <c r="F329" s="497"/>
      <c r="G329" s="497"/>
      <c r="H329" s="500"/>
      <c r="I329" s="503"/>
      <c r="J329" s="497"/>
      <c r="K329" s="506"/>
      <c r="L329" s="509"/>
      <c r="M329" s="518"/>
      <c r="N329" s="494"/>
      <c r="O329" s="494"/>
      <c r="P329" s="494"/>
      <c r="Q329" s="494"/>
      <c r="R329" s="494"/>
      <c r="S329" s="494"/>
      <c r="T329" s="494"/>
      <c r="U329" s="494"/>
      <c r="V329" s="494"/>
      <c r="W329" s="494"/>
      <c r="X329" s="494"/>
      <c r="Y329" s="494"/>
      <c r="Z329" s="494"/>
      <c r="AA329" s="494"/>
      <c r="AB329" s="494"/>
      <c r="AC329" s="494"/>
      <c r="AD329" s="494"/>
      <c r="AE329" s="494"/>
      <c r="AF329" s="494"/>
      <c r="AG329" s="494"/>
      <c r="AH329" s="494"/>
      <c r="AI329" s="494"/>
      <c r="AJ329" s="494"/>
      <c r="AK329" s="494"/>
    </row>
    <row r="330" spans="1:37" x14ac:dyDescent="0.25">
      <c r="A330" s="510">
        <v>208</v>
      </c>
      <c r="B330" s="507" t="s">
        <v>109</v>
      </c>
      <c r="C330" s="172" t="s">
        <v>1244</v>
      </c>
      <c r="D330" s="507" t="s">
        <v>288</v>
      </c>
      <c r="E330" s="513">
        <v>14</v>
      </c>
      <c r="F330" s="495">
        <v>76901</v>
      </c>
      <c r="G330" s="495">
        <v>48315</v>
      </c>
      <c r="H330" s="498">
        <v>0</v>
      </c>
      <c r="I330" s="501">
        <v>0.37172500000000003</v>
      </c>
      <c r="J330" s="495">
        <v>48315</v>
      </c>
      <c r="K330" s="504">
        <v>676410</v>
      </c>
      <c r="L330" s="507" t="s">
        <v>1026</v>
      </c>
      <c r="M330" s="516">
        <v>10</v>
      </c>
      <c r="N330" s="492">
        <v>3</v>
      </c>
      <c r="O330" s="492" t="s">
        <v>1027</v>
      </c>
      <c r="P330" s="492" t="s">
        <v>1027</v>
      </c>
      <c r="Q330" s="492" t="s">
        <v>1027</v>
      </c>
      <c r="R330" s="492" t="s">
        <v>1027</v>
      </c>
      <c r="S330" s="492" t="s">
        <v>1027</v>
      </c>
      <c r="T330" s="492" t="s">
        <v>1027</v>
      </c>
      <c r="U330" s="492" t="s">
        <v>1027</v>
      </c>
      <c r="V330" s="492">
        <v>1</v>
      </c>
      <c r="W330" s="492" t="s">
        <v>1027</v>
      </c>
      <c r="X330" s="492" t="s">
        <v>1027</v>
      </c>
      <c r="Y330" s="492" t="s">
        <v>1027</v>
      </c>
      <c r="Z330" s="492" t="s">
        <v>1027</v>
      </c>
      <c r="AA330" s="492" t="s">
        <v>1027</v>
      </c>
      <c r="AB330" s="492" t="s">
        <v>1027</v>
      </c>
      <c r="AC330" s="492" t="s">
        <v>1027</v>
      </c>
      <c r="AD330" s="492" t="s">
        <v>1027</v>
      </c>
      <c r="AE330" s="492" t="s">
        <v>1027</v>
      </c>
      <c r="AF330" s="492" t="s">
        <v>1027</v>
      </c>
      <c r="AG330" s="492" t="s">
        <v>1027</v>
      </c>
      <c r="AH330" s="492" t="s">
        <v>1027</v>
      </c>
      <c r="AI330" s="492" t="s">
        <v>1027</v>
      </c>
      <c r="AJ330" s="492" t="s">
        <v>1027</v>
      </c>
      <c r="AK330" s="492" t="s">
        <v>1027</v>
      </c>
    </row>
    <row r="331" spans="1:37" x14ac:dyDescent="0.25">
      <c r="A331" s="511"/>
      <c r="B331" s="508"/>
      <c r="C331" s="173" t="s">
        <v>1245</v>
      </c>
      <c r="D331" s="508"/>
      <c r="E331" s="514"/>
      <c r="F331" s="496"/>
      <c r="G331" s="496"/>
      <c r="H331" s="499"/>
      <c r="I331" s="502"/>
      <c r="J331" s="496"/>
      <c r="K331" s="505"/>
      <c r="L331" s="508"/>
      <c r="M331" s="517"/>
      <c r="N331" s="493"/>
      <c r="O331" s="493"/>
      <c r="P331" s="493"/>
      <c r="Q331" s="493"/>
      <c r="R331" s="493"/>
      <c r="S331" s="493"/>
      <c r="T331" s="493"/>
      <c r="U331" s="493"/>
      <c r="V331" s="493"/>
      <c r="W331" s="493"/>
      <c r="X331" s="493"/>
      <c r="Y331" s="493"/>
      <c r="Z331" s="493"/>
      <c r="AA331" s="493"/>
      <c r="AB331" s="493"/>
      <c r="AC331" s="493"/>
      <c r="AD331" s="493"/>
      <c r="AE331" s="493"/>
      <c r="AF331" s="493"/>
      <c r="AG331" s="493"/>
      <c r="AH331" s="493"/>
      <c r="AI331" s="493"/>
      <c r="AJ331" s="493"/>
      <c r="AK331" s="493"/>
    </row>
    <row r="332" spans="1:37" x14ac:dyDescent="0.25">
      <c r="A332" s="512"/>
      <c r="B332" s="509"/>
      <c r="C332" s="174" t="s">
        <v>1246</v>
      </c>
      <c r="D332" s="509"/>
      <c r="E332" s="515"/>
      <c r="F332" s="497"/>
      <c r="G332" s="497"/>
      <c r="H332" s="500"/>
      <c r="I332" s="503"/>
      <c r="J332" s="497"/>
      <c r="K332" s="506"/>
      <c r="L332" s="509"/>
      <c r="M332" s="518"/>
      <c r="N332" s="494"/>
      <c r="O332" s="494"/>
      <c r="P332" s="494"/>
      <c r="Q332" s="494"/>
      <c r="R332" s="494"/>
      <c r="S332" s="494"/>
      <c r="T332" s="494"/>
      <c r="U332" s="494"/>
      <c r="V332" s="494"/>
      <c r="W332" s="494"/>
      <c r="X332" s="494"/>
      <c r="Y332" s="494"/>
      <c r="Z332" s="494"/>
      <c r="AA332" s="494"/>
      <c r="AB332" s="494"/>
      <c r="AC332" s="494"/>
      <c r="AD332" s="494"/>
      <c r="AE332" s="494"/>
      <c r="AF332" s="494"/>
      <c r="AG332" s="494"/>
      <c r="AH332" s="494"/>
      <c r="AI332" s="494"/>
      <c r="AJ332" s="494"/>
      <c r="AK332" s="494"/>
    </row>
    <row r="333" spans="1:37" x14ac:dyDescent="0.25">
      <c r="A333" s="510">
        <v>209</v>
      </c>
      <c r="B333" s="507" t="s">
        <v>144</v>
      </c>
      <c r="C333" s="172" t="s">
        <v>1244</v>
      </c>
      <c r="D333" s="507" t="s">
        <v>288</v>
      </c>
      <c r="E333" s="513">
        <v>1</v>
      </c>
      <c r="F333" s="495">
        <v>54494</v>
      </c>
      <c r="G333" s="495">
        <v>35545</v>
      </c>
      <c r="H333" s="498">
        <v>0</v>
      </c>
      <c r="I333" s="501">
        <v>0.34772599999999998</v>
      </c>
      <c r="J333" s="495">
        <v>35545</v>
      </c>
      <c r="K333" s="504">
        <v>35545</v>
      </c>
      <c r="L333" s="507" t="s">
        <v>1026</v>
      </c>
      <c r="M333" s="516" t="s">
        <v>1137</v>
      </c>
      <c r="N333" s="492" t="s">
        <v>1027</v>
      </c>
      <c r="O333" s="492" t="s">
        <v>1027</v>
      </c>
      <c r="P333" s="492" t="s">
        <v>1027</v>
      </c>
      <c r="Q333" s="492" t="s">
        <v>1027</v>
      </c>
      <c r="R333" s="492" t="s">
        <v>1027</v>
      </c>
      <c r="S333" s="492" t="s">
        <v>1027</v>
      </c>
      <c r="T333" s="492" t="s">
        <v>1027</v>
      </c>
      <c r="U333" s="492" t="s">
        <v>1027</v>
      </c>
      <c r="V333" s="492">
        <v>1</v>
      </c>
      <c r="W333" s="492" t="s">
        <v>1027</v>
      </c>
      <c r="X333" s="492" t="s">
        <v>1027</v>
      </c>
      <c r="Y333" s="492" t="s">
        <v>1027</v>
      </c>
      <c r="Z333" s="492" t="s">
        <v>1027</v>
      </c>
      <c r="AA333" s="492" t="s">
        <v>1027</v>
      </c>
      <c r="AB333" s="492" t="s">
        <v>1027</v>
      </c>
      <c r="AC333" s="492" t="s">
        <v>1027</v>
      </c>
      <c r="AD333" s="492" t="s">
        <v>1027</v>
      </c>
      <c r="AE333" s="492" t="s">
        <v>1027</v>
      </c>
      <c r="AF333" s="492" t="s">
        <v>1027</v>
      </c>
      <c r="AG333" s="492" t="s">
        <v>1027</v>
      </c>
      <c r="AH333" s="492" t="s">
        <v>1027</v>
      </c>
      <c r="AI333" s="492" t="s">
        <v>1027</v>
      </c>
      <c r="AJ333" s="492" t="s">
        <v>1027</v>
      </c>
      <c r="AK333" s="492" t="s">
        <v>1027</v>
      </c>
    </row>
    <row r="334" spans="1:37" x14ac:dyDescent="0.25">
      <c r="A334" s="511"/>
      <c r="B334" s="508"/>
      <c r="C334" s="173" t="s">
        <v>1247</v>
      </c>
      <c r="D334" s="508"/>
      <c r="E334" s="514"/>
      <c r="F334" s="496"/>
      <c r="G334" s="496"/>
      <c r="H334" s="499"/>
      <c r="I334" s="502"/>
      <c r="J334" s="496"/>
      <c r="K334" s="505"/>
      <c r="L334" s="508"/>
      <c r="M334" s="517"/>
      <c r="N334" s="493"/>
      <c r="O334" s="493"/>
      <c r="P334" s="493"/>
      <c r="Q334" s="493"/>
      <c r="R334" s="493"/>
      <c r="S334" s="493"/>
      <c r="T334" s="493"/>
      <c r="U334" s="493"/>
      <c r="V334" s="493"/>
      <c r="W334" s="493"/>
      <c r="X334" s="493"/>
      <c r="Y334" s="493"/>
      <c r="Z334" s="493"/>
      <c r="AA334" s="493"/>
      <c r="AB334" s="493"/>
      <c r="AC334" s="493"/>
      <c r="AD334" s="493"/>
      <c r="AE334" s="493"/>
      <c r="AF334" s="493"/>
      <c r="AG334" s="493"/>
      <c r="AH334" s="493"/>
      <c r="AI334" s="493"/>
      <c r="AJ334" s="493"/>
      <c r="AK334" s="493"/>
    </row>
    <row r="335" spans="1:37" x14ac:dyDescent="0.25">
      <c r="A335" s="512"/>
      <c r="B335" s="509"/>
      <c r="C335" s="174" t="s">
        <v>1246</v>
      </c>
      <c r="D335" s="509"/>
      <c r="E335" s="515"/>
      <c r="F335" s="497"/>
      <c r="G335" s="497"/>
      <c r="H335" s="500"/>
      <c r="I335" s="503"/>
      <c r="J335" s="497"/>
      <c r="K335" s="506"/>
      <c r="L335" s="509"/>
      <c r="M335" s="518"/>
      <c r="N335" s="494"/>
      <c r="O335" s="494"/>
      <c r="P335" s="494"/>
      <c r="Q335" s="494"/>
      <c r="R335" s="494"/>
      <c r="S335" s="494"/>
      <c r="T335" s="494"/>
      <c r="U335" s="494"/>
      <c r="V335" s="494"/>
      <c r="W335" s="494"/>
      <c r="X335" s="494"/>
      <c r="Y335" s="494"/>
      <c r="Z335" s="494"/>
      <c r="AA335" s="494"/>
      <c r="AB335" s="494"/>
      <c r="AC335" s="494"/>
      <c r="AD335" s="494"/>
      <c r="AE335" s="494"/>
      <c r="AF335" s="494"/>
      <c r="AG335" s="494"/>
      <c r="AH335" s="494"/>
      <c r="AI335" s="494"/>
      <c r="AJ335" s="494"/>
      <c r="AK335" s="494"/>
    </row>
    <row r="336" spans="1:37" x14ac:dyDescent="0.25">
      <c r="A336" s="510">
        <v>210</v>
      </c>
      <c r="B336" s="507" t="s">
        <v>110</v>
      </c>
      <c r="C336" s="172" t="s">
        <v>1244</v>
      </c>
      <c r="D336" s="507" t="s">
        <v>288</v>
      </c>
      <c r="E336" s="513">
        <v>14</v>
      </c>
      <c r="F336" s="495">
        <v>41554</v>
      </c>
      <c r="G336" s="495">
        <v>21444</v>
      </c>
      <c r="H336" s="498">
        <v>0</v>
      </c>
      <c r="I336" s="501">
        <v>0.48394900000000002</v>
      </c>
      <c r="J336" s="495">
        <v>21444</v>
      </c>
      <c r="K336" s="504">
        <v>300216</v>
      </c>
      <c r="L336" s="507" t="s">
        <v>1026</v>
      </c>
      <c r="M336" s="516">
        <v>2</v>
      </c>
      <c r="N336" s="492">
        <v>1</v>
      </c>
      <c r="O336" s="492" t="s">
        <v>1027</v>
      </c>
      <c r="P336" s="492" t="s">
        <v>1027</v>
      </c>
      <c r="Q336" s="492" t="s">
        <v>1027</v>
      </c>
      <c r="R336" s="492">
        <v>1</v>
      </c>
      <c r="S336" s="492">
        <v>1</v>
      </c>
      <c r="T336" s="492">
        <v>3</v>
      </c>
      <c r="U336" s="492">
        <v>1</v>
      </c>
      <c r="V336" s="492" t="s">
        <v>1027</v>
      </c>
      <c r="W336" s="492">
        <v>1</v>
      </c>
      <c r="X336" s="492" t="s">
        <v>1027</v>
      </c>
      <c r="Y336" s="492">
        <v>1</v>
      </c>
      <c r="Z336" s="492" t="s">
        <v>1027</v>
      </c>
      <c r="AA336" s="492">
        <v>1</v>
      </c>
      <c r="AB336" s="492">
        <v>1</v>
      </c>
      <c r="AC336" s="492" t="s">
        <v>1027</v>
      </c>
      <c r="AD336" s="492" t="s">
        <v>1027</v>
      </c>
      <c r="AE336" s="492" t="s">
        <v>1027</v>
      </c>
      <c r="AF336" s="492" t="s">
        <v>1027</v>
      </c>
      <c r="AG336" s="492" t="s">
        <v>1027</v>
      </c>
      <c r="AH336" s="492" t="s">
        <v>1027</v>
      </c>
      <c r="AI336" s="492" t="s">
        <v>1027</v>
      </c>
      <c r="AJ336" s="492" t="s">
        <v>1027</v>
      </c>
      <c r="AK336" s="492">
        <v>1</v>
      </c>
    </row>
    <row r="337" spans="1:37" x14ac:dyDescent="0.25">
      <c r="A337" s="512"/>
      <c r="B337" s="509"/>
      <c r="C337" s="174" t="s">
        <v>1248</v>
      </c>
      <c r="D337" s="509"/>
      <c r="E337" s="515"/>
      <c r="F337" s="497"/>
      <c r="G337" s="497"/>
      <c r="H337" s="500"/>
      <c r="I337" s="503"/>
      <c r="J337" s="497"/>
      <c r="K337" s="506"/>
      <c r="L337" s="509"/>
      <c r="M337" s="518"/>
      <c r="N337" s="494"/>
      <c r="O337" s="494"/>
      <c r="P337" s="494"/>
      <c r="Q337" s="494"/>
      <c r="R337" s="494"/>
      <c r="S337" s="494"/>
      <c r="T337" s="494"/>
      <c r="U337" s="494"/>
      <c r="V337" s="494"/>
      <c r="W337" s="494"/>
      <c r="X337" s="494"/>
      <c r="Y337" s="494"/>
      <c r="Z337" s="494"/>
      <c r="AA337" s="494"/>
      <c r="AB337" s="494"/>
      <c r="AC337" s="494"/>
      <c r="AD337" s="494"/>
      <c r="AE337" s="494"/>
      <c r="AF337" s="494"/>
      <c r="AG337" s="494"/>
      <c r="AH337" s="494"/>
      <c r="AI337" s="494"/>
      <c r="AJ337" s="494"/>
      <c r="AK337" s="494"/>
    </row>
    <row r="338" spans="1:37" x14ac:dyDescent="0.25">
      <c r="A338" s="510">
        <v>211</v>
      </c>
      <c r="B338" s="507" t="s">
        <v>111</v>
      </c>
      <c r="C338" s="172" t="s">
        <v>1244</v>
      </c>
      <c r="D338" s="507" t="s">
        <v>288</v>
      </c>
      <c r="E338" s="513">
        <v>7</v>
      </c>
      <c r="F338" s="495">
        <v>31244</v>
      </c>
      <c r="G338" s="495">
        <v>15216</v>
      </c>
      <c r="H338" s="498">
        <v>0</v>
      </c>
      <c r="I338" s="501">
        <v>0.51299399999999995</v>
      </c>
      <c r="J338" s="495">
        <v>15216</v>
      </c>
      <c r="K338" s="504">
        <v>106512</v>
      </c>
      <c r="L338" s="507" t="s">
        <v>1026</v>
      </c>
      <c r="M338" s="516" t="s">
        <v>1137</v>
      </c>
      <c r="N338" s="492" t="s">
        <v>1027</v>
      </c>
      <c r="O338" s="492" t="s">
        <v>1027</v>
      </c>
      <c r="P338" s="492" t="s">
        <v>1027</v>
      </c>
      <c r="Q338" s="492" t="s">
        <v>1027</v>
      </c>
      <c r="R338" s="492">
        <v>1</v>
      </c>
      <c r="S338" s="492">
        <v>1</v>
      </c>
      <c r="T338" s="492" t="s">
        <v>1027</v>
      </c>
      <c r="U338" s="492" t="s">
        <v>1027</v>
      </c>
      <c r="V338" s="492" t="s">
        <v>1027</v>
      </c>
      <c r="W338" s="492" t="s">
        <v>1027</v>
      </c>
      <c r="X338" s="492">
        <v>1</v>
      </c>
      <c r="Y338" s="492">
        <v>1</v>
      </c>
      <c r="Z338" s="492" t="s">
        <v>1027</v>
      </c>
      <c r="AA338" s="492">
        <v>1</v>
      </c>
      <c r="AB338" s="492">
        <v>1</v>
      </c>
      <c r="AC338" s="492" t="s">
        <v>1027</v>
      </c>
      <c r="AD338" s="492" t="s">
        <v>1027</v>
      </c>
      <c r="AE338" s="492" t="s">
        <v>1027</v>
      </c>
      <c r="AF338" s="492" t="s">
        <v>1027</v>
      </c>
      <c r="AG338" s="492" t="s">
        <v>1027</v>
      </c>
      <c r="AH338" s="492" t="s">
        <v>1027</v>
      </c>
      <c r="AI338" s="492" t="s">
        <v>1027</v>
      </c>
      <c r="AJ338" s="492" t="s">
        <v>1027</v>
      </c>
      <c r="AK338" s="492">
        <v>1</v>
      </c>
    </row>
    <row r="339" spans="1:37" x14ac:dyDescent="0.25">
      <c r="A339" s="512"/>
      <c r="B339" s="509"/>
      <c r="C339" s="174" t="s">
        <v>1249</v>
      </c>
      <c r="D339" s="509"/>
      <c r="E339" s="515"/>
      <c r="F339" s="497"/>
      <c r="G339" s="497"/>
      <c r="H339" s="500"/>
      <c r="I339" s="503"/>
      <c r="J339" s="497"/>
      <c r="K339" s="506"/>
      <c r="L339" s="509"/>
      <c r="M339" s="518"/>
      <c r="N339" s="494"/>
      <c r="O339" s="494"/>
      <c r="P339" s="494"/>
      <c r="Q339" s="494"/>
      <c r="R339" s="494"/>
      <c r="S339" s="494"/>
      <c r="T339" s="494"/>
      <c r="U339" s="494"/>
      <c r="V339" s="494"/>
      <c r="W339" s="494"/>
      <c r="X339" s="494"/>
      <c r="Y339" s="494"/>
      <c r="Z339" s="494"/>
      <c r="AA339" s="494"/>
      <c r="AB339" s="494"/>
      <c r="AC339" s="494"/>
      <c r="AD339" s="494"/>
      <c r="AE339" s="494"/>
      <c r="AF339" s="494"/>
      <c r="AG339" s="494"/>
      <c r="AH339" s="494"/>
      <c r="AI339" s="494"/>
      <c r="AJ339" s="494"/>
      <c r="AK339" s="494"/>
    </row>
    <row r="340" spans="1:37" x14ac:dyDescent="0.25">
      <c r="A340" s="510">
        <v>212</v>
      </c>
      <c r="B340" s="507" t="s">
        <v>112</v>
      </c>
      <c r="C340" s="172" t="s">
        <v>1250</v>
      </c>
      <c r="D340" s="507" t="s">
        <v>288</v>
      </c>
      <c r="E340" s="513">
        <v>37</v>
      </c>
      <c r="F340" s="495">
        <v>3524</v>
      </c>
      <c r="G340" s="495">
        <v>2384</v>
      </c>
      <c r="H340" s="498">
        <v>0</v>
      </c>
      <c r="I340" s="501">
        <v>0.32349600000000001</v>
      </c>
      <c r="J340" s="495">
        <v>2384</v>
      </c>
      <c r="K340" s="504">
        <v>88208</v>
      </c>
      <c r="L340" s="507" t="s">
        <v>1026</v>
      </c>
      <c r="M340" s="516">
        <v>10</v>
      </c>
      <c r="N340" s="492">
        <v>5</v>
      </c>
      <c r="O340" s="492">
        <v>1</v>
      </c>
      <c r="P340" s="492" t="s">
        <v>1027</v>
      </c>
      <c r="Q340" s="492">
        <v>1</v>
      </c>
      <c r="R340" s="492">
        <v>1</v>
      </c>
      <c r="S340" s="492">
        <v>1</v>
      </c>
      <c r="T340" s="492">
        <v>1</v>
      </c>
      <c r="U340" s="492">
        <v>1</v>
      </c>
      <c r="V340" s="492">
        <v>1</v>
      </c>
      <c r="W340" s="492">
        <v>1</v>
      </c>
      <c r="X340" s="492">
        <v>1</v>
      </c>
      <c r="Y340" s="492">
        <v>1</v>
      </c>
      <c r="Z340" s="492">
        <v>1</v>
      </c>
      <c r="AA340" s="492">
        <v>1</v>
      </c>
      <c r="AB340" s="492">
        <v>1</v>
      </c>
      <c r="AC340" s="492">
        <v>1</v>
      </c>
      <c r="AD340" s="492">
        <v>1</v>
      </c>
      <c r="AE340" s="492">
        <v>1</v>
      </c>
      <c r="AF340" s="492">
        <v>1</v>
      </c>
      <c r="AG340" s="492">
        <v>1</v>
      </c>
      <c r="AH340" s="492">
        <v>1</v>
      </c>
      <c r="AI340" s="492">
        <v>1</v>
      </c>
      <c r="AJ340" s="492">
        <v>1</v>
      </c>
      <c r="AK340" s="492">
        <v>1</v>
      </c>
    </row>
    <row r="341" spans="1:37" x14ac:dyDescent="0.25">
      <c r="A341" s="511"/>
      <c r="B341" s="508"/>
      <c r="C341" s="173" t="s">
        <v>1251</v>
      </c>
      <c r="D341" s="508"/>
      <c r="E341" s="514"/>
      <c r="F341" s="496"/>
      <c r="G341" s="496"/>
      <c r="H341" s="499"/>
      <c r="I341" s="502"/>
      <c r="J341" s="496"/>
      <c r="K341" s="505"/>
      <c r="L341" s="508"/>
      <c r="M341" s="517"/>
      <c r="N341" s="493"/>
      <c r="O341" s="493"/>
      <c r="P341" s="493"/>
      <c r="Q341" s="493"/>
      <c r="R341" s="493"/>
      <c r="S341" s="493"/>
      <c r="T341" s="493"/>
      <c r="U341" s="493"/>
      <c r="V341" s="493"/>
      <c r="W341" s="493"/>
      <c r="X341" s="493"/>
      <c r="Y341" s="493"/>
      <c r="Z341" s="493"/>
      <c r="AA341" s="493"/>
      <c r="AB341" s="493"/>
      <c r="AC341" s="493"/>
      <c r="AD341" s="493"/>
      <c r="AE341" s="493"/>
      <c r="AF341" s="493"/>
      <c r="AG341" s="493"/>
      <c r="AH341" s="493"/>
      <c r="AI341" s="493"/>
      <c r="AJ341" s="493"/>
      <c r="AK341" s="493"/>
    </row>
    <row r="342" spans="1:37" x14ac:dyDescent="0.25">
      <c r="A342" s="511"/>
      <c r="B342" s="508"/>
      <c r="C342" s="173" t="s">
        <v>1252</v>
      </c>
      <c r="D342" s="508"/>
      <c r="E342" s="514"/>
      <c r="F342" s="496"/>
      <c r="G342" s="496"/>
      <c r="H342" s="499"/>
      <c r="I342" s="502"/>
      <c r="J342" s="496"/>
      <c r="K342" s="505"/>
      <c r="L342" s="508"/>
      <c r="M342" s="517"/>
      <c r="N342" s="493"/>
      <c r="O342" s="493"/>
      <c r="P342" s="493"/>
      <c r="Q342" s="493"/>
      <c r="R342" s="493"/>
      <c r="S342" s="493"/>
      <c r="T342" s="493"/>
      <c r="U342" s="493"/>
      <c r="V342" s="493"/>
      <c r="W342" s="493"/>
      <c r="X342" s="493"/>
      <c r="Y342" s="493"/>
      <c r="Z342" s="493"/>
      <c r="AA342" s="493"/>
      <c r="AB342" s="493"/>
      <c r="AC342" s="493"/>
      <c r="AD342" s="493"/>
      <c r="AE342" s="493"/>
      <c r="AF342" s="493"/>
      <c r="AG342" s="493"/>
      <c r="AH342" s="493"/>
      <c r="AI342" s="493"/>
      <c r="AJ342" s="493"/>
      <c r="AK342" s="493"/>
    </row>
    <row r="343" spans="1:37" x14ac:dyDescent="0.25">
      <c r="A343" s="511"/>
      <c r="B343" s="508"/>
      <c r="C343" s="173" t="s">
        <v>1253</v>
      </c>
      <c r="D343" s="508"/>
      <c r="E343" s="514"/>
      <c r="F343" s="496"/>
      <c r="G343" s="496"/>
      <c r="H343" s="499"/>
      <c r="I343" s="502"/>
      <c r="J343" s="496"/>
      <c r="K343" s="505"/>
      <c r="L343" s="508"/>
      <c r="M343" s="517"/>
      <c r="N343" s="493"/>
      <c r="O343" s="493"/>
      <c r="P343" s="493"/>
      <c r="Q343" s="493"/>
      <c r="R343" s="493"/>
      <c r="S343" s="493"/>
      <c r="T343" s="493"/>
      <c r="U343" s="493"/>
      <c r="V343" s="493"/>
      <c r="W343" s="493"/>
      <c r="X343" s="493"/>
      <c r="Y343" s="493"/>
      <c r="Z343" s="493"/>
      <c r="AA343" s="493"/>
      <c r="AB343" s="493"/>
      <c r="AC343" s="493"/>
      <c r="AD343" s="493"/>
      <c r="AE343" s="493"/>
      <c r="AF343" s="493"/>
      <c r="AG343" s="493"/>
      <c r="AH343" s="493"/>
      <c r="AI343" s="493"/>
      <c r="AJ343" s="493"/>
      <c r="AK343" s="493"/>
    </row>
    <row r="344" spans="1:37" x14ac:dyDescent="0.25">
      <c r="A344" s="512"/>
      <c r="B344" s="509"/>
      <c r="C344" s="174" t="s">
        <v>1254</v>
      </c>
      <c r="D344" s="509"/>
      <c r="E344" s="515"/>
      <c r="F344" s="497"/>
      <c r="G344" s="497"/>
      <c r="H344" s="500"/>
      <c r="I344" s="503"/>
      <c r="J344" s="497"/>
      <c r="K344" s="506"/>
      <c r="L344" s="509"/>
      <c r="M344" s="518"/>
      <c r="N344" s="494"/>
      <c r="O344" s="494"/>
      <c r="P344" s="494"/>
      <c r="Q344" s="494"/>
      <c r="R344" s="494"/>
      <c r="S344" s="494"/>
      <c r="T344" s="494"/>
      <c r="U344" s="494"/>
      <c r="V344" s="494"/>
      <c r="W344" s="494"/>
      <c r="X344" s="494"/>
      <c r="Y344" s="494"/>
      <c r="Z344" s="494"/>
      <c r="AA344" s="494"/>
      <c r="AB344" s="494"/>
      <c r="AC344" s="494"/>
      <c r="AD344" s="494"/>
      <c r="AE344" s="494"/>
      <c r="AF344" s="494"/>
      <c r="AG344" s="494"/>
      <c r="AH344" s="494"/>
      <c r="AI344" s="494"/>
      <c r="AJ344" s="494"/>
      <c r="AK344" s="494"/>
    </row>
    <row r="345" spans="1:37" x14ac:dyDescent="0.25">
      <c r="A345" s="528">
        <v>213</v>
      </c>
      <c r="B345" s="525" t="s">
        <v>145</v>
      </c>
      <c r="C345" s="177" t="s">
        <v>1255</v>
      </c>
      <c r="D345" s="525" t="s">
        <v>288</v>
      </c>
      <c r="E345" s="531">
        <v>1</v>
      </c>
      <c r="F345" s="534">
        <v>11046</v>
      </c>
      <c r="G345" s="534">
        <v>5786</v>
      </c>
      <c r="H345" s="537">
        <v>1</v>
      </c>
      <c r="I345" s="501">
        <v>1</v>
      </c>
      <c r="J345" s="540" t="s">
        <v>1060</v>
      </c>
      <c r="K345" s="522" t="s">
        <v>1061</v>
      </c>
      <c r="L345" s="525" t="s">
        <v>986</v>
      </c>
      <c r="M345" s="543">
        <v>1</v>
      </c>
      <c r="N345" s="519" t="s">
        <v>1027</v>
      </c>
      <c r="O345" s="519" t="s">
        <v>1027</v>
      </c>
      <c r="P345" s="519" t="s">
        <v>1027</v>
      </c>
      <c r="Q345" s="519" t="s">
        <v>1027</v>
      </c>
      <c r="R345" s="519" t="s">
        <v>1027</v>
      </c>
      <c r="S345" s="519" t="s">
        <v>1027</v>
      </c>
      <c r="T345" s="519" t="s">
        <v>1027</v>
      </c>
      <c r="U345" s="519" t="s">
        <v>1027</v>
      </c>
      <c r="V345" s="519" t="s">
        <v>1027</v>
      </c>
      <c r="W345" s="519" t="s">
        <v>1027</v>
      </c>
      <c r="X345" s="519" t="s">
        <v>1027</v>
      </c>
      <c r="Y345" s="519" t="s">
        <v>1027</v>
      </c>
      <c r="Z345" s="519" t="s">
        <v>1027</v>
      </c>
      <c r="AA345" s="519" t="s">
        <v>1027</v>
      </c>
      <c r="AB345" s="519" t="s">
        <v>1027</v>
      </c>
      <c r="AC345" s="519" t="s">
        <v>1027</v>
      </c>
      <c r="AD345" s="519" t="s">
        <v>1027</v>
      </c>
      <c r="AE345" s="519" t="s">
        <v>1027</v>
      </c>
      <c r="AF345" s="519" t="s">
        <v>1027</v>
      </c>
      <c r="AG345" s="519" t="s">
        <v>1027</v>
      </c>
      <c r="AH345" s="519" t="s">
        <v>1027</v>
      </c>
      <c r="AI345" s="519" t="s">
        <v>1027</v>
      </c>
      <c r="AJ345" s="519" t="s">
        <v>1027</v>
      </c>
      <c r="AK345" s="519" t="s">
        <v>1027</v>
      </c>
    </row>
    <row r="346" spans="1:37" x14ac:dyDescent="0.25">
      <c r="A346" s="529"/>
      <c r="B346" s="526"/>
      <c r="C346" s="178" t="s">
        <v>1256</v>
      </c>
      <c r="D346" s="526"/>
      <c r="E346" s="532"/>
      <c r="F346" s="535"/>
      <c r="G346" s="535"/>
      <c r="H346" s="538"/>
      <c r="I346" s="502"/>
      <c r="J346" s="541"/>
      <c r="K346" s="523"/>
      <c r="L346" s="526"/>
      <c r="M346" s="544"/>
      <c r="N346" s="520"/>
      <c r="O346" s="520"/>
      <c r="P346" s="520"/>
      <c r="Q346" s="520"/>
      <c r="R346" s="520"/>
      <c r="S346" s="520"/>
      <c r="T346" s="520"/>
      <c r="U346" s="520"/>
      <c r="V346" s="520"/>
      <c r="W346" s="520"/>
      <c r="X346" s="520"/>
      <c r="Y346" s="520"/>
      <c r="Z346" s="520"/>
      <c r="AA346" s="520"/>
      <c r="AB346" s="520"/>
      <c r="AC346" s="520"/>
      <c r="AD346" s="520"/>
      <c r="AE346" s="520"/>
      <c r="AF346" s="520"/>
      <c r="AG346" s="520"/>
      <c r="AH346" s="520"/>
      <c r="AI346" s="520"/>
      <c r="AJ346" s="520"/>
      <c r="AK346" s="520"/>
    </row>
    <row r="347" spans="1:37" x14ac:dyDescent="0.25">
      <c r="A347" s="529"/>
      <c r="B347" s="526"/>
      <c r="C347" s="178" t="s">
        <v>1257</v>
      </c>
      <c r="D347" s="526"/>
      <c r="E347" s="532"/>
      <c r="F347" s="535"/>
      <c r="G347" s="535"/>
      <c r="H347" s="538"/>
      <c r="I347" s="502"/>
      <c r="J347" s="541"/>
      <c r="K347" s="523"/>
      <c r="L347" s="526"/>
      <c r="M347" s="544"/>
      <c r="N347" s="520"/>
      <c r="O347" s="520"/>
      <c r="P347" s="520"/>
      <c r="Q347" s="520"/>
      <c r="R347" s="520"/>
      <c r="S347" s="520"/>
      <c r="T347" s="520"/>
      <c r="U347" s="520"/>
      <c r="V347" s="520"/>
      <c r="W347" s="520"/>
      <c r="X347" s="520"/>
      <c r="Y347" s="520"/>
      <c r="Z347" s="520"/>
      <c r="AA347" s="520"/>
      <c r="AB347" s="520"/>
      <c r="AC347" s="520"/>
      <c r="AD347" s="520"/>
      <c r="AE347" s="520"/>
      <c r="AF347" s="520"/>
      <c r="AG347" s="520"/>
      <c r="AH347" s="520"/>
      <c r="AI347" s="520"/>
      <c r="AJ347" s="520"/>
      <c r="AK347" s="520"/>
    </row>
    <row r="348" spans="1:37" x14ac:dyDescent="0.25">
      <c r="A348" s="530"/>
      <c r="B348" s="527"/>
      <c r="C348" s="179" t="s">
        <v>1258</v>
      </c>
      <c r="D348" s="527"/>
      <c r="E348" s="533"/>
      <c r="F348" s="536"/>
      <c r="G348" s="536"/>
      <c r="H348" s="539"/>
      <c r="I348" s="503"/>
      <c r="J348" s="542"/>
      <c r="K348" s="524"/>
      <c r="L348" s="527"/>
      <c r="M348" s="545"/>
      <c r="N348" s="521"/>
      <c r="O348" s="521"/>
      <c r="P348" s="521"/>
      <c r="Q348" s="521"/>
      <c r="R348" s="521"/>
      <c r="S348" s="521"/>
      <c r="T348" s="521"/>
      <c r="U348" s="521"/>
      <c r="V348" s="521"/>
      <c r="W348" s="521"/>
      <c r="X348" s="521"/>
      <c r="Y348" s="521"/>
      <c r="Z348" s="521"/>
      <c r="AA348" s="521"/>
      <c r="AB348" s="521"/>
      <c r="AC348" s="521"/>
      <c r="AD348" s="521"/>
      <c r="AE348" s="521"/>
      <c r="AF348" s="521"/>
      <c r="AG348" s="521"/>
      <c r="AH348" s="521"/>
      <c r="AI348" s="521"/>
      <c r="AJ348" s="521"/>
      <c r="AK348" s="521"/>
    </row>
    <row r="349" spans="1:37" x14ac:dyDescent="0.25">
      <c r="A349" s="510">
        <v>215</v>
      </c>
      <c r="B349" s="507" t="s">
        <v>113</v>
      </c>
      <c r="C349" s="172" t="s">
        <v>1259</v>
      </c>
      <c r="D349" s="507" t="s">
        <v>288</v>
      </c>
      <c r="E349" s="513">
        <v>15</v>
      </c>
      <c r="F349" s="495">
        <v>33559</v>
      </c>
      <c r="G349" s="495">
        <v>9968</v>
      </c>
      <c r="H349" s="498">
        <v>0</v>
      </c>
      <c r="I349" s="501">
        <v>0.70297100000000001</v>
      </c>
      <c r="J349" s="495">
        <v>9968</v>
      </c>
      <c r="K349" s="504">
        <v>149520</v>
      </c>
      <c r="L349" s="507" t="s">
        <v>1026</v>
      </c>
      <c r="M349" s="516">
        <v>1</v>
      </c>
      <c r="N349" s="492">
        <v>1</v>
      </c>
      <c r="O349" s="492">
        <v>2</v>
      </c>
      <c r="P349" s="492" t="s">
        <v>1027</v>
      </c>
      <c r="Q349" s="492" t="s">
        <v>1027</v>
      </c>
      <c r="R349" s="492" t="s">
        <v>1027</v>
      </c>
      <c r="S349" s="492" t="s">
        <v>1027</v>
      </c>
      <c r="T349" s="492" t="s">
        <v>1027</v>
      </c>
      <c r="U349" s="492" t="s">
        <v>1027</v>
      </c>
      <c r="V349" s="492" t="s">
        <v>1027</v>
      </c>
      <c r="W349" s="492" t="s">
        <v>1027</v>
      </c>
      <c r="X349" s="492" t="s">
        <v>1027</v>
      </c>
      <c r="Y349" s="492" t="s">
        <v>1027</v>
      </c>
      <c r="Z349" s="492">
        <v>2</v>
      </c>
      <c r="AA349" s="492">
        <v>1</v>
      </c>
      <c r="AB349" s="492" t="s">
        <v>1027</v>
      </c>
      <c r="AC349" s="492" t="s">
        <v>1027</v>
      </c>
      <c r="AD349" s="492">
        <v>2</v>
      </c>
      <c r="AE349" s="492">
        <v>1</v>
      </c>
      <c r="AF349" s="492" t="s">
        <v>1027</v>
      </c>
      <c r="AG349" s="492">
        <v>1</v>
      </c>
      <c r="AH349" s="492">
        <v>1</v>
      </c>
      <c r="AI349" s="492">
        <v>1</v>
      </c>
      <c r="AJ349" s="492">
        <v>1</v>
      </c>
      <c r="AK349" s="492">
        <v>1</v>
      </c>
    </row>
    <row r="350" spans="1:37" x14ac:dyDescent="0.25">
      <c r="A350" s="512"/>
      <c r="B350" s="509"/>
      <c r="C350" s="174" t="s">
        <v>1260</v>
      </c>
      <c r="D350" s="509"/>
      <c r="E350" s="515"/>
      <c r="F350" s="497"/>
      <c r="G350" s="497"/>
      <c r="H350" s="500"/>
      <c r="I350" s="503"/>
      <c r="J350" s="497"/>
      <c r="K350" s="506"/>
      <c r="L350" s="509"/>
      <c r="M350" s="518"/>
      <c r="N350" s="494"/>
      <c r="O350" s="494"/>
      <c r="P350" s="494"/>
      <c r="Q350" s="494"/>
      <c r="R350" s="494"/>
      <c r="S350" s="494"/>
      <c r="T350" s="494"/>
      <c r="U350" s="494"/>
      <c r="V350" s="494"/>
      <c r="W350" s="494"/>
      <c r="X350" s="494"/>
      <c r="Y350" s="494"/>
      <c r="Z350" s="494"/>
      <c r="AA350" s="494"/>
      <c r="AB350" s="494"/>
      <c r="AC350" s="494"/>
      <c r="AD350" s="494"/>
      <c r="AE350" s="494"/>
      <c r="AF350" s="494"/>
      <c r="AG350" s="494"/>
      <c r="AH350" s="494"/>
      <c r="AI350" s="494"/>
      <c r="AJ350" s="494"/>
      <c r="AK350" s="494"/>
    </row>
    <row r="351" spans="1:37" x14ac:dyDescent="0.25">
      <c r="A351" s="510">
        <v>216</v>
      </c>
      <c r="B351" s="507" t="s">
        <v>114</v>
      </c>
      <c r="C351" s="172" t="s">
        <v>1261</v>
      </c>
      <c r="D351" s="507" t="s">
        <v>288</v>
      </c>
      <c r="E351" s="513">
        <v>37</v>
      </c>
      <c r="F351" s="495">
        <v>5418</v>
      </c>
      <c r="G351" s="495">
        <v>3763</v>
      </c>
      <c r="H351" s="498">
        <v>0</v>
      </c>
      <c r="I351" s="501">
        <v>0.30546299999999998</v>
      </c>
      <c r="J351" s="495">
        <v>3763</v>
      </c>
      <c r="K351" s="504">
        <v>139231</v>
      </c>
      <c r="L351" s="507" t="s">
        <v>1026</v>
      </c>
      <c r="M351" s="516">
        <v>10</v>
      </c>
      <c r="N351" s="492">
        <v>5</v>
      </c>
      <c r="O351" s="492">
        <v>1</v>
      </c>
      <c r="P351" s="492" t="s">
        <v>1027</v>
      </c>
      <c r="Q351" s="492">
        <v>1</v>
      </c>
      <c r="R351" s="492">
        <v>1</v>
      </c>
      <c r="S351" s="492">
        <v>1</v>
      </c>
      <c r="T351" s="492">
        <v>1</v>
      </c>
      <c r="U351" s="492">
        <v>1</v>
      </c>
      <c r="V351" s="492">
        <v>1</v>
      </c>
      <c r="W351" s="492">
        <v>1</v>
      </c>
      <c r="X351" s="492">
        <v>1</v>
      </c>
      <c r="Y351" s="492">
        <v>1</v>
      </c>
      <c r="Z351" s="492">
        <v>1</v>
      </c>
      <c r="AA351" s="492">
        <v>1</v>
      </c>
      <c r="AB351" s="492">
        <v>1</v>
      </c>
      <c r="AC351" s="492">
        <v>1</v>
      </c>
      <c r="AD351" s="492">
        <v>1</v>
      </c>
      <c r="AE351" s="492">
        <v>1</v>
      </c>
      <c r="AF351" s="492">
        <v>1</v>
      </c>
      <c r="AG351" s="492">
        <v>1</v>
      </c>
      <c r="AH351" s="492">
        <v>1</v>
      </c>
      <c r="AI351" s="492">
        <v>1</v>
      </c>
      <c r="AJ351" s="492">
        <v>1</v>
      </c>
      <c r="AK351" s="492">
        <v>1</v>
      </c>
    </row>
    <row r="352" spans="1:37" x14ac:dyDescent="0.25">
      <c r="A352" s="511"/>
      <c r="B352" s="508"/>
      <c r="C352" s="173" t="s">
        <v>1262</v>
      </c>
      <c r="D352" s="508"/>
      <c r="E352" s="514"/>
      <c r="F352" s="496"/>
      <c r="G352" s="496"/>
      <c r="H352" s="499"/>
      <c r="I352" s="502"/>
      <c r="J352" s="496"/>
      <c r="K352" s="505"/>
      <c r="L352" s="508"/>
      <c r="M352" s="517"/>
      <c r="N352" s="493"/>
      <c r="O352" s="493"/>
      <c r="P352" s="493"/>
      <c r="Q352" s="493"/>
      <c r="R352" s="493"/>
      <c r="S352" s="493"/>
      <c r="T352" s="493"/>
      <c r="U352" s="493"/>
      <c r="V352" s="493"/>
      <c r="W352" s="493"/>
      <c r="X352" s="493"/>
      <c r="Y352" s="493"/>
      <c r="Z352" s="493"/>
      <c r="AA352" s="493"/>
      <c r="AB352" s="493"/>
      <c r="AC352" s="493"/>
      <c r="AD352" s="493"/>
      <c r="AE352" s="493"/>
      <c r="AF352" s="493"/>
      <c r="AG352" s="493"/>
      <c r="AH352" s="493"/>
      <c r="AI352" s="493"/>
      <c r="AJ352" s="493"/>
      <c r="AK352" s="493"/>
    </row>
    <row r="353" spans="1:37" x14ac:dyDescent="0.25">
      <c r="A353" s="512"/>
      <c r="B353" s="509"/>
      <c r="C353" s="174" t="s">
        <v>1263</v>
      </c>
      <c r="D353" s="509"/>
      <c r="E353" s="515"/>
      <c r="F353" s="497"/>
      <c r="G353" s="497"/>
      <c r="H353" s="500"/>
      <c r="I353" s="503"/>
      <c r="J353" s="497"/>
      <c r="K353" s="506"/>
      <c r="L353" s="509"/>
      <c r="M353" s="518"/>
      <c r="N353" s="494"/>
      <c r="O353" s="494"/>
      <c r="P353" s="494"/>
      <c r="Q353" s="494"/>
      <c r="R353" s="494"/>
      <c r="S353" s="494"/>
      <c r="T353" s="494"/>
      <c r="U353" s="494"/>
      <c r="V353" s="494"/>
      <c r="W353" s="494"/>
      <c r="X353" s="494"/>
      <c r="Y353" s="494"/>
      <c r="Z353" s="494"/>
      <c r="AA353" s="494"/>
      <c r="AB353" s="494"/>
      <c r="AC353" s="494"/>
      <c r="AD353" s="494"/>
      <c r="AE353" s="494"/>
      <c r="AF353" s="494"/>
      <c r="AG353" s="494"/>
      <c r="AH353" s="494"/>
      <c r="AI353" s="494"/>
      <c r="AJ353" s="494"/>
      <c r="AK353" s="494"/>
    </row>
    <row r="354" spans="1:37" x14ac:dyDescent="0.25">
      <c r="A354" s="510">
        <v>218</v>
      </c>
      <c r="B354" s="507" t="s">
        <v>115</v>
      </c>
      <c r="C354" s="172" t="s">
        <v>1261</v>
      </c>
      <c r="D354" s="507" t="s">
        <v>288</v>
      </c>
      <c r="E354" s="513">
        <v>40</v>
      </c>
      <c r="F354" s="495">
        <v>2735</v>
      </c>
      <c r="G354" s="495">
        <v>1368</v>
      </c>
      <c r="H354" s="498">
        <v>0</v>
      </c>
      <c r="I354" s="501">
        <v>0.49981700000000001</v>
      </c>
      <c r="J354" s="495">
        <v>1368</v>
      </c>
      <c r="K354" s="504">
        <v>54720</v>
      </c>
      <c r="L354" s="507" t="s">
        <v>1026</v>
      </c>
      <c r="M354" s="516">
        <v>10</v>
      </c>
      <c r="N354" s="492">
        <v>5</v>
      </c>
      <c r="O354" s="492">
        <v>4</v>
      </c>
      <c r="P354" s="492" t="s">
        <v>1027</v>
      </c>
      <c r="Q354" s="492">
        <v>1</v>
      </c>
      <c r="R354" s="492">
        <v>1</v>
      </c>
      <c r="S354" s="492">
        <v>1</v>
      </c>
      <c r="T354" s="492">
        <v>1</v>
      </c>
      <c r="U354" s="492">
        <v>1</v>
      </c>
      <c r="V354" s="492">
        <v>1</v>
      </c>
      <c r="W354" s="492">
        <v>1</v>
      </c>
      <c r="X354" s="492">
        <v>1</v>
      </c>
      <c r="Y354" s="492">
        <v>1</v>
      </c>
      <c r="Z354" s="492">
        <v>1</v>
      </c>
      <c r="AA354" s="492">
        <v>1</v>
      </c>
      <c r="AB354" s="492">
        <v>1</v>
      </c>
      <c r="AC354" s="492">
        <v>1</v>
      </c>
      <c r="AD354" s="492">
        <v>1</v>
      </c>
      <c r="AE354" s="492">
        <v>1</v>
      </c>
      <c r="AF354" s="492">
        <v>1</v>
      </c>
      <c r="AG354" s="492">
        <v>1</v>
      </c>
      <c r="AH354" s="492">
        <v>1</v>
      </c>
      <c r="AI354" s="492">
        <v>1</v>
      </c>
      <c r="AJ354" s="492">
        <v>1</v>
      </c>
      <c r="AK354" s="492">
        <v>1</v>
      </c>
    </row>
    <row r="355" spans="1:37" x14ac:dyDescent="0.25">
      <c r="A355" s="511"/>
      <c r="B355" s="508"/>
      <c r="C355" s="173" t="s">
        <v>1264</v>
      </c>
      <c r="D355" s="508"/>
      <c r="E355" s="514"/>
      <c r="F355" s="496"/>
      <c r="G355" s="496"/>
      <c r="H355" s="499"/>
      <c r="I355" s="502"/>
      <c r="J355" s="496"/>
      <c r="K355" s="505"/>
      <c r="L355" s="508"/>
      <c r="M355" s="517"/>
      <c r="N355" s="493"/>
      <c r="O355" s="493"/>
      <c r="P355" s="493"/>
      <c r="Q355" s="493"/>
      <c r="R355" s="493"/>
      <c r="S355" s="493"/>
      <c r="T355" s="493"/>
      <c r="U355" s="493"/>
      <c r="V355" s="493"/>
      <c r="W355" s="493"/>
      <c r="X355" s="493"/>
      <c r="Y355" s="493"/>
      <c r="Z355" s="493"/>
      <c r="AA355" s="493"/>
      <c r="AB355" s="493"/>
      <c r="AC355" s="493"/>
      <c r="AD355" s="493"/>
      <c r="AE355" s="493"/>
      <c r="AF355" s="493"/>
      <c r="AG355" s="493"/>
      <c r="AH355" s="493"/>
      <c r="AI355" s="493"/>
      <c r="AJ355" s="493"/>
      <c r="AK355" s="493"/>
    </row>
    <row r="356" spans="1:37" x14ac:dyDescent="0.25">
      <c r="A356" s="511"/>
      <c r="B356" s="508"/>
      <c r="C356" s="173" t="s">
        <v>1265</v>
      </c>
      <c r="D356" s="508"/>
      <c r="E356" s="514"/>
      <c r="F356" s="496"/>
      <c r="G356" s="496"/>
      <c r="H356" s="499"/>
      <c r="I356" s="502"/>
      <c r="J356" s="496"/>
      <c r="K356" s="505"/>
      <c r="L356" s="508"/>
      <c r="M356" s="517"/>
      <c r="N356" s="493"/>
      <c r="O356" s="493"/>
      <c r="P356" s="493"/>
      <c r="Q356" s="493"/>
      <c r="R356" s="493"/>
      <c r="S356" s="493"/>
      <c r="T356" s="493"/>
      <c r="U356" s="493"/>
      <c r="V356" s="493"/>
      <c r="W356" s="493"/>
      <c r="X356" s="493"/>
      <c r="Y356" s="493"/>
      <c r="Z356" s="493"/>
      <c r="AA356" s="493"/>
      <c r="AB356" s="493"/>
      <c r="AC356" s="493"/>
      <c r="AD356" s="493"/>
      <c r="AE356" s="493"/>
      <c r="AF356" s="493"/>
      <c r="AG356" s="493"/>
      <c r="AH356" s="493"/>
      <c r="AI356" s="493"/>
      <c r="AJ356" s="493"/>
      <c r="AK356" s="493"/>
    </row>
    <row r="357" spans="1:37" x14ac:dyDescent="0.25">
      <c r="A357" s="512"/>
      <c r="B357" s="509"/>
      <c r="C357" s="174" t="s">
        <v>1266</v>
      </c>
      <c r="D357" s="509"/>
      <c r="E357" s="515"/>
      <c r="F357" s="497"/>
      <c r="G357" s="497"/>
      <c r="H357" s="500"/>
      <c r="I357" s="503"/>
      <c r="J357" s="497"/>
      <c r="K357" s="506"/>
      <c r="L357" s="509"/>
      <c r="M357" s="518"/>
      <c r="N357" s="494"/>
      <c r="O357" s="494"/>
      <c r="P357" s="494"/>
      <c r="Q357" s="494"/>
      <c r="R357" s="494"/>
      <c r="S357" s="494"/>
      <c r="T357" s="494"/>
      <c r="U357" s="494"/>
      <c r="V357" s="494"/>
      <c r="W357" s="494"/>
      <c r="X357" s="494"/>
      <c r="Y357" s="494"/>
      <c r="Z357" s="494"/>
      <c r="AA357" s="494"/>
      <c r="AB357" s="494"/>
      <c r="AC357" s="494"/>
      <c r="AD357" s="494"/>
      <c r="AE357" s="494"/>
      <c r="AF357" s="494"/>
      <c r="AG357" s="494"/>
      <c r="AH357" s="494"/>
      <c r="AI357" s="494"/>
      <c r="AJ357" s="494"/>
      <c r="AK357" s="494"/>
    </row>
    <row r="358" spans="1:37" x14ac:dyDescent="0.25">
      <c r="A358" s="510">
        <v>251</v>
      </c>
      <c r="B358" s="507" t="s">
        <v>186</v>
      </c>
      <c r="C358" s="180" t="s">
        <v>1267</v>
      </c>
      <c r="D358" s="507" t="s">
        <v>379</v>
      </c>
      <c r="E358" s="513">
        <v>24</v>
      </c>
      <c r="F358" s="495">
        <v>21566</v>
      </c>
      <c r="G358" s="495">
        <v>15254</v>
      </c>
      <c r="H358" s="498">
        <v>0</v>
      </c>
      <c r="I358" s="501">
        <v>0.29268300000000003</v>
      </c>
      <c r="J358" s="495">
        <v>15254</v>
      </c>
      <c r="K358" s="504">
        <v>366096</v>
      </c>
      <c r="L358" s="507" t="s">
        <v>1026</v>
      </c>
      <c r="M358" s="516">
        <v>6</v>
      </c>
      <c r="N358" s="492" t="s">
        <v>1027</v>
      </c>
      <c r="O358" s="492">
        <v>3</v>
      </c>
      <c r="P358" s="492" t="s">
        <v>1027</v>
      </c>
      <c r="Q358" s="492" t="s">
        <v>1027</v>
      </c>
      <c r="R358" s="492" t="s">
        <v>1027</v>
      </c>
      <c r="S358" s="492" t="s">
        <v>1027</v>
      </c>
      <c r="T358" s="492" t="s">
        <v>1027</v>
      </c>
      <c r="U358" s="492" t="s">
        <v>1027</v>
      </c>
      <c r="V358" s="492" t="s">
        <v>1027</v>
      </c>
      <c r="W358" s="492" t="s">
        <v>1027</v>
      </c>
      <c r="X358" s="492" t="s">
        <v>1027</v>
      </c>
      <c r="Y358" s="492" t="s">
        <v>1027</v>
      </c>
      <c r="Z358" s="492" t="s">
        <v>1027</v>
      </c>
      <c r="AA358" s="492">
        <v>3</v>
      </c>
      <c r="AB358" s="492" t="s">
        <v>1027</v>
      </c>
      <c r="AC358" s="492" t="s">
        <v>1027</v>
      </c>
      <c r="AD358" s="492">
        <v>4</v>
      </c>
      <c r="AE358" s="492">
        <v>4</v>
      </c>
      <c r="AF358" s="492" t="s">
        <v>1027</v>
      </c>
      <c r="AG358" s="492" t="s">
        <v>1027</v>
      </c>
      <c r="AH358" s="492" t="s">
        <v>1027</v>
      </c>
      <c r="AI358" s="492" t="s">
        <v>1027</v>
      </c>
      <c r="AJ358" s="492" t="s">
        <v>1027</v>
      </c>
      <c r="AK358" s="492">
        <v>4</v>
      </c>
    </row>
    <row r="359" spans="1:37" x14ac:dyDescent="0.25">
      <c r="A359" s="512"/>
      <c r="B359" s="509"/>
      <c r="C359" s="182" t="s">
        <v>1268</v>
      </c>
      <c r="D359" s="509"/>
      <c r="E359" s="515"/>
      <c r="F359" s="497"/>
      <c r="G359" s="497"/>
      <c r="H359" s="500"/>
      <c r="I359" s="503"/>
      <c r="J359" s="497"/>
      <c r="K359" s="506"/>
      <c r="L359" s="509"/>
      <c r="M359" s="518"/>
      <c r="N359" s="494"/>
      <c r="O359" s="494"/>
      <c r="P359" s="494"/>
      <c r="Q359" s="494"/>
      <c r="R359" s="494"/>
      <c r="S359" s="494"/>
      <c r="T359" s="494"/>
      <c r="U359" s="494"/>
      <c r="V359" s="494"/>
      <c r="W359" s="494"/>
      <c r="X359" s="494"/>
      <c r="Y359" s="494"/>
      <c r="Z359" s="494"/>
      <c r="AA359" s="494"/>
      <c r="AB359" s="494"/>
      <c r="AC359" s="494"/>
      <c r="AD359" s="494"/>
      <c r="AE359" s="494"/>
      <c r="AF359" s="494"/>
      <c r="AG359" s="494"/>
      <c r="AH359" s="494"/>
      <c r="AI359" s="494"/>
      <c r="AJ359" s="494"/>
      <c r="AK359" s="494"/>
    </row>
    <row r="360" spans="1:37" x14ac:dyDescent="0.25">
      <c r="A360" s="510">
        <v>255</v>
      </c>
      <c r="B360" s="507" t="s">
        <v>116</v>
      </c>
      <c r="C360" s="180" t="s">
        <v>1269</v>
      </c>
      <c r="D360" s="507" t="s">
        <v>288</v>
      </c>
      <c r="E360" s="513">
        <v>14</v>
      </c>
      <c r="F360" s="495">
        <v>44184</v>
      </c>
      <c r="G360" s="495">
        <v>27878</v>
      </c>
      <c r="H360" s="498">
        <v>0</v>
      </c>
      <c r="I360" s="501">
        <v>0.36904799999999999</v>
      </c>
      <c r="J360" s="495">
        <v>27878</v>
      </c>
      <c r="K360" s="504">
        <v>390292</v>
      </c>
      <c r="L360" s="507" t="s">
        <v>1026</v>
      </c>
      <c r="M360" s="516">
        <v>10</v>
      </c>
      <c r="N360" s="492">
        <v>3</v>
      </c>
      <c r="O360" s="492" t="s">
        <v>1027</v>
      </c>
      <c r="P360" s="492" t="s">
        <v>1027</v>
      </c>
      <c r="Q360" s="492" t="s">
        <v>1027</v>
      </c>
      <c r="R360" s="492">
        <v>1</v>
      </c>
      <c r="S360" s="492" t="s">
        <v>1027</v>
      </c>
      <c r="T360" s="492" t="s">
        <v>1027</v>
      </c>
      <c r="U360" s="492" t="s">
        <v>1027</v>
      </c>
      <c r="V360" s="492" t="s">
        <v>1027</v>
      </c>
      <c r="W360" s="492" t="s">
        <v>1027</v>
      </c>
      <c r="X360" s="492" t="s">
        <v>1027</v>
      </c>
      <c r="Y360" s="492" t="s">
        <v>1027</v>
      </c>
      <c r="Z360" s="492" t="s">
        <v>1027</v>
      </c>
      <c r="AA360" s="492" t="s">
        <v>1027</v>
      </c>
      <c r="AB360" s="492" t="s">
        <v>1027</v>
      </c>
      <c r="AC360" s="492" t="s">
        <v>1027</v>
      </c>
      <c r="AD360" s="492" t="s">
        <v>1027</v>
      </c>
      <c r="AE360" s="492" t="s">
        <v>1027</v>
      </c>
      <c r="AF360" s="492" t="s">
        <v>1027</v>
      </c>
      <c r="AG360" s="492" t="s">
        <v>1027</v>
      </c>
      <c r="AH360" s="492" t="s">
        <v>1027</v>
      </c>
      <c r="AI360" s="492" t="s">
        <v>1027</v>
      </c>
      <c r="AJ360" s="492" t="s">
        <v>1027</v>
      </c>
      <c r="AK360" s="492" t="s">
        <v>1027</v>
      </c>
    </row>
    <row r="361" spans="1:37" x14ac:dyDescent="0.25">
      <c r="A361" s="511"/>
      <c r="B361" s="508"/>
      <c r="C361" s="181" t="s">
        <v>1270</v>
      </c>
      <c r="D361" s="508"/>
      <c r="E361" s="514"/>
      <c r="F361" s="496"/>
      <c r="G361" s="496"/>
      <c r="H361" s="499"/>
      <c r="I361" s="502"/>
      <c r="J361" s="496"/>
      <c r="K361" s="505"/>
      <c r="L361" s="508"/>
      <c r="M361" s="517"/>
      <c r="N361" s="493"/>
      <c r="O361" s="493"/>
      <c r="P361" s="493"/>
      <c r="Q361" s="493"/>
      <c r="R361" s="493"/>
      <c r="S361" s="493"/>
      <c r="T361" s="493"/>
      <c r="U361" s="493"/>
      <c r="V361" s="493"/>
      <c r="W361" s="493"/>
      <c r="X361" s="493"/>
      <c r="Y361" s="493"/>
      <c r="Z361" s="493"/>
      <c r="AA361" s="493"/>
      <c r="AB361" s="493"/>
      <c r="AC361" s="493"/>
      <c r="AD361" s="493"/>
      <c r="AE361" s="493"/>
      <c r="AF361" s="493"/>
      <c r="AG361" s="493"/>
      <c r="AH361" s="493"/>
      <c r="AI361" s="493"/>
      <c r="AJ361" s="493"/>
      <c r="AK361" s="493"/>
    </row>
    <row r="362" spans="1:37" x14ac:dyDescent="0.25">
      <c r="A362" s="511"/>
      <c r="B362" s="508"/>
      <c r="C362" s="181" t="s">
        <v>1271</v>
      </c>
      <c r="D362" s="508"/>
      <c r="E362" s="514"/>
      <c r="F362" s="496"/>
      <c r="G362" s="496"/>
      <c r="H362" s="499"/>
      <c r="I362" s="502"/>
      <c r="J362" s="496"/>
      <c r="K362" s="505"/>
      <c r="L362" s="508"/>
      <c r="M362" s="517"/>
      <c r="N362" s="493"/>
      <c r="O362" s="493"/>
      <c r="P362" s="493"/>
      <c r="Q362" s="493"/>
      <c r="R362" s="493"/>
      <c r="S362" s="493"/>
      <c r="T362" s="493"/>
      <c r="U362" s="493"/>
      <c r="V362" s="493"/>
      <c r="W362" s="493"/>
      <c r="X362" s="493"/>
      <c r="Y362" s="493"/>
      <c r="Z362" s="493"/>
      <c r="AA362" s="493"/>
      <c r="AB362" s="493"/>
      <c r="AC362" s="493"/>
      <c r="AD362" s="493"/>
      <c r="AE362" s="493"/>
      <c r="AF362" s="493"/>
      <c r="AG362" s="493"/>
      <c r="AH362" s="493"/>
      <c r="AI362" s="493"/>
      <c r="AJ362" s="493"/>
      <c r="AK362" s="493"/>
    </row>
    <row r="363" spans="1:37" x14ac:dyDescent="0.25">
      <c r="A363" s="512"/>
      <c r="B363" s="509"/>
      <c r="C363" s="182" t="s">
        <v>1272</v>
      </c>
      <c r="D363" s="509"/>
      <c r="E363" s="515"/>
      <c r="F363" s="497"/>
      <c r="G363" s="497"/>
      <c r="H363" s="500"/>
      <c r="I363" s="503"/>
      <c r="J363" s="497"/>
      <c r="K363" s="506"/>
      <c r="L363" s="509"/>
      <c r="M363" s="518"/>
      <c r="N363" s="494"/>
      <c r="O363" s="494"/>
      <c r="P363" s="494"/>
      <c r="Q363" s="494"/>
      <c r="R363" s="494"/>
      <c r="S363" s="494"/>
      <c r="T363" s="494"/>
      <c r="U363" s="494"/>
      <c r="V363" s="494"/>
      <c r="W363" s="494"/>
      <c r="X363" s="494"/>
      <c r="Y363" s="494"/>
      <c r="Z363" s="494"/>
      <c r="AA363" s="494"/>
      <c r="AB363" s="494"/>
      <c r="AC363" s="494"/>
      <c r="AD363" s="494"/>
      <c r="AE363" s="494"/>
      <c r="AF363" s="494"/>
      <c r="AG363" s="494"/>
      <c r="AH363" s="494"/>
      <c r="AI363" s="494"/>
      <c r="AJ363" s="494"/>
      <c r="AK363" s="494"/>
    </row>
    <row r="364" spans="1:37" x14ac:dyDescent="0.25">
      <c r="A364" s="510">
        <v>257</v>
      </c>
      <c r="B364" s="507" t="s">
        <v>146</v>
      </c>
      <c r="C364" s="180" t="s">
        <v>1273</v>
      </c>
      <c r="D364" s="507" t="s">
        <v>288</v>
      </c>
      <c r="E364" s="513">
        <v>11</v>
      </c>
      <c r="F364" s="495">
        <v>56598</v>
      </c>
      <c r="G364" s="495">
        <v>17884</v>
      </c>
      <c r="H364" s="498">
        <v>0</v>
      </c>
      <c r="I364" s="501">
        <v>0.68401699999999999</v>
      </c>
      <c r="J364" s="495">
        <v>17884</v>
      </c>
      <c r="K364" s="504">
        <v>196724</v>
      </c>
      <c r="L364" s="507" t="s">
        <v>1026</v>
      </c>
      <c r="M364" s="516">
        <v>5</v>
      </c>
      <c r="N364" s="492">
        <v>2</v>
      </c>
      <c r="O364" s="492" t="s">
        <v>1027</v>
      </c>
      <c r="P364" s="492" t="s">
        <v>1027</v>
      </c>
      <c r="Q364" s="492" t="s">
        <v>1027</v>
      </c>
      <c r="R364" s="492">
        <v>1</v>
      </c>
      <c r="S364" s="492">
        <v>1</v>
      </c>
      <c r="T364" s="492" t="s">
        <v>1027</v>
      </c>
      <c r="U364" s="492" t="s">
        <v>1027</v>
      </c>
      <c r="V364" s="492" t="s">
        <v>1027</v>
      </c>
      <c r="W364" s="492" t="s">
        <v>1027</v>
      </c>
      <c r="X364" s="492" t="s">
        <v>1027</v>
      </c>
      <c r="Y364" s="492" t="s">
        <v>1027</v>
      </c>
      <c r="Z364" s="492" t="s">
        <v>1027</v>
      </c>
      <c r="AA364" s="492" t="s">
        <v>1027</v>
      </c>
      <c r="AB364" s="492" t="s">
        <v>1027</v>
      </c>
      <c r="AC364" s="492" t="s">
        <v>1027</v>
      </c>
      <c r="AD364" s="492">
        <v>1</v>
      </c>
      <c r="AE364" s="492">
        <v>1</v>
      </c>
      <c r="AF364" s="492" t="s">
        <v>1027</v>
      </c>
      <c r="AG364" s="492" t="s">
        <v>1027</v>
      </c>
      <c r="AH364" s="492" t="s">
        <v>1027</v>
      </c>
      <c r="AI364" s="492" t="s">
        <v>1027</v>
      </c>
      <c r="AJ364" s="492" t="s">
        <v>1027</v>
      </c>
      <c r="AK364" s="492" t="s">
        <v>1027</v>
      </c>
    </row>
    <row r="365" spans="1:37" x14ac:dyDescent="0.25">
      <c r="A365" s="511"/>
      <c r="B365" s="508"/>
      <c r="C365" s="181" t="s">
        <v>1274</v>
      </c>
      <c r="D365" s="508"/>
      <c r="E365" s="514"/>
      <c r="F365" s="496"/>
      <c r="G365" s="496"/>
      <c r="H365" s="499"/>
      <c r="I365" s="502"/>
      <c r="J365" s="496"/>
      <c r="K365" s="505"/>
      <c r="L365" s="508"/>
      <c r="M365" s="517"/>
      <c r="N365" s="493"/>
      <c r="O365" s="493"/>
      <c r="P365" s="493"/>
      <c r="Q365" s="493"/>
      <c r="R365" s="493"/>
      <c r="S365" s="493"/>
      <c r="T365" s="493"/>
      <c r="U365" s="493"/>
      <c r="V365" s="493"/>
      <c r="W365" s="493"/>
      <c r="X365" s="493"/>
      <c r="Y365" s="493"/>
      <c r="Z365" s="493"/>
      <c r="AA365" s="493"/>
      <c r="AB365" s="493"/>
      <c r="AC365" s="493"/>
      <c r="AD365" s="493"/>
      <c r="AE365" s="493"/>
      <c r="AF365" s="493"/>
      <c r="AG365" s="493"/>
      <c r="AH365" s="493"/>
      <c r="AI365" s="493"/>
      <c r="AJ365" s="493"/>
      <c r="AK365" s="493"/>
    </row>
    <row r="366" spans="1:37" x14ac:dyDescent="0.25">
      <c r="A366" s="511"/>
      <c r="B366" s="508"/>
      <c r="C366" s="181" t="s">
        <v>1271</v>
      </c>
      <c r="D366" s="508"/>
      <c r="E366" s="514"/>
      <c r="F366" s="496"/>
      <c r="G366" s="496"/>
      <c r="H366" s="499"/>
      <c r="I366" s="502"/>
      <c r="J366" s="496"/>
      <c r="K366" s="505"/>
      <c r="L366" s="508"/>
      <c r="M366" s="517"/>
      <c r="N366" s="493"/>
      <c r="O366" s="493"/>
      <c r="P366" s="493"/>
      <c r="Q366" s="493"/>
      <c r="R366" s="493"/>
      <c r="S366" s="493"/>
      <c r="T366" s="493"/>
      <c r="U366" s="493"/>
      <c r="V366" s="493"/>
      <c r="W366" s="493"/>
      <c r="X366" s="493"/>
      <c r="Y366" s="493"/>
      <c r="Z366" s="493"/>
      <c r="AA366" s="493"/>
      <c r="AB366" s="493"/>
      <c r="AC366" s="493"/>
      <c r="AD366" s="493"/>
      <c r="AE366" s="493"/>
      <c r="AF366" s="493"/>
      <c r="AG366" s="493"/>
      <c r="AH366" s="493"/>
      <c r="AI366" s="493"/>
      <c r="AJ366" s="493"/>
      <c r="AK366" s="493"/>
    </row>
    <row r="367" spans="1:37" x14ac:dyDescent="0.25">
      <c r="A367" s="512"/>
      <c r="B367" s="509"/>
      <c r="C367" s="182" t="s">
        <v>1272</v>
      </c>
      <c r="D367" s="509"/>
      <c r="E367" s="515"/>
      <c r="F367" s="497"/>
      <c r="G367" s="497"/>
      <c r="H367" s="500"/>
      <c r="I367" s="503"/>
      <c r="J367" s="497"/>
      <c r="K367" s="506"/>
      <c r="L367" s="509"/>
      <c r="M367" s="518"/>
      <c r="N367" s="494"/>
      <c r="O367" s="494"/>
      <c r="P367" s="494"/>
      <c r="Q367" s="494"/>
      <c r="R367" s="494"/>
      <c r="S367" s="494"/>
      <c r="T367" s="494"/>
      <c r="U367" s="494"/>
      <c r="V367" s="494"/>
      <c r="W367" s="494"/>
      <c r="X367" s="494"/>
      <c r="Y367" s="494"/>
      <c r="Z367" s="494"/>
      <c r="AA367" s="494"/>
      <c r="AB367" s="494"/>
      <c r="AC367" s="494"/>
      <c r="AD367" s="494"/>
      <c r="AE367" s="494"/>
      <c r="AF367" s="494"/>
      <c r="AG367" s="494"/>
      <c r="AH367" s="494"/>
      <c r="AI367" s="494"/>
      <c r="AJ367" s="494"/>
      <c r="AK367" s="494"/>
    </row>
    <row r="368" spans="1:37" x14ac:dyDescent="0.25">
      <c r="A368" s="510">
        <v>259</v>
      </c>
      <c r="B368" s="507" t="s">
        <v>147</v>
      </c>
      <c r="C368" s="180" t="s">
        <v>1275</v>
      </c>
      <c r="D368" s="507" t="s">
        <v>288</v>
      </c>
      <c r="E368" s="513">
        <v>46</v>
      </c>
      <c r="F368" s="495">
        <v>2420</v>
      </c>
      <c r="G368" s="495">
        <v>671</v>
      </c>
      <c r="H368" s="498">
        <v>0</v>
      </c>
      <c r="I368" s="501">
        <v>0.72272700000000001</v>
      </c>
      <c r="J368" s="495">
        <v>671</v>
      </c>
      <c r="K368" s="504">
        <v>30866</v>
      </c>
      <c r="L368" s="507" t="s">
        <v>1026</v>
      </c>
      <c r="M368" s="516" t="s">
        <v>1137</v>
      </c>
      <c r="N368" s="492" t="s">
        <v>1027</v>
      </c>
      <c r="O368" s="492">
        <v>1</v>
      </c>
      <c r="P368" s="492" t="s">
        <v>1027</v>
      </c>
      <c r="Q368" s="492">
        <v>5</v>
      </c>
      <c r="R368" s="492">
        <v>2</v>
      </c>
      <c r="S368" s="492">
        <v>2</v>
      </c>
      <c r="T368" s="492">
        <v>2</v>
      </c>
      <c r="U368" s="492">
        <v>2</v>
      </c>
      <c r="V368" s="492">
        <v>2</v>
      </c>
      <c r="W368" s="492">
        <v>2</v>
      </c>
      <c r="X368" s="492">
        <v>2</v>
      </c>
      <c r="Y368" s="492">
        <v>2</v>
      </c>
      <c r="Z368" s="492">
        <v>2</v>
      </c>
      <c r="AA368" s="492">
        <v>2</v>
      </c>
      <c r="AB368" s="492">
        <v>2</v>
      </c>
      <c r="AC368" s="492">
        <v>2</v>
      </c>
      <c r="AD368" s="492">
        <v>2</v>
      </c>
      <c r="AE368" s="492">
        <v>2</v>
      </c>
      <c r="AF368" s="492">
        <v>2</v>
      </c>
      <c r="AG368" s="492">
        <v>2</v>
      </c>
      <c r="AH368" s="492">
        <v>2</v>
      </c>
      <c r="AI368" s="492">
        <v>2</v>
      </c>
      <c r="AJ368" s="492">
        <v>2</v>
      </c>
      <c r="AK368" s="492">
        <v>2</v>
      </c>
    </row>
    <row r="369" spans="1:37" x14ac:dyDescent="0.25">
      <c r="A369" s="511"/>
      <c r="B369" s="508"/>
      <c r="C369" s="181" t="s">
        <v>1276</v>
      </c>
      <c r="D369" s="508"/>
      <c r="E369" s="514"/>
      <c r="F369" s="496"/>
      <c r="G369" s="496"/>
      <c r="H369" s="499"/>
      <c r="I369" s="502"/>
      <c r="J369" s="496"/>
      <c r="K369" s="505"/>
      <c r="L369" s="508"/>
      <c r="M369" s="517"/>
      <c r="N369" s="493"/>
      <c r="O369" s="493"/>
      <c r="P369" s="493"/>
      <c r="Q369" s="493"/>
      <c r="R369" s="493"/>
      <c r="S369" s="493"/>
      <c r="T369" s="493"/>
      <c r="U369" s="493"/>
      <c r="V369" s="493"/>
      <c r="W369" s="493"/>
      <c r="X369" s="493"/>
      <c r="Y369" s="493"/>
      <c r="Z369" s="493"/>
      <c r="AA369" s="493"/>
      <c r="AB369" s="493"/>
      <c r="AC369" s="493"/>
      <c r="AD369" s="493"/>
      <c r="AE369" s="493"/>
      <c r="AF369" s="493"/>
      <c r="AG369" s="493"/>
      <c r="AH369" s="493"/>
      <c r="AI369" s="493"/>
      <c r="AJ369" s="493"/>
      <c r="AK369" s="493"/>
    </row>
    <row r="370" spans="1:37" x14ac:dyDescent="0.25">
      <c r="A370" s="511"/>
      <c r="B370" s="508"/>
      <c r="C370" s="181" t="s">
        <v>1277</v>
      </c>
      <c r="D370" s="508"/>
      <c r="E370" s="514"/>
      <c r="F370" s="496"/>
      <c r="G370" s="496"/>
      <c r="H370" s="499"/>
      <c r="I370" s="502"/>
      <c r="J370" s="496"/>
      <c r="K370" s="505"/>
      <c r="L370" s="508"/>
      <c r="M370" s="517"/>
      <c r="N370" s="493"/>
      <c r="O370" s="493"/>
      <c r="P370" s="493"/>
      <c r="Q370" s="493"/>
      <c r="R370" s="493"/>
      <c r="S370" s="493"/>
      <c r="T370" s="493"/>
      <c r="U370" s="493"/>
      <c r="V370" s="493"/>
      <c r="W370" s="493"/>
      <c r="X370" s="493"/>
      <c r="Y370" s="493"/>
      <c r="Z370" s="493"/>
      <c r="AA370" s="493"/>
      <c r="AB370" s="493"/>
      <c r="AC370" s="493"/>
      <c r="AD370" s="493"/>
      <c r="AE370" s="493"/>
      <c r="AF370" s="493"/>
      <c r="AG370" s="493"/>
      <c r="AH370" s="493"/>
      <c r="AI370" s="493"/>
      <c r="AJ370" s="493"/>
      <c r="AK370" s="493"/>
    </row>
    <row r="371" spans="1:37" x14ac:dyDescent="0.25">
      <c r="A371" s="511"/>
      <c r="B371" s="508"/>
      <c r="C371" s="181" t="s">
        <v>1278</v>
      </c>
      <c r="D371" s="508"/>
      <c r="E371" s="514"/>
      <c r="F371" s="496"/>
      <c r="G371" s="496"/>
      <c r="H371" s="499"/>
      <c r="I371" s="502"/>
      <c r="J371" s="496"/>
      <c r="K371" s="505"/>
      <c r="L371" s="508"/>
      <c r="M371" s="517"/>
      <c r="N371" s="493"/>
      <c r="O371" s="493"/>
      <c r="P371" s="493"/>
      <c r="Q371" s="493"/>
      <c r="R371" s="493"/>
      <c r="S371" s="493"/>
      <c r="T371" s="493"/>
      <c r="U371" s="493"/>
      <c r="V371" s="493"/>
      <c r="W371" s="493"/>
      <c r="X371" s="493"/>
      <c r="Y371" s="493"/>
      <c r="Z371" s="493"/>
      <c r="AA371" s="493"/>
      <c r="AB371" s="493"/>
      <c r="AC371" s="493"/>
      <c r="AD371" s="493"/>
      <c r="AE371" s="493"/>
      <c r="AF371" s="493"/>
      <c r="AG371" s="493"/>
      <c r="AH371" s="493"/>
      <c r="AI371" s="493"/>
      <c r="AJ371" s="493"/>
      <c r="AK371" s="493"/>
    </row>
    <row r="372" spans="1:37" x14ac:dyDescent="0.25">
      <c r="A372" s="511"/>
      <c r="B372" s="508"/>
      <c r="C372" s="181" t="s">
        <v>1049</v>
      </c>
      <c r="D372" s="508"/>
      <c r="E372" s="514"/>
      <c r="F372" s="496"/>
      <c r="G372" s="496"/>
      <c r="H372" s="499"/>
      <c r="I372" s="502"/>
      <c r="J372" s="496"/>
      <c r="K372" s="505"/>
      <c r="L372" s="508"/>
      <c r="M372" s="517"/>
      <c r="N372" s="493"/>
      <c r="O372" s="493"/>
      <c r="P372" s="493"/>
      <c r="Q372" s="493"/>
      <c r="R372" s="493"/>
      <c r="S372" s="493"/>
      <c r="T372" s="493"/>
      <c r="U372" s="493"/>
      <c r="V372" s="493"/>
      <c r="W372" s="493"/>
      <c r="X372" s="493"/>
      <c r="Y372" s="493"/>
      <c r="Z372" s="493"/>
      <c r="AA372" s="493"/>
      <c r="AB372" s="493"/>
      <c r="AC372" s="493"/>
      <c r="AD372" s="493"/>
      <c r="AE372" s="493"/>
      <c r="AF372" s="493"/>
      <c r="AG372" s="493"/>
      <c r="AH372" s="493"/>
      <c r="AI372" s="493"/>
      <c r="AJ372" s="493"/>
      <c r="AK372" s="493"/>
    </row>
    <row r="373" spans="1:37" x14ac:dyDescent="0.25">
      <c r="A373" s="512"/>
      <c r="B373" s="509"/>
      <c r="C373" s="182" t="s">
        <v>1279</v>
      </c>
      <c r="D373" s="509"/>
      <c r="E373" s="515"/>
      <c r="F373" s="497"/>
      <c r="G373" s="497"/>
      <c r="H373" s="500"/>
      <c r="I373" s="503"/>
      <c r="J373" s="497"/>
      <c r="K373" s="506"/>
      <c r="L373" s="509"/>
      <c r="M373" s="518"/>
      <c r="N373" s="494"/>
      <c r="O373" s="494"/>
      <c r="P373" s="494"/>
      <c r="Q373" s="494"/>
      <c r="R373" s="494"/>
      <c r="S373" s="494"/>
      <c r="T373" s="494"/>
      <c r="U373" s="494"/>
      <c r="V373" s="494"/>
      <c r="W373" s="494"/>
      <c r="X373" s="494"/>
      <c r="Y373" s="494"/>
      <c r="Z373" s="494"/>
      <c r="AA373" s="494"/>
      <c r="AB373" s="494"/>
      <c r="AC373" s="494"/>
      <c r="AD373" s="494"/>
      <c r="AE373" s="494"/>
      <c r="AF373" s="494"/>
      <c r="AG373" s="494"/>
      <c r="AH373" s="494"/>
      <c r="AI373" s="494"/>
      <c r="AJ373" s="494"/>
      <c r="AK373" s="494"/>
    </row>
    <row r="374" spans="1:37" x14ac:dyDescent="0.25">
      <c r="A374" s="510">
        <v>260</v>
      </c>
      <c r="B374" s="507" t="s">
        <v>117</v>
      </c>
      <c r="C374" s="180" t="s">
        <v>1275</v>
      </c>
      <c r="D374" s="507" t="s">
        <v>288</v>
      </c>
      <c r="E374" s="513">
        <v>10</v>
      </c>
      <c r="F374" s="495">
        <v>8995</v>
      </c>
      <c r="G374" s="495">
        <v>3252</v>
      </c>
      <c r="H374" s="498">
        <v>0</v>
      </c>
      <c r="I374" s="501">
        <v>0.63846599999999998</v>
      </c>
      <c r="J374" s="495">
        <v>3252</v>
      </c>
      <c r="K374" s="504">
        <v>32520</v>
      </c>
      <c r="L374" s="507" t="s">
        <v>1026</v>
      </c>
      <c r="M374" s="516">
        <v>6</v>
      </c>
      <c r="N374" s="492">
        <v>4</v>
      </c>
      <c r="O374" s="492" t="s">
        <v>1027</v>
      </c>
      <c r="P374" s="492" t="s">
        <v>1027</v>
      </c>
      <c r="Q374" s="492" t="s">
        <v>1027</v>
      </c>
      <c r="R374" s="492" t="s">
        <v>1027</v>
      </c>
      <c r="S374" s="492" t="s">
        <v>1027</v>
      </c>
      <c r="T374" s="492" t="s">
        <v>1027</v>
      </c>
      <c r="U374" s="492" t="s">
        <v>1027</v>
      </c>
      <c r="V374" s="492" t="s">
        <v>1027</v>
      </c>
      <c r="W374" s="492" t="s">
        <v>1027</v>
      </c>
      <c r="X374" s="492" t="s">
        <v>1027</v>
      </c>
      <c r="Y374" s="492" t="s">
        <v>1027</v>
      </c>
      <c r="Z374" s="492" t="s">
        <v>1027</v>
      </c>
      <c r="AA374" s="492" t="s">
        <v>1027</v>
      </c>
      <c r="AB374" s="492" t="s">
        <v>1027</v>
      </c>
      <c r="AC374" s="492" t="s">
        <v>1027</v>
      </c>
      <c r="AD374" s="492" t="s">
        <v>1027</v>
      </c>
      <c r="AE374" s="492" t="s">
        <v>1027</v>
      </c>
      <c r="AF374" s="492" t="s">
        <v>1027</v>
      </c>
      <c r="AG374" s="492" t="s">
        <v>1027</v>
      </c>
      <c r="AH374" s="492" t="s">
        <v>1027</v>
      </c>
      <c r="AI374" s="492" t="s">
        <v>1027</v>
      </c>
      <c r="AJ374" s="492" t="s">
        <v>1027</v>
      </c>
      <c r="AK374" s="492" t="s">
        <v>1027</v>
      </c>
    </row>
    <row r="375" spans="1:37" x14ac:dyDescent="0.25">
      <c r="A375" s="511"/>
      <c r="B375" s="508"/>
      <c r="C375" s="181" t="s">
        <v>1276</v>
      </c>
      <c r="D375" s="508"/>
      <c r="E375" s="514"/>
      <c r="F375" s="496"/>
      <c r="G375" s="496"/>
      <c r="H375" s="499"/>
      <c r="I375" s="502"/>
      <c r="J375" s="496"/>
      <c r="K375" s="505"/>
      <c r="L375" s="508"/>
      <c r="M375" s="517"/>
      <c r="N375" s="493"/>
      <c r="O375" s="493"/>
      <c r="P375" s="493"/>
      <c r="Q375" s="493"/>
      <c r="R375" s="493"/>
      <c r="S375" s="493"/>
      <c r="T375" s="493"/>
      <c r="U375" s="493"/>
      <c r="V375" s="493"/>
      <c r="W375" s="493"/>
      <c r="X375" s="493"/>
      <c r="Y375" s="493"/>
      <c r="Z375" s="493"/>
      <c r="AA375" s="493"/>
      <c r="AB375" s="493"/>
      <c r="AC375" s="493"/>
      <c r="AD375" s="493"/>
      <c r="AE375" s="493"/>
      <c r="AF375" s="493"/>
      <c r="AG375" s="493"/>
      <c r="AH375" s="493"/>
      <c r="AI375" s="493"/>
      <c r="AJ375" s="493"/>
      <c r="AK375" s="493"/>
    </row>
    <row r="376" spans="1:37" x14ac:dyDescent="0.25">
      <c r="A376" s="511"/>
      <c r="B376" s="508"/>
      <c r="C376" s="181" t="s">
        <v>1277</v>
      </c>
      <c r="D376" s="508"/>
      <c r="E376" s="514"/>
      <c r="F376" s="496"/>
      <c r="G376" s="496"/>
      <c r="H376" s="499"/>
      <c r="I376" s="502"/>
      <c r="J376" s="496"/>
      <c r="K376" s="505"/>
      <c r="L376" s="508"/>
      <c r="M376" s="517"/>
      <c r="N376" s="493"/>
      <c r="O376" s="493"/>
      <c r="P376" s="493"/>
      <c r="Q376" s="493"/>
      <c r="R376" s="493"/>
      <c r="S376" s="493"/>
      <c r="T376" s="493"/>
      <c r="U376" s="493"/>
      <c r="V376" s="493"/>
      <c r="W376" s="493"/>
      <c r="X376" s="493"/>
      <c r="Y376" s="493"/>
      <c r="Z376" s="493"/>
      <c r="AA376" s="493"/>
      <c r="AB376" s="493"/>
      <c r="AC376" s="493"/>
      <c r="AD376" s="493"/>
      <c r="AE376" s="493"/>
      <c r="AF376" s="493"/>
      <c r="AG376" s="493"/>
      <c r="AH376" s="493"/>
      <c r="AI376" s="493"/>
      <c r="AJ376" s="493"/>
      <c r="AK376" s="493"/>
    </row>
    <row r="377" spans="1:37" x14ac:dyDescent="0.25">
      <c r="A377" s="511"/>
      <c r="B377" s="508"/>
      <c r="C377" s="181" t="s">
        <v>1278</v>
      </c>
      <c r="D377" s="508"/>
      <c r="E377" s="514"/>
      <c r="F377" s="496"/>
      <c r="G377" s="496"/>
      <c r="H377" s="499"/>
      <c r="I377" s="502"/>
      <c r="J377" s="496"/>
      <c r="K377" s="505"/>
      <c r="L377" s="508"/>
      <c r="M377" s="517"/>
      <c r="N377" s="493"/>
      <c r="O377" s="493"/>
      <c r="P377" s="493"/>
      <c r="Q377" s="493"/>
      <c r="R377" s="493"/>
      <c r="S377" s="493"/>
      <c r="T377" s="493"/>
      <c r="U377" s="493"/>
      <c r="V377" s="493"/>
      <c r="W377" s="493"/>
      <c r="X377" s="493"/>
      <c r="Y377" s="493"/>
      <c r="Z377" s="493"/>
      <c r="AA377" s="493"/>
      <c r="AB377" s="493"/>
      <c r="AC377" s="493"/>
      <c r="AD377" s="493"/>
      <c r="AE377" s="493"/>
      <c r="AF377" s="493"/>
      <c r="AG377" s="493"/>
      <c r="AH377" s="493"/>
      <c r="AI377" s="493"/>
      <c r="AJ377" s="493"/>
      <c r="AK377" s="493"/>
    </row>
    <row r="378" spans="1:37" x14ac:dyDescent="0.25">
      <c r="A378" s="511"/>
      <c r="B378" s="508"/>
      <c r="C378" s="181" t="s">
        <v>1049</v>
      </c>
      <c r="D378" s="508"/>
      <c r="E378" s="514"/>
      <c r="F378" s="496"/>
      <c r="G378" s="496"/>
      <c r="H378" s="499"/>
      <c r="I378" s="502"/>
      <c r="J378" s="496"/>
      <c r="K378" s="505"/>
      <c r="L378" s="508"/>
      <c r="M378" s="517"/>
      <c r="N378" s="493"/>
      <c r="O378" s="493"/>
      <c r="P378" s="493"/>
      <c r="Q378" s="493"/>
      <c r="R378" s="493"/>
      <c r="S378" s="493"/>
      <c r="T378" s="493"/>
      <c r="U378" s="493"/>
      <c r="V378" s="493"/>
      <c r="W378" s="493"/>
      <c r="X378" s="493"/>
      <c r="Y378" s="493"/>
      <c r="Z378" s="493"/>
      <c r="AA378" s="493"/>
      <c r="AB378" s="493"/>
      <c r="AC378" s="493"/>
      <c r="AD378" s="493"/>
      <c r="AE378" s="493"/>
      <c r="AF378" s="493"/>
      <c r="AG378" s="493"/>
      <c r="AH378" s="493"/>
      <c r="AI378" s="493"/>
      <c r="AJ378" s="493"/>
      <c r="AK378" s="493"/>
    </row>
    <row r="379" spans="1:37" x14ac:dyDescent="0.25">
      <c r="A379" s="512"/>
      <c r="B379" s="509"/>
      <c r="C379" s="182" t="s">
        <v>1279</v>
      </c>
      <c r="D379" s="509"/>
      <c r="E379" s="515"/>
      <c r="F379" s="497"/>
      <c r="G379" s="497"/>
      <c r="H379" s="500"/>
      <c r="I379" s="503"/>
      <c r="J379" s="497"/>
      <c r="K379" s="506"/>
      <c r="L379" s="509"/>
      <c r="M379" s="518"/>
      <c r="N379" s="494"/>
      <c r="O379" s="494"/>
      <c r="P379" s="494"/>
      <c r="Q379" s="494"/>
      <c r="R379" s="494"/>
      <c r="S379" s="494"/>
      <c r="T379" s="494"/>
      <c r="U379" s="494"/>
      <c r="V379" s="494"/>
      <c r="W379" s="494"/>
      <c r="X379" s="494"/>
      <c r="Y379" s="494"/>
      <c r="Z379" s="494"/>
      <c r="AA379" s="494"/>
      <c r="AB379" s="494"/>
      <c r="AC379" s="494"/>
      <c r="AD379" s="494"/>
      <c r="AE379" s="494"/>
      <c r="AF379" s="494"/>
      <c r="AG379" s="494"/>
      <c r="AH379" s="494"/>
      <c r="AI379" s="494"/>
      <c r="AJ379" s="494"/>
      <c r="AK379" s="494"/>
    </row>
    <row r="380" spans="1:37" x14ac:dyDescent="0.25">
      <c r="A380" s="510">
        <v>265</v>
      </c>
      <c r="B380" s="507" t="s">
        <v>148</v>
      </c>
      <c r="C380" s="180" t="s">
        <v>1280</v>
      </c>
      <c r="D380" s="507" t="s">
        <v>696</v>
      </c>
      <c r="E380" s="513">
        <v>1</v>
      </c>
      <c r="F380" s="495">
        <v>2998</v>
      </c>
      <c r="G380" s="495">
        <v>756</v>
      </c>
      <c r="H380" s="498">
        <v>0</v>
      </c>
      <c r="I380" s="501">
        <v>0.74783200000000005</v>
      </c>
      <c r="J380" s="495">
        <v>756</v>
      </c>
      <c r="K380" s="504">
        <v>756</v>
      </c>
      <c r="L380" s="507" t="s">
        <v>1026</v>
      </c>
      <c r="M380" s="516">
        <v>1</v>
      </c>
      <c r="N380" s="492" t="s">
        <v>1027</v>
      </c>
      <c r="O380" s="492" t="s">
        <v>1027</v>
      </c>
      <c r="P380" s="492" t="s">
        <v>1027</v>
      </c>
      <c r="Q380" s="492" t="s">
        <v>1027</v>
      </c>
      <c r="R380" s="492" t="s">
        <v>1027</v>
      </c>
      <c r="S380" s="492" t="s">
        <v>1027</v>
      </c>
      <c r="T380" s="492" t="s">
        <v>1027</v>
      </c>
      <c r="U380" s="492" t="s">
        <v>1027</v>
      </c>
      <c r="V380" s="492" t="s">
        <v>1027</v>
      </c>
      <c r="W380" s="492" t="s">
        <v>1027</v>
      </c>
      <c r="X380" s="492" t="s">
        <v>1027</v>
      </c>
      <c r="Y380" s="492" t="s">
        <v>1027</v>
      </c>
      <c r="Z380" s="492" t="s">
        <v>1027</v>
      </c>
      <c r="AA380" s="492" t="s">
        <v>1027</v>
      </c>
      <c r="AB380" s="492" t="s">
        <v>1027</v>
      </c>
      <c r="AC380" s="492" t="s">
        <v>1027</v>
      </c>
      <c r="AD380" s="492" t="s">
        <v>1027</v>
      </c>
      <c r="AE380" s="492" t="s">
        <v>1027</v>
      </c>
      <c r="AF380" s="492" t="s">
        <v>1027</v>
      </c>
      <c r="AG380" s="492" t="s">
        <v>1027</v>
      </c>
      <c r="AH380" s="492" t="s">
        <v>1027</v>
      </c>
      <c r="AI380" s="492" t="s">
        <v>1027</v>
      </c>
      <c r="AJ380" s="492" t="s">
        <v>1027</v>
      </c>
      <c r="AK380" s="492" t="s">
        <v>1027</v>
      </c>
    </row>
    <row r="381" spans="1:37" x14ac:dyDescent="0.25">
      <c r="A381" s="511"/>
      <c r="B381" s="508"/>
      <c r="C381" s="181" t="s">
        <v>1281</v>
      </c>
      <c r="D381" s="508"/>
      <c r="E381" s="514"/>
      <c r="F381" s="496"/>
      <c r="G381" s="496"/>
      <c r="H381" s="499"/>
      <c r="I381" s="502"/>
      <c r="J381" s="496"/>
      <c r="K381" s="505"/>
      <c r="L381" s="508"/>
      <c r="M381" s="517"/>
      <c r="N381" s="493"/>
      <c r="O381" s="493"/>
      <c r="P381" s="493"/>
      <c r="Q381" s="493"/>
      <c r="R381" s="493"/>
      <c r="S381" s="493"/>
      <c r="T381" s="493"/>
      <c r="U381" s="493"/>
      <c r="V381" s="493"/>
      <c r="W381" s="493"/>
      <c r="X381" s="493"/>
      <c r="Y381" s="493"/>
      <c r="Z381" s="493"/>
      <c r="AA381" s="493"/>
      <c r="AB381" s="493"/>
      <c r="AC381" s="493"/>
      <c r="AD381" s="493"/>
      <c r="AE381" s="493"/>
      <c r="AF381" s="493"/>
      <c r="AG381" s="493"/>
      <c r="AH381" s="493"/>
      <c r="AI381" s="493"/>
      <c r="AJ381" s="493"/>
      <c r="AK381" s="493"/>
    </row>
    <row r="382" spans="1:37" x14ac:dyDescent="0.25">
      <c r="A382" s="511"/>
      <c r="B382" s="508"/>
      <c r="C382" s="181" t="s">
        <v>1282</v>
      </c>
      <c r="D382" s="508"/>
      <c r="E382" s="514"/>
      <c r="F382" s="496"/>
      <c r="G382" s="496"/>
      <c r="H382" s="499"/>
      <c r="I382" s="502"/>
      <c r="J382" s="496"/>
      <c r="K382" s="505"/>
      <c r="L382" s="508"/>
      <c r="M382" s="517"/>
      <c r="N382" s="493"/>
      <c r="O382" s="493"/>
      <c r="P382" s="493"/>
      <c r="Q382" s="493"/>
      <c r="R382" s="493"/>
      <c r="S382" s="493"/>
      <c r="T382" s="493"/>
      <c r="U382" s="493"/>
      <c r="V382" s="493"/>
      <c r="W382" s="493"/>
      <c r="X382" s="493"/>
      <c r="Y382" s="493"/>
      <c r="Z382" s="493"/>
      <c r="AA382" s="493"/>
      <c r="AB382" s="493"/>
      <c r="AC382" s="493"/>
      <c r="AD382" s="493"/>
      <c r="AE382" s="493"/>
      <c r="AF382" s="493"/>
      <c r="AG382" s="493"/>
      <c r="AH382" s="493"/>
      <c r="AI382" s="493"/>
      <c r="AJ382" s="493"/>
      <c r="AK382" s="493"/>
    </row>
    <row r="383" spans="1:37" x14ac:dyDescent="0.25">
      <c r="A383" s="512"/>
      <c r="B383" s="509"/>
      <c r="C383" s="182" t="s">
        <v>1283</v>
      </c>
      <c r="D383" s="509"/>
      <c r="E383" s="515"/>
      <c r="F383" s="497"/>
      <c r="G383" s="497"/>
      <c r="H383" s="500"/>
      <c r="I383" s="503"/>
      <c r="J383" s="497"/>
      <c r="K383" s="506"/>
      <c r="L383" s="509"/>
      <c r="M383" s="518"/>
      <c r="N383" s="494"/>
      <c r="O383" s="494"/>
      <c r="P383" s="494"/>
      <c r="Q383" s="494"/>
      <c r="R383" s="494"/>
      <c r="S383" s="494"/>
      <c r="T383" s="494"/>
      <c r="U383" s="494"/>
      <c r="V383" s="494"/>
      <c r="W383" s="494"/>
      <c r="X383" s="494"/>
      <c r="Y383" s="494"/>
      <c r="Z383" s="494"/>
      <c r="AA383" s="494"/>
      <c r="AB383" s="494"/>
      <c r="AC383" s="494"/>
      <c r="AD383" s="494"/>
      <c r="AE383" s="494"/>
      <c r="AF383" s="494"/>
      <c r="AG383" s="494"/>
      <c r="AH383" s="494"/>
      <c r="AI383" s="494"/>
      <c r="AJ383" s="494"/>
      <c r="AK383" s="494"/>
    </row>
    <row r="384" spans="1:37" x14ac:dyDescent="0.25">
      <c r="A384" s="510">
        <v>275</v>
      </c>
      <c r="B384" s="507" t="s">
        <v>149</v>
      </c>
      <c r="C384" s="180" t="s">
        <v>1284</v>
      </c>
      <c r="D384" s="507" t="s">
        <v>288</v>
      </c>
      <c r="E384" s="513">
        <v>3</v>
      </c>
      <c r="F384" s="495">
        <v>7680</v>
      </c>
      <c r="G384" s="495">
        <v>1743</v>
      </c>
      <c r="H384" s="498">
        <v>0</v>
      </c>
      <c r="I384" s="501">
        <v>0.77304700000000004</v>
      </c>
      <c r="J384" s="495">
        <v>1743</v>
      </c>
      <c r="K384" s="504">
        <v>5229</v>
      </c>
      <c r="L384" s="507" t="s">
        <v>1026</v>
      </c>
      <c r="M384" s="516">
        <v>3</v>
      </c>
      <c r="N384" s="492" t="s">
        <v>1027</v>
      </c>
      <c r="O384" s="492" t="s">
        <v>1027</v>
      </c>
      <c r="P384" s="492" t="s">
        <v>1027</v>
      </c>
      <c r="Q384" s="492" t="s">
        <v>1027</v>
      </c>
      <c r="R384" s="492" t="s">
        <v>1027</v>
      </c>
      <c r="S384" s="492" t="s">
        <v>1027</v>
      </c>
      <c r="T384" s="492" t="s">
        <v>1027</v>
      </c>
      <c r="U384" s="492" t="s">
        <v>1027</v>
      </c>
      <c r="V384" s="492" t="s">
        <v>1027</v>
      </c>
      <c r="W384" s="492" t="s">
        <v>1027</v>
      </c>
      <c r="X384" s="492" t="s">
        <v>1027</v>
      </c>
      <c r="Y384" s="492" t="s">
        <v>1027</v>
      </c>
      <c r="Z384" s="492" t="s">
        <v>1027</v>
      </c>
      <c r="AA384" s="492" t="s">
        <v>1027</v>
      </c>
      <c r="AB384" s="492" t="s">
        <v>1027</v>
      </c>
      <c r="AC384" s="492" t="s">
        <v>1027</v>
      </c>
      <c r="AD384" s="492" t="s">
        <v>1027</v>
      </c>
      <c r="AE384" s="492" t="s">
        <v>1027</v>
      </c>
      <c r="AF384" s="492" t="s">
        <v>1027</v>
      </c>
      <c r="AG384" s="492" t="s">
        <v>1027</v>
      </c>
      <c r="AH384" s="492" t="s">
        <v>1027</v>
      </c>
      <c r="AI384" s="492" t="s">
        <v>1027</v>
      </c>
      <c r="AJ384" s="492" t="s">
        <v>1027</v>
      </c>
      <c r="AK384" s="492" t="s">
        <v>1027</v>
      </c>
    </row>
    <row r="385" spans="1:37" x14ac:dyDescent="0.25">
      <c r="A385" s="511"/>
      <c r="B385" s="508"/>
      <c r="C385" s="181" t="s">
        <v>1285</v>
      </c>
      <c r="D385" s="508"/>
      <c r="E385" s="514"/>
      <c r="F385" s="496"/>
      <c r="G385" s="496"/>
      <c r="H385" s="499"/>
      <c r="I385" s="502"/>
      <c r="J385" s="496"/>
      <c r="K385" s="505"/>
      <c r="L385" s="508"/>
      <c r="M385" s="517"/>
      <c r="N385" s="493"/>
      <c r="O385" s="493"/>
      <c r="P385" s="493"/>
      <c r="Q385" s="493"/>
      <c r="R385" s="493"/>
      <c r="S385" s="493"/>
      <c r="T385" s="493"/>
      <c r="U385" s="493"/>
      <c r="V385" s="493"/>
      <c r="W385" s="493"/>
      <c r="X385" s="493"/>
      <c r="Y385" s="493"/>
      <c r="Z385" s="493"/>
      <c r="AA385" s="493"/>
      <c r="AB385" s="493"/>
      <c r="AC385" s="493"/>
      <c r="AD385" s="493"/>
      <c r="AE385" s="493"/>
      <c r="AF385" s="493"/>
      <c r="AG385" s="493"/>
      <c r="AH385" s="493"/>
      <c r="AI385" s="493"/>
      <c r="AJ385" s="493"/>
      <c r="AK385" s="493"/>
    </row>
    <row r="386" spans="1:37" x14ac:dyDescent="0.25">
      <c r="A386" s="512"/>
      <c r="B386" s="509"/>
      <c r="C386" s="182" t="s">
        <v>1286</v>
      </c>
      <c r="D386" s="509"/>
      <c r="E386" s="515"/>
      <c r="F386" s="497"/>
      <c r="G386" s="497"/>
      <c r="H386" s="500"/>
      <c r="I386" s="503"/>
      <c r="J386" s="497"/>
      <c r="K386" s="506"/>
      <c r="L386" s="509"/>
      <c r="M386" s="518"/>
      <c r="N386" s="494"/>
      <c r="O386" s="494"/>
      <c r="P386" s="494"/>
      <c r="Q386" s="494"/>
      <c r="R386" s="494"/>
      <c r="S386" s="494"/>
      <c r="T386" s="494"/>
      <c r="U386" s="494"/>
      <c r="V386" s="494"/>
      <c r="W386" s="494"/>
      <c r="X386" s="494"/>
      <c r="Y386" s="494"/>
      <c r="Z386" s="494"/>
      <c r="AA386" s="494"/>
      <c r="AB386" s="494"/>
      <c r="AC386" s="494"/>
      <c r="AD386" s="494"/>
      <c r="AE386" s="494"/>
      <c r="AF386" s="494"/>
      <c r="AG386" s="494"/>
      <c r="AH386" s="494"/>
      <c r="AI386" s="494"/>
      <c r="AJ386" s="494"/>
      <c r="AK386" s="494"/>
    </row>
    <row r="387" spans="1:37" x14ac:dyDescent="0.25">
      <c r="A387" s="510">
        <v>277</v>
      </c>
      <c r="B387" s="507" t="s">
        <v>150</v>
      </c>
      <c r="C387" s="180" t="s">
        <v>1284</v>
      </c>
      <c r="D387" s="507" t="s">
        <v>288</v>
      </c>
      <c r="E387" s="513">
        <v>53</v>
      </c>
      <c r="F387" s="495">
        <v>8100</v>
      </c>
      <c r="G387" s="495">
        <v>1743</v>
      </c>
      <c r="H387" s="498">
        <v>0</v>
      </c>
      <c r="I387" s="501">
        <v>0.78481500000000004</v>
      </c>
      <c r="J387" s="495">
        <v>1743</v>
      </c>
      <c r="K387" s="504">
        <v>92379</v>
      </c>
      <c r="L387" s="507" t="s">
        <v>1026</v>
      </c>
      <c r="M387" s="516">
        <v>31</v>
      </c>
      <c r="N387" s="492" t="s">
        <v>1027</v>
      </c>
      <c r="O387" s="492">
        <v>1</v>
      </c>
      <c r="P387" s="492" t="s">
        <v>1027</v>
      </c>
      <c r="Q387" s="492">
        <v>1</v>
      </c>
      <c r="R387" s="492">
        <v>1</v>
      </c>
      <c r="S387" s="492">
        <v>1</v>
      </c>
      <c r="T387" s="492">
        <v>1</v>
      </c>
      <c r="U387" s="492">
        <v>1</v>
      </c>
      <c r="V387" s="492">
        <v>1</v>
      </c>
      <c r="W387" s="492">
        <v>1</v>
      </c>
      <c r="X387" s="492">
        <v>1</v>
      </c>
      <c r="Y387" s="492">
        <v>1</v>
      </c>
      <c r="Z387" s="492">
        <v>1</v>
      </c>
      <c r="AA387" s="492">
        <v>1</v>
      </c>
      <c r="AB387" s="492">
        <v>1</v>
      </c>
      <c r="AC387" s="492">
        <v>1</v>
      </c>
      <c r="AD387" s="492">
        <v>1</v>
      </c>
      <c r="AE387" s="492">
        <v>1</v>
      </c>
      <c r="AF387" s="492">
        <v>1</v>
      </c>
      <c r="AG387" s="492">
        <v>1</v>
      </c>
      <c r="AH387" s="492">
        <v>1</v>
      </c>
      <c r="AI387" s="492">
        <v>1</v>
      </c>
      <c r="AJ387" s="492">
        <v>1</v>
      </c>
      <c r="AK387" s="492">
        <v>1</v>
      </c>
    </row>
    <row r="388" spans="1:37" x14ac:dyDescent="0.25">
      <c r="A388" s="511"/>
      <c r="B388" s="508"/>
      <c r="C388" s="181" t="s">
        <v>1285</v>
      </c>
      <c r="D388" s="508"/>
      <c r="E388" s="514"/>
      <c r="F388" s="496"/>
      <c r="G388" s="496"/>
      <c r="H388" s="499"/>
      <c r="I388" s="502"/>
      <c r="J388" s="496"/>
      <c r="K388" s="505"/>
      <c r="L388" s="508"/>
      <c r="M388" s="517"/>
      <c r="N388" s="493"/>
      <c r="O388" s="493"/>
      <c r="P388" s="493"/>
      <c r="Q388" s="493"/>
      <c r="R388" s="493"/>
      <c r="S388" s="493"/>
      <c r="T388" s="493"/>
      <c r="U388" s="493"/>
      <c r="V388" s="493"/>
      <c r="W388" s="493"/>
      <c r="X388" s="493"/>
      <c r="Y388" s="493"/>
      <c r="Z388" s="493"/>
      <c r="AA388" s="493"/>
      <c r="AB388" s="493"/>
      <c r="AC388" s="493"/>
      <c r="AD388" s="493"/>
      <c r="AE388" s="493"/>
      <c r="AF388" s="493"/>
      <c r="AG388" s="493"/>
      <c r="AH388" s="493"/>
      <c r="AI388" s="493"/>
      <c r="AJ388" s="493"/>
      <c r="AK388" s="493"/>
    </row>
    <row r="389" spans="1:37" x14ac:dyDescent="0.25">
      <c r="A389" s="512"/>
      <c r="B389" s="509"/>
      <c r="C389" s="182" t="s">
        <v>1287</v>
      </c>
      <c r="D389" s="509"/>
      <c r="E389" s="515"/>
      <c r="F389" s="497"/>
      <c r="G389" s="497"/>
      <c r="H389" s="500"/>
      <c r="I389" s="503"/>
      <c r="J389" s="497"/>
      <c r="K389" s="506"/>
      <c r="L389" s="509"/>
      <c r="M389" s="518"/>
      <c r="N389" s="494"/>
      <c r="O389" s="494"/>
      <c r="P389" s="494"/>
      <c r="Q389" s="494"/>
      <c r="R389" s="494"/>
      <c r="S389" s="494"/>
      <c r="T389" s="494"/>
      <c r="U389" s="494"/>
      <c r="V389" s="494"/>
      <c r="W389" s="494"/>
      <c r="X389" s="494"/>
      <c r="Y389" s="494"/>
      <c r="Z389" s="494"/>
      <c r="AA389" s="494"/>
      <c r="AB389" s="494"/>
      <c r="AC389" s="494"/>
      <c r="AD389" s="494"/>
      <c r="AE389" s="494"/>
      <c r="AF389" s="494"/>
      <c r="AG389" s="494"/>
      <c r="AH389" s="494"/>
      <c r="AI389" s="494"/>
      <c r="AJ389" s="494"/>
      <c r="AK389" s="494"/>
    </row>
    <row r="390" spans="1:37" x14ac:dyDescent="0.25">
      <c r="A390" s="528">
        <v>283</v>
      </c>
      <c r="B390" s="525" t="s">
        <v>151</v>
      </c>
      <c r="C390" s="183" t="s">
        <v>1288</v>
      </c>
      <c r="D390" s="525" t="s">
        <v>288</v>
      </c>
      <c r="E390" s="531">
        <v>2</v>
      </c>
      <c r="F390" s="534">
        <v>4839</v>
      </c>
      <c r="G390" s="534">
        <v>878</v>
      </c>
      <c r="H390" s="537">
        <v>1</v>
      </c>
      <c r="I390" s="501">
        <v>1</v>
      </c>
      <c r="J390" s="540" t="s">
        <v>1060</v>
      </c>
      <c r="K390" s="522" t="s">
        <v>1061</v>
      </c>
      <c r="L390" s="525" t="s">
        <v>986</v>
      </c>
      <c r="M390" s="543">
        <v>2</v>
      </c>
      <c r="N390" s="519" t="s">
        <v>1027</v>
      </c>
      <c r="O390" s="519" t="s">
        <v>1027</v>
      </c>
      <c r="P390" s="519" t="s">
        <v>1027</v>
      </c>
      <c r="Q390" s="519" t="s">
        <v>1027</v>
      </c>
      <c r="R390" s="519" t="s">
        <v>1027</v>
      </c>
      <c r="S390" s="519" t="s">
        <v>1027</v>
      </c>
      <c r="T390" s="519" t="s">
        <v>1027</v>
      </c>
      <c r="U390" s="519" t="s">
        <v>1027</v>
      </c>
      <c r="V390" s="519" t="s">
        <v>1027</v>
      </c>
      <c r="W390" s="519" t="s">
        <v>1027</v>
      </c>
      <c r="X390" s="519" t="s">
        <v>1027</v>
      </c>
      <c r="Y390" s="519" t="s">
        <v>1027</v>
      </c>
      <c r="Z390" s="519" t="s">
        <v>1027</v>
      </c>
      <c r="AA390" s="519" t="s">
        <v>1027</v>
      </c>
      <c r="AB390" s="519" t="s">
        <v>1027</v>
      </c>
      <c r="AC390" s="519" t="s">
        <v>1027</v>
      </c>
      <c r="AD390" s="519" t="s">
        <v>1027</v>
      </c>
      <c r="AE390" s="519" t="s">
        <v>1027</v>
      </c>
      <c r="AF390" s="519" t="s">
        <v>1027</v>
      </c>
      <c r="AG390" s="519" t="s">
        <v>1027</v>
      </c>
      <c r="AH390" s="519" t="s">
        <v>1027</v>
      </c>
      <c r="AI390" s="519" t="s">
        <v>1027</v>
      </c>
      <c r="AJ390" s="519" t="s">
        <v>1027</v>
      </c>
      <c r="AK390" s="519" t="s">
        <v>1027</v>
      </c>
    </row>
    <row r="391" spans="1:37" x14ac:dyDescent="0.25">
      <c r="A391" s="530"/>
      <c r="B391" s="527"/>
      <c r="C391" s="185" t="s">
        <v>1289</v>
      </c>
      <c r="D391" s="527"/>
      <c r="E391" s="533"/>
      <c r="F391" s="536"/>
      <c r="G391" s="536"/>
      <c r="H391" s="539"/>
      <c r="I391" s="503"/>
      <c r="J391" s="542"/>
      <c r="K391" s="524"/>
      <c r="L391" s="527"/>
      <c r="M391" s="545"/>
      <c r="N391" s="521"/>
      <c r="O391" s="521"/>
      <c r="P391" s="521"/>
      <c r="Q391" s="521"/>
      <c r="R391" s="521"/>
      <c r="S391" s="521"/>
      <c r="T391" s="521"/>
      <c r="U391" s="521"/>
      <c r="V391" s="521"/>
      <c r="W391" s="521"/>
      <c r="X391" s="521"/>
      <c r="Y391" s="521"/>
      <c r="Z391" s="521"/>
      <c r="AA391" s="521"/>
      <c r="AB391" s="521"/>
      <c r="AC391" s="521"/>
      <c r="AD391" s="521"/>
      <c r="AE391" s="521"/>
      <c r="AF391" s="521"/>
      <c r="AG391" s="521"/>
      <c r="AH391" s="521"/>
      <c r="AI391" s="521"/>
      <c r="AJ391" s="521"/>
      <c r="AK391" s="521"/>
    </row>
    <row r="392" spans="1:37" ht="48.6" customHeight="1" x14ac:dyDescent="0.25">
      <c r="A392" s="510">
        <v>291</v>
      </c>
      <c r="B392" s="507" t="s">
        <v>152</v>
      </c>
      <c r="C392" s="180" t="s">
        <v>1290</v>
      </c>
      <c r="D392" s="507" t="s">
        <v>288</v>
      </c>
      <c r="E392" s="513">
        <v>3</v>
      </c>
      <c r="F392" s="495">
        <v>69327</v>
      </c>
      <c r="G392" s="495">
        <v>19462</v>
      </c>
      <c r="H392" s="498">
        <v>0</v>
      </c>
      <c r="I392" s="501">
        <v>0.71927200000000002</v>
      </c>
      <c r="J392" s="495">
        <v>19462</v>
      </c>
      <c r="K392" s="504">
        <v>58386</v>
      </c>
      <c r="L392" s="507" t="s">
        <v>1026</v>
      </c>
      <c r="M392" s="516">
        <v>3</v>
      </c>
      <c r="N392" s="492" t="s">
        <v>1027</v>
      </c>
      <c r="O392" s="492" t="s">
        <v>1027</v>
      </c>
      <c r="P392" s="492" t="s">
        <v>1027</v>
      </c>
      <c r="Q392" s="492" t="s">
        <v>1027</v>
      </c>
      <c r="R392" s="492" t="s">
        <v>1027</v>
      </c>
      <c r="S392" s="492" t="s">
        <v>1027</v>
      </c>
      <c r="T392" s="492" t="s">
        <v>1027</v>
      </c>
      <c r="U392" s="492" t="s">
        <v>1027</v>
      </c>
      <c r="V392" s="492" t="s">
        <v>1027</v>
      </c>
      <c r="W392" s="492" t="s">
        <v>1027</v>
      </c>
      <c r="X392" s="492" t="s">
        <v>1027</v>
      </c>
      <c r="Y392" s="492" t="s">
        <v>1027</v>
      </c>
      <c r="Z392" s="492" t="s">
        <v>1027</v>
      </c>
      <c r="AA392" s="492" t="s">
        <v>1027</v>
      </c>
      <c r="AB392" s="492" t="s">
        <v>1027</v>
      </c>
      <c r="AC392" s="492" t="s">
        <v>1027</v>
      </c>
      <c r="AD392" s="492" t="s">
        <v>1027</v>
      </c>
      <c r="AE392" s="492" t="s">
        <v>1027</v>
      </c>
      <c r="AF392" s="492" t="s">
        <v>1027</v>
      </c>
      <c r="AG392" s="492" t="s">
        <v>1027</v>
      </c>
      <c r="AH392" s="492" t="s">
        <v>1027</v>
      </c>
      <c r="AI392" s="492" t="s">
        <v>1027</v>
      </c>
      <c r="AJ392" s="492" t="s">
        <v>1027</v>
      </c>
      <c r="AK392" s="492" t="s">
        <v>1027</v>
      </c>
    </row>
    <row r="393" spans="1:37" x14ac:dyDescent="0.25">
      <c r="A393" s="512"/>
      <c r="B393" s="509"/>
      <c r="C393" s="182" t="s">
        <v>1291</v>
      </c>
      <c r="D393" s="509"/>
      <c r="E393" s="515"/>
      <c r="F393" s="497"/>
      <c r="G393" s="497"/>
      <c r="H393" s="500"/>
      <c r="I393" s="503"/>
      <c r="J393" s="497"/>
      <c r="K393" s="506"/>
      <c r="L393" s="509"/>
      <c r="M393" s="518"/>
      <c r="N393" s="494"/>
      <c r="O393" s="494"/>
      <c r="P393" s="494"/>
      <c r="Q393" s="494"/>
      <c r="R393" s="494"/>
      <c r="S393" s="494"/>
      <c r="T393" s="494"/>
      <c r="U393" s="494"/>
      <c r="V393" s="494"/>
      <c r="W393" s="494"/>
      <c r="X393" s="494"/>
      <c r="Y393" s="494"/>
      <c r="Z393" s="494"/>
      <c r="AA393" s="494"/>
      <c r="AB393" s="494"/>
      <c r="AC393" s="494"/>
      <c r="AD393" s="494"/>
      <c r="AE393" s="494"/>
      <c r="AF393" s="494"/>
      <c r="AG393" s="494"/>
      <c r="AH393" s="494"/>
      <c r="AI393" s="494"/>
      <c r="AJ393" s="494"/>
      <c r="AK393" s="494"/>
    </row>
    <row r="394" spans="1:37" x14ac:dyDescent="0.25">
      <c r="A394" s="510">
        <v>294</v>
      </c>
      <c r="B394" s="507" t="s">
        <v>153</v>
      </c>
      <c r="C394" s="180" t="s">
        <v>1261</v>
      </c>
      <c r="D394" s="507" t="s">
        <v>288</v>
      </c>
      <c r="E394" s="513">
        <v>2</v>
      </c>
      <c r="F394" s="495">
        <v>51232</v>
      </c>
      <c r="G394" s="495">
        <v>11989</v>
      </c>
      <c r="H394" s="498">
        <v>0</v>
      </c>
      <c r="I394" s="501">
        <v>0.76598599999999994</v>
      </c>
      <c r="J394" s="495">
        <v>11989</v>
      </c>
      <c r="K394" s="504">
        <v>23978</v>
      </c>
      <c r="L394" s="507" t="s">
        <v>1026</v>
      </c>
      <c r="M394" s="516">
        <v>1</v>
      </c>
      <c r="N394" s="492">
        <v>1</v>
      </c>
      <c r="O394" s="492" t="s">
        <v>1027</v>
      </c>
      <c r="P394" s="492" t="s">
        <v>1027</v>
      </c>
      <c r="Q394" s="492" t="s">
        <v>1027</v>
      </c>
      <c r="R394" s="492" t="s">
        <v>1027</v>
      </c>
      <c r="S394" s="492" t="s">
        <v>1027</v>
      </c>
      <c r="T394" s="492" t="s">
        <v>1027</v>
      </c>
      <c r="U394" s="492" t="s">
        <v>1027</v>
      </c>
      <c r="V394" s="492" t="s">
        <v>1027</v>
      </c>
      <c r="W394" s="492" t="s">
        <v>1027</v>
      </c>
      <c r="X394" s="492" t="s">
        <v>1027</v>
      </c>
      <c r="Y394" s="492" t="s">
        <v>1027</v>
      </c>
      <c r="Z394" s="492" t="s">
        <v>1027</v>
      </c>
      <c r="AA394" s="492" t="s">
        <v>1027</v>
      </c>
      <c r="AB394" s="492" t="s">
        <v>1027</v>
      </c>
      <c r="AC394" s="492" t="s">
        <v>1027</v>
      </c>
      <c r="AD394" s="492" t="s">
        <v>1027</v>
      </c>
      <c r="AE394" s="492" t="s">
        <v>1027</v>
      </c>
      <c r="AF394" s="492" t="s">
        <v>1027</v>
      </c>
      <c r="AG394" s="492" t="s">
        <v>1027</v>
      </c>
      <c r="AH394" s="492" t="s">
        <v>1027</v>
      </c>
      <c r="AI394" s="492" t="s">
        <v>1027</v>
      </c>
      <c r="AJ394" s="492" t="s">
        <v>1027</v>
      </c>
      <c r="AK394" s="492" t="s">
        <v>1027</v>
      </c>
    </row>
    <row r="395" spans="1:37" x14ac:dyDescent="0.25">
      <c r="A395" s="511"/>
      <c r="B395" s="508"/>
      <c r="C395" s="181" t="s">
        <v>1292</v>
      </c>
      <c r="D395" s="508"/>
      <c r="E395" s="514"/>
      <c r="F395" s="496"/>
      <c r="G395" s="496"/>
      <c r="H395" s="499"/>
      <c r="I395" s="502"/>
      <c r="J395" s="496"/>
      <c r="K395" s="505"/>
      <c r="L395" s="508"/>
      <c r="M395" s="517"/>
      <c r="N395" s="493"/>
      <c r="O395" s="493"/>
      <c r="P395" s="493"/>
      <c r="Q395" s="493"/>
      <c r="R395" s="493"/>
      <c r="S395" s="493"/>
      <c r="T395" s="493"/>
      <c r="U395" s="493"/>
      <c r="V395" s="493"/>
      <c r="W395" s="493"/>
      <c r="X395" s="493"/>
      <c r="Y395" s="493"/>
      <c r="Z395" s="493"/>
      <c r="AA395" s="493"/>
      <c r="AB395" s="493"/>
      <c r="AC395" s="493"/>
      <c r="AD395" s="493"/>
      <c r="AE395" s="493"/>
      <c r="AF395" s="493"/>
      <c r="AG395" s="493"/>
      <c r="AH395" s="493"/>
      <c r="AI395" s="493"/>
      <c r="AJ395" s="493"/>
      <c r="AK395" s="493"/>
    </row>
    <row r="396" spans="1:37" x14ac:dyDescent="0.25">
      <c r="A396" s="512"/>
      <c r="B396" s="509"/>
      <c r="C396" s="182" t="s">
        <v>1293</v>
      </c>
      <c r="D396" s="509"/>
      <c r="E396" s="515"/>
      <c r="F396" s="497"/>
      <c r="G396" s="497"/>
      <c r="H396" s="500"/>
      <c r="I396" s="503"/>
      <c r="J396" s="497"/>
      <c r="K396" s="506"/>
      <c r="L396" s="509"/>
      <c r="M396" s="518"/>
      <c r="N396" s="494"/>
      <c r="O396" s="494"/>
      <c r="P396" s="494"/>
      <c r="Q396" s="494"/>
      <c r="R396" s="494"/>
      <c r="S396" s="494"/>
      <c r="T396" s="494"/>
      <c r="U396" s="494"/>
      <c r="V396" s="494"/>
      <c r="W396" s="494"/>
      <c r="X396" s="494"/>
      <c r="Y396" s="494"/>
      <c r="Z396" s="494"/>
      <c r="AA396" s="494"/>
      <c r="AB396" s="494"/>
      <c r="AC396" s="494"/>
      <c r="AD396" s="494"/>
      <c r="AE396" s="494"/>
      <c r="AF396" s="494"/>
      <c r="AG396" s="494"/>
      <c r="AH396" s="494"/>
      <c r="AI396" s="494"/>
      <c r="AJ396" s="494"/>
      <c r="AK396" s="494"/>
    </row>
    <row r="397" spans="1:37" x14ac:dyDescent="0.25">
      <c r="A397" s="510">
        <v>300</v>
      </c>
      <c r="B397" s="507" t="s">
        <v>154</v>
      </c>
      <c r="C397" s="180" t="s">
        <v>1261</v>
      </c>
      <c r="D397" s="507" t="s">
        <v>288</v>
      </c>
      <c r="E397" s="513">
        <v>41</v>
      </c>
      <c r="F397" s="495">
        <v>87526</v>
      </c>
      <c r="G397" s="495">
        <v>38256</v>
      </c>
      <c r="H397" s="498">
        <v>0</v>
      </c>
      <c r="I397" s="501">
        <v>0.56291800000000003</v>
      </c>
      <c r="J397" s="495">
        <v>38256</v>
      </c>
      <c r="K397" s="504">
        <v>1568496</v>
      </c>
      <c r="L397" s="507" t="s">
        <v>1026</v>
      </c>
      <c r="M397" s="516">
        <v>7</v>
      </c>
      <c r="N397" s="492">
        <v>4</v>
      </c>
      <c r="O397" s="492">
        <v>1</v>
      </c>
      <c r="P397" s="492" t="s">
        <v>1027</v>
      </c>
      <c r="Q397" s="492">
        <v>2</v>
      </c>
      <c r="R397" s="492">
        <v>2</v>
      </c>
      <c r="S397" s="492">
        <v>2</v>
      </c>
      <c r="T397" s="492">
        <v>2</v>
      </c>
      <c r="U397" s="492">
        <v>2</v>
      </c>
      <c r="V397" s="492">
        <v>2</v>
      </c>
      <c r="W397" s="492">
        <v>2</v>
      </c>
      <c r="X397" s="492">
        <v>1</v>
      </c>
      <c r="Y397" s="492">
        <v>1</v>
      </c>
      <c r="Z397" s="492">
        <v>1</v>
      </c>
      <c r="AA397" s="492">
        <v>1</v>
      </c>
      <c r="AB397" s="492">
        <v>1</v>
      </c>
      <c r="AC397" s="492">
        <v>1</v>
      </c>
      <c r="AD397" s="492">
        <v>2</v>
      </c>
      <c r="AE397" s="492">
        <v>1</v>
      </c>
      <c r="AF397" s="492">
        <v>1</v>
      </c>
      <c r="AG397" s="492">
        <v>1</v>
      </c>
      <c r="AH397" s="492">
        <v>1</v>
      </c>
      <c r="AI397" s="492">
        <v>1</v>
      </c>
      <c r="AJ397" s="492">
        <v>1</v>
      </c>
      <c r="AK397" s="492">
        <v>1</v>
      </c>
    </row>
    <row r="398" spans="1:37" x14ac:dyDescent="0.25">
      <c r="A398" s="511"/>
      <c r="B398" s="508"/>
      <c r="C398" s="181" t="s">
        <v>1294</v>
      </c>
      <c r="D398" s="508"/>
      <c r="E398" s="514"/>
      <c r="F398" s="496"/>
      <c r="G398" s="496"/>
      <c r="H398" s="499"/>
      <c r="I398" s="502"/>
      <c r="J398" s="496"/>
      <c r="K398" s="505"/>
      <c r="L398" s="508"/>
      <c r="M398" s="517"/>
      <c r="N398" s="493"/>
      <c r="O398" s="493"/>
      <c r="P398" s="493"/>
      <c r="Q398" s="493"/>
      <c r="R398" s="493"/>
      <c r="S398" s="493"/>
      <c r="T398" s="493"/>
      <c r="U398" s="493"/>
      <c r="V398" s="493"/>
      <c r="W398" s="493"/>
      <c r="X398" s="493"/>
      <c r="Y398" s="493"/>
      <c r="Z398" s="493"/>
      <c r="AA398" s="493"/>
      <c r="AB398" s="493"/>
      <c r="AC398" s="493"/>
      <c r="AD398" s="493"/>
      <c r="AE398" s="493"/>
      <c r="AF398" s="493"/>
      <c r="AG398" s="493"/>
      <c r="AH398" s="493"/>
      <c r="AI398" s="493"/>
      <c r="AJ398" s="493"/>
      <c r="AK398" s="493"/>
    </row>
    <row r="399" spans="1:37" x14ac:dyDescent="0.25">
      <c r="A399" s="512"/>
      <c r="B399" s="509"/>
      <c r="C399" s="182" t="s">
        <v>1295</v>
      </c>
      <c r="D399" s="509"/>
      <c r="E399" s="515"/>
      <c r="F399" s="497"/>
      <c r="G399" s="497"/>
      <c r="H399" s="500"/>
      <c r="I399" s="503"/>
      <c r="J399" s="497"/>
      <c r="K399" s="506"/>
      <c r="L399" s="509"/>
      <c r="M399" s="518"/>
      <c r="N399" s="494"/>
      <c r="O399" s="494"/>
      <c r="P399" s="494"/>
      <c r="Q399" s="494"/>
      <c r="R399" s="494"/>
      <c r="S399" s="494"/>
      <c r="T399" s="494"/>
      <c r="U399" s="494"/>
      <c r="V399" s="494"/>
      <c r="W399" s="494"/>
      <c r="X399" s="494"/>
      <c r="Y399" s="494"/>
      <c r="Z399" s="494"/>
      <c r="AA399" s="494"/>
      <c r="AB399" s="494"/>
      <c r="AC399" s="494"/>
      <c r="AD399" s="494"/>
      <c r="AE399" s="494"/>
      <c r="AF399" s="494"/>
      <c r="AG399" s="494"/>
      <c r="AH399" s="494"/>
      <c r="AI399" s="494"/>
      <c r="AJ399" s="494"/>
      <c r="AK399" s="494"/>
    </row>
    <row r="400" spans="1:37" x14ac:dyDescent="0.25">
      <c r="A400" s="510">
        <v>304</v>
      </c>
      <c r="B400" s="507" t="s">
        <v>155</v>
      </c>
      <c r="C400" s="180" t="s">
        <v>1296</v>
      </c>
      <c r="D400" s="507" t="s">
        <v>288</v>
      </c>
      <c r="E400" s="513">
        <v>5</v>
      </c>
      <c r="F400" s="495">
        <v>22934</v>
      </c>
      <c r="G400" s="495">
        <v>9990</v>
      </c>
      <c r="H400" s="498">
        <v>0</v>
      </c>
      <c r="I400" s="501">
        <v>0.56440199999999996</v>
      </c>
      <c r="J400" s="495">
        <v>9990</v>
      </c>
      <c r="K400" s="504">
        <v>49950</v>
      </c>
      <c r="L400" s="507" t="s">
        <v>1026</v>
      </c>
      <c r="M400" s="516">
        <v>1</v>
      </c>
      <c r="N400" s="492" t="s">
        <v>1027</v>
      </c>
      <c r="O400" s="492" t="s">
        <v>1027</v>
      </c>
      <c r="P400" s="492" t="s">
        <v>1027</v>
      </c>
      <c r="Q400" s="492" t="s">
        <v>1027</v>
      </c>
      <c r="R400" s="492" t="s">
        <v>1027</v>
      </c>
      <c r="S400" s="492" t="s">
        <v>1027</v>
      </c>
      <c r="T400" s="492" t="s">
        <v>1027</v>
      </c>
      <c r="U400" s="492" t="s">
        <v>1027</v>
      </c>
      <c r="V400" s="492" t="s">
        <v>1027</v>
      </c>
      <c r="W400" s="492" t="s">
        <v>1027</v>
      </c>
      <c r="X400" s="492">
        <v>1</v>
      </c>
      <c r="Y400" s="492">
        <v>1</v>
      </c>
      <c r="Z400" s="492">
        <v>1</v>
      </c>
      <c r="AA400" s="492">
        <v>1</v>
      </c>
      <c r="AB400" s="492" t="s">
        <v>1027</v>
      </c>
      <c r="AC400" s="492" t="s">
        <v>1027</v>
      </c>
      <c r="AD400" s="492" t="s">
        <v>1027</v>
      </c>
      <c r="AE400" s="492" t="s">
        <v>1027</v>
      </c>
      <c r="AF400" s="492" t="s">
        <v>1027</v>
      </c>
      <c r="AG400" s="492" t="s">
        <v>1027</v>
      </c>
      <c r="AH400" s="492" t="s">
        <v>1027</v>
      </c>
      <c r="AI400" s="492" t="s">
        <v>1027</v>
      </c>
      <c r="AJ400" s="492" t="s">
        <v>1027</v>
      </c>
      <c r="AK400" s="492" t="s">
        <v>1027</v>
      </c>
    </row>
    <row r="401" spans="1:37" x14ac:dyDescent="0.25">
      <c r="A401" s="512"/>
      <c r="B401" s="509"/>
      <c r="C401" s="182" t="s">
        <v>1297</v>
      </c>
      <c r="D401" s="509"/>
      <c r="E401" s="515"/>
      <c r="F401" s="497"/>
      <c r="G401" s="497"/>
      <c r="H401" s="500"/>
      <c r="I401" s="503"/>
      <c r="J401" s="497"/>
      <c r="K401" s="506"/>
      <c r="L401" s="509"/>
      <c r="M401" s="518"/>
      <c r="N401" s="494"/>
      <c r="O401" s="494"/>
      <c r="P401" s="494"/>
      <c r="Q401" s="494"/>
      <c r="R401" s="494"/>
      <c r="S401" s="494"/>
      <c r="T401" s="494"/>
      <c r="U401" s="494"/>
      <c r="V401" s="494"/>
      <c r="W401" s="494"/>
      <c r="X401" s="494"/>
      <c r="Y401" s="494"/>
      <c r="Z401" s="494"/>
      <c r="AA401" s="494"/>
      <c r="AB401" s="494"/>
      <c r="AC401" s="494"/>
      <c r="AD401" s="494"/>
      <c r="AE401" s="494"/>
      <c r="AF401" s="494"/>
      <c r="AG401" s="494"/>
      <c r="AH401" s="494"/>
      <c r="AI401" s="494"/>
      <c r="AJ401" s="494"/>
      <c r="AK401" s="494"/>
    </row>
    <row r="402" spans="1:37" x14ac:dyDescent="0.25">
      <c r="A402" s="510">
        <v>310</v>
      </c>
      <c r="B402" s="507" t="s">
        <v>156</v>
      </c>
      <c r="C402" s="180" t="s">
        <v>1298</v>
      </c>
      <c r="D402" s="507" t="s">
        <v>288</v>
      </c>
      <c r="E402" s="513">
        <v>19</v>
      </c>
      <c r="F402" s="495">
        <v>47340</v>
      </c>
      <c r="G402" s="495">
        <v>13676</v>
      </c>
      <c r="H402" s="498">
        <v>0</v>
      </c>
      <c r="I402" s="501">
        <v>0.71111100000000005</v>
      </c>
      <c r="J402" s="495">
        <v>13676</v>
      </c>
      <c r="K402" s="504">
        <v>259844</v>
      </c>
      <c r="L402" s="507" t="s">
        <v>1026</v>
      </c>
      <c r="M402" s="516">
        <v>2</v>
      </c>
      <c r="N402" s="492" t="s">
        <v>1027</v>
      </c>
      <c r="O402" s="492">
        <v>1</v>
      </c>
      <c r="P402" s="492" t="s">
        <v>1027</v>
      </c>
      <c r="Q402" s="492">
        <v>1</v>
      </c>
      <c r="R402" s="492">
        <v>1</v>
      </c>
      <c r="S402" s="492">
        <v>1</v>
      </c>
      <c r="T402" s="492">
        <v>1</v>
      </c>
      <c r="U402" s="492">
        <v>1</v>
      </c>
      <c r="V402" s="492">
        <v>1</v>
      </c>
      <c r="W402" s="492">
        <v>1</v>
      </c>
      <c r="X402" s="492" t="s">
        <v>1027</v>
      </c>
      <c r="Y402" s="492" t="s">
        <v>1027</v>
      </c>
      <c r="Z402" s="492" t="s">
        <v>1027</v>
      </c>
      <c r="AA402" s="492" t="s">
        <v>1027</v>
      </c>
      <c r="AB402" s="492">
        <v>1</v>
      </c>
      <c r="AC402" s="492">
        <v>1</v>
      </c>
      <c r="AD402" s="492">
        <v>1</v>
      </c>
      <c r="AE402" s="492">
        <v>1</v>
      </c>
      <c r="AF402" s="492">
        <v>1</v>
      </c>
      <c r="AG402" s="492">
        <v>1</v>
      </c>
      <c r="AH402" s="492">
        <v>1</v>
      </c>
      <c r="AI402" s="492">
        <v>1</v>
      </c>
      <c r="AJ402" s="492">
        <v>1</v>
      </c>
      <c r="AK402" s="492" t="s">
        <v>1027</v>
      </c>
    </row>
    <row r="403" spans="1:37" x14ac:dyDescent="0.25">
      <c r="A403" s="511"/>
      <c r="B403" s="508"/>
      <c r="C403" s="181" t="s">
        <v>1299</v>
      </c>
      <c r="D403" s="508"/>
      <c r="E403" s="514"/>
      <c r="F403" s="496"/>
      <c r="G403" s="496"/>
      <c r="H403" s="499"/>
      <c r="I403" s="502"/>
      <c r="J403" s="496"/>
      <c r="K403" s="505"/>
      <c r="L403" s="508"/>
      <c r="M403" s="517"/>
      <c r="N403" s="493"/>
      <c r="O403" s="493"/>
      <c r="P403" s="493"/>
      <c r="Q403" s="493"/>
      <c r="R403" s="493"/>
      <c r="S403" s="493"/>
      <c r="T403" s="493"/>
      <c r="U403" s="493"/>
      <c r="V403" s="493"/>
      <c r="W403" s="493"/>
      <c r="X403" s="493"/>
      <c r="Y403" s="493"/>
      <c r="Z403" s="493"/>
      <c r="AA403" s="493"/>
      <c r="AB403" s="493"/>
      <c r="AC403" s="493"/>
      <c r="AD403" s="493"/>
      <c r="AE403" s="493"/>
      <c r="AF403" s="493"/>
      <c r="AG403" s="493"/>
      <c r="AH403" s="493"/>
      <c r="AI403" s="493"/>
      <c r="AJ403" s="493"/>
      <c r="AK403" s="493"/>
    </row>
    <row r="404" spans="1:37" ht="25.5" x14ac:dyDescent="0.25">
      <c r="A404" s="511"/>
      <c r="B404" s="508"/>
      <c r="C404" s="181" t="s">
        <v>1300</v>
      </c>
      <c r="D404" s="508"/>
      <c r="E404" s="514"/>
      <c r="F404" s="496"/>
      <c r="G404" s="496"/>
      <c r="H404" s="499"/>
      <c r="I404" s="502"/>
      <c r="J404" s="496"/>
      <c r="K404" s="505"/>
      <c r="L404" s="508"/>
      <c r="M404" s="517"/>
      <c r="N404" s="493"/>
      <c r="O404" s="493"/>
      <c r="P404" s="493"/>
      <c r="Q404" s="493"/>
      <c r="R404" s="493"/>
      <c r="S404" s="493"/>
      <c r="T404" s="493"/>
      <c r="U404" s="493"/>
      <c r="V404" s="493"/>
      <c r="W404" s="493"/>
      <c r="X404" s="493"/>
      <c r="Y404" s="493"/>
      <c r="Z404" s="493"/>
      <c r="AA404" s="493"/>
      <c r="AB404" s="493"/>
      <c r="AC404" s="493"/>
      <c r="AD404" s="493"/>
      <c r="AE404" s="493"/>
      <c r="AF404" s="493"/>
      <c r="AG404" s="493"/>
      <c r="AH404" s="493"/>
      <c r="AI404" s="493"/>
      <c r="AJ404" s="493"/>
      <c r="AK404" s="493"/>
    </row>
    <row r="405" spans="1:37" x14ac:dyDescent="0.25">
      <c r="A405" s="512"/>
      <c r="B405" s="509"/>
      <c r="C405" s="182" t="s">
        <v>1301</v>
      </c>
      <c r="D405" s="509"/>
      <c r="E405" s="515"/>
      <c r="F405" s="497"/>
      <c r="G405" s="497"/>
      <c r="H405" s="500"/>
      <c r="I405" s="503"/>
      <c r="J405" s="497"/>
      <c r="K405" s="506"/>
      <c r="L405" s="509"/>
      <c r="M405" s="518"/>
      <c r="N405" s="494"/>
      <c r="O405" s="494"/>
      <c r="P405" s="494"/>
      <c r="Q405" s="494"/>
      <c r="R405" s="494"/>
      <c r="S405" s="494"/>
      <c r="T405" s="494"/>
      <c r="U405" s="494"/>
      <c r="V405" s="494"/>
      <c r="W405" s="494"/>
      <c r="X405" s="494"/>
      <c r="Y405" s="494"/>
      <c r="Z405" s="494"/>
      <c r="AA405" s="494"/>
      <c r="AB405" s="494"/>
      <c r="AC405" s="494"/>
      <c r="AD405" s="494"/>
      <c r="AE405" s="494"/>
      <c r="AF405" s="494"/>
      <c r="AG405" s="494"/>
      <c r="AH405" s="494"/>
      <c r="AI405" s="494"/>
      <c r="AJ405" s="494"/>
      <c r="AK405" s="494"/>
    </row>
    <row r="406" spans="1:37" x14ac:dyDescent="0.25">
      <c r="A406" s="510">
        <v>316</v>
      </c>
      <c r="B406" s="507" t="s">
        <v>157</v>
      </c>
      <c r="C406" s="180" t="s">
        <v>1302</v>
      </c>
      <c r="D406" s="507" t="s">
        <v>288</v>
      </c>
      <c r="E406" s="513">
        <v>29</v>
      </c>
      <c r="F406" s="495">
        <v>26931</v>
      </c>
      <c r="G406" s="495">
        <v>6254</v>
      </c>
      <c r="H406" s="498">
        <v>0</v>
      </c>
      <c r="I406" s="501">
        <v>0.76777700000000004</v>
      </c>
      <c r="J406" s="495">
        <v>6254</v>
      </c>
      <c r="K406" s="504">
        <v>181366</v>
      </c>
      <c r="L406" s="507" t="s">
        <v>1026</v>
      </c>
      <c r="M406" s="516">
        <v>5</v>
      </c>
      <c r="N406" s="492">
        <v>2</v>
      </c>
      <c r="O406" s="492">
        <v>1</v>
      </c>
      <c r="P406" s="492" t="s">
        <v>1027</v>
      </c>
      <c r="Q406" s="492">
        <v>1</v>
      </c>
      <c r="R406" s="492">
        <v>1</v>
      </c>
      <c r="S406" s="492">
        <v>1</v>
      </c>
      <c r="T406" s="492">
        <v>1</v>
      </c>
      <c r="U406" s="492">
        <v>1</v>
      </c>
      <c r="V406" s="492">
        <v>1</v>
      </c>
      <c r="W406" s="492">
        <v>1</v>
      </c>
      <c r="X406" s="492">
        <v>1</v>
      </c>
      <c r="Y406" s="492">
        <v>1</v>
      </c>
      <c r="Z406" s="492">
        <v>1</v>
      </c>
      <c r="AA406" s="492">
        <v>1</v>
      </c>
      <c r="AB406" s="492">
        <v>1</v>
      </c>
      <c r="AC406" s="492">
        <v>1</v>
      </c>
      <c r="AD406" s="492">
        <v>1</v>
      </c>
      <c r="AE406" s="492">
        <v>1</v>
      </c>
      <c r="AF406" s="492">
        <v>1</v>
      </c>
      <c r="AG406" s="492">
        <v>1</v>
      </c>
      <c r="AH406" s="492">
        <v>1</v>
      </c>
      <c r="AI406" s="492">
        <v>1</v>
      </c>
      <c r="AJ406" s="492">
        <v>1</v>
      </c>
      <c r="AK406" s="492">
        <v>1</v>
      </c>
    </row>
    <row r="407" spans="1:37" x14ac:dyDescent="0.25">
      <c r="A407" s="511"/>
      <c r="B407" s="508"/>
      <c r="C407" s="181" t="s">
        <v>1303</v>
      </c>
      <c r="D407" s="508"/>
      <c r="E407" s="514"/>
      <c r="F407" s="496"/>
      <c r="G407" s="496"/>
      <c r="H407" s="499"/>
      <c r="I407" s="502"/>
      <c r="J407" s="496"/>
      <c r="K407" s="505"/>
      <c r="L407" s="508"/>
      <c r="M407" s="517"/>
      <c r="N407" s="493"/>
      <c r="O407" s="493"/>
      <c r="P407" s="493"/>
      <c r="Q407" s="493"/>
      <c r="R407" s="493"/>
      <c r="S407" s="493"/>
      <c r="T407" s="493"/>
      <c r="U407" s="493"/>
      <c r="V407" s="493"/>
      <c r="W407" s="493"/>
      <c r="X407" s="493"/>
      <c r="Y407" s="493"/>
      <c r="Z407" s="493"/>
      <c r="AA407" s="493"/>
      <c r="AB407" s="493"/>
      <c r="AC407" s="493"/>
      <c r="AD407" s="493"/>
      <c r="AE407" s="493"/>
      <c r="AF407" s="493"/>
      <c r="AG407" s="493"/>
      <c r="AH407" s="493"/>
      <c r="AI407" s="493"/>
      <c r="AJ407" s="493"/>
      <c r="AK407" s="493"/>
    </row>
    <row r="408" spans="1:37" x14ac:dyDescent="0.25">
      <c r="A408" s="511"/>
      <c r="B408" s="508"/>
      <c r="C408" s="181" t="s">
        <v>1304</v>
      </c>
      <c r="D408" s="508"/>
      <c r="E408" s="514"/>
      <c r="F408" s="496"/>
      <c r="G408" s="496"/>
      <c r="H408" s="499"/>
      <c r="I408" s="502"/>
      <c r="J408" s="496"/>
      <c r="K408" s="505"/>
      <c r="L408" s="508"/>
      <c r="M408" s="517"/>
      <c r="N408" s="493"/>
      <c r="O408" s="493"/>
      <c r="P408" s="493"/>
      <c r="Q408" s="493"/>
      <c r="R408" s="493"/>
      <c r="S408" s="493"/>
      <c r="T408" s="493"/>
      <c r="U408" s="493"/>
      <c r="V408" s="493"/>
      <c r="W408" s="493"/>
      <c r="X408" s="493"/>
      <c r="Y408" s="493"/>
      <c r="Z408" s="493"/>
      <c r="AA408" s="493"/>
      <c r="AB408" s="493"/>
      <c r="AC408" s="493"/>
      <c r="AD408" s="493"/>
      <c r="AE408" s="493"/>
      <c r="AF408" s="493"/>
      <c r="AG408" s="493"/>
      <c r="AH408" s="493"/>
      <c r="AI408" s="493"/>
      <c r="AJ408" s="493"/>
      <c r="AK408" s="493"/>
    </row>
    <row r="409" spans="1:37" x14ac:dyDescent="0.25">
      <c r="A409" s="512"/>
      <c r="B409" s="509"/>
      <c r="C409" s="182" t="s">
        <v>1305</v>
      </c>
      <c r="D409" s="509"/>
      <c r="E409" s="515"/>
      <c r="F409" s="497"/>
      <c r="G409" s="497"/>
      <c r="H409" s="500"/>
      <c r="I409" s="503"/>
      <c r="J409" s="497"/>
      <c r="K409" s="506"/>
      <c r="L409" s="509"/>
      <c r="M409" s="518"/>
      <c r="N409" s="494"/>
      <c r="O409" s="494"/>
      <c r="P409" s="494"/>
      <c r="Q409" s="494"/>
      <c r="R409" s="494"/>
      <c r="S409" s="494"/>
      <c r="T409" s="494"/>
      <c r="U409" s="494"/>
      <c r="V409" s="494"/>
      <c r="W409" s="494"/>
      <c r="X409" s="494"/>
      <c r="Y409" s="494"/>
      <c r="Z409" s="494"/>
      <c r="AA409" s="494"/>
      <c r="AB409" s="494"/>
      <c r="AC409" s="494"/>
      <c r="AD409" s="494"/>
      <c r="AE409" s="494"/>
      <c r="AF409" s="494"/>
      <c r="AG409" s="494"/>
      <c r="AH409" s="494"/>
      <c r="AI409" s="494"/>
      <c r="AJ409" s="494"/>
      <c r="AK409" s="494"/>
    </row>
    <row r="410" spans="1:37" x14ac:dyDescent="0.25">
      <c r="A410" s="510">
        <v>365</v>
      </c>
      <c r="B410" s="507" t="s">
        <v>188</v>
      </c>
      <c r="C410" s="180" t="s">
        <v>1261</v>
      </c>
      <c r="D410" s="507" t="s">
        <v>288</v>
      </c>
      <c r="E410" s="513">
        <v>84</v>
      </c>
      <c r="F410" s="495">
        <v>9468</v>
      </c>
      <c r="G410" s="495">
        <v>2398</v>
      </c>
      <c r="H410" s="498">
        <v>0</v>
      </c>
      <c r="I410" s="501">
        <v>0.746726</v>
      </c>
      <c r="J410" s="495">
        <v>2398</v>
      </c>
      <c r="K410" s="504">
        <v>201432</v>
      </c>
      <c r="L410" s="507" t="s">
        <v>1026</v>
      </c>
      <c r="M410" s="516">
        <v>40</v>
      </c>
      <c r="N410" s="492" t="s">
        <v>1027</v>
      </c>
      <c r="O410" s="492">
        <v>2</v>
      </c>
      <c r="P410" s="492" t="s">
        <v>1027</v>
      </c>
      <c r="Q410" s="492">
        <v>2</v>
      </c>
      <c r="R410" s="492">
        <v>2</v>
      </c>
      <c r="S410" s="492">
        <v>2</v>
      </c>
      <c r="T410" s="492">
        <v>2</v>
      </c>
      <c r="U410" s="492">
        <v>2</v>
      </c>
      <c r="V410" s="492">
        <v>2</v>
      </c>
      <c r="W410" s="492">
        <v>2</v>
      </c>
      <c r="X410" s="492">
        <v>2</v>
      </c>
      <c r="Y410" s="492">
        <v>2</v>
      </c>
      <c r="Z410" s="492">
        <v>2</v>
      </c>
      <c r="AA410" s="492">
        <v>2</v>
      </c>
      <c r="AB410" s="492">
        <v>2</v>
      </c>
      <c r="AC410" s="492">
        <v>2</v>
      </c>
      <c r="AD410" s="492">
        <v>2</v>
      </c>
      <c r="AE410" s="492">
        <v>2</v>
      </c>
      <c r="AF410" s="492">
        <v>2</v>
      </c>
      <c r="AG410" s="492">
        <v>2</v>
      </c>
      <c r="AH410" s="492">
        <v>2</v>
      </c>
      <c r="AI410" s="492">
        <v>2</v>
      </c>
      <c r="AJ410" s="492">
        <v>2</v>
      </c>
      <c r="AK410" s="492">
        <v>2</v>
      </c>
    </row>
    <row r="411" spans="1:37" x14ac:dyDescent="0.25">
      <c r="A411" s="511"/>
      <c r="B411" s="508"/>
      <c r="C411" s="181" t="s">
        <v>1306</v>
      </c>
      <c r="D411" s="508"/>
      <c r="E411" s="514"/>
      <c r="F411" s="496"/>
      <c r="G411" s="496"/>
      <c r="H411" s="499"/>
      <c r="I411" s="502"/>
      <c r="J411" s="496"/>
      <c r="K411" s="505"/>
      <c r="L411" s="508"/>
      <c r="M411" s="517"/>
      <c r="N411" s="493"/>
      <c r="O411" s="493"/>
      <c r="P411" s="493"/>
      <c r="Q411" s="493"/>
      <c r="R411" s="493"/>
      <c r="S411" s="493"/>
      <c r="T411" s="493"/>
      <c r="U411" s="493"/>
      <c r="V411" s="493"/>
      <c r="W411" s="493"/>
      <c r="X411" s="493"/>
      <c r="Y411" s="493"/>
      <c r="Z411" s="493"/>
      <c r="AA411" s="493"/>
      <c r="AB411" s="493"/>
      <c r="AC411" s="493"/>
      <c r="AD411" s="493"/>
      <c r="AE411" s="493"/>
      <c r="AF411" s="493"/>
      <c r="AG411" s="493"/>
      <c r="AH411" s="493"/>
      <c r="AI411" s="493"/>
      <c r="AJ411" s="493"/>
      <c r="AK411" s="493"/>
    </row>
    <row r="412" spans="1:37" x14ac:dyDescent="0.25">
      <c r="A412" s="511"/>
      <c r="B412" s="508"/>
      <c r="C412" s="181" t="s">
        <v>1307</v>
      </c>
      <c r="D412" s="508"/>
      <c r="E412" s="514"/>
      <c r="F412" s="496"/>
      <c r="G412" s="496"/>
      <c r="H412" s="499"/>
      <c r="I412" s="502"/>
      <c r="J412" s="496"/>
      <c r="K412" s="505"/>
      <c r="L412" s="508"/>
      <c r="M412" s="517"/>
      <c r="N412" s="493"/>
      <c r="O412" s="493"/>
      <c r="P412" s="493"/>
      <c r="Q412" s="493"/>
      <c r="R412" s="493"/>
      <c r="S412" s="493"/>
      <c r="T412" s="493"/>
      <c r="U412" s="493"/>
      <c r="V412" s="493"/>
      <c r="W412" s="493"/>
      <c r="X412" s="493"/>
      <c r="Y412" s="493"/>
      <c r="Z412" s="493"/>
      <c r="AA412" s="493"/>
      <c r="AB412" s="493"/>
      <c r="AC412" s="493"/>
      <c r="AD412" s="493"/>
      <c r="AE412" s="493"/>
      <c r="AF412" s="493"/>
      <c r="AG412" s="493"/>
      <c r="AH412" s="493"/>
      <c r="AI412" s="493"/>
      <c r="AJ412" s="493"/>
      <c r="AK412" s="493"/>
    </row>
    <row r="413" spans="1:37" ht="25.5" x14ac:dyDescent="0.25">
      <c r="A413" s="511"/>
      <c r="B413" s="508"/>
      <c r="C413" s="181" t="s">
        <v>1308</v>
      </c>
      <c r="D413" s="508"/>
      <c r="E413" s="514"/>
      <c r="F413" s="496"/>
      <c r="G413" s="496"/>
      <c r="H413" s="499"/>
      <c r="I413" s="502"/>
      <c r="J413" s="496"/>
      <c r="K413" s="505"/>
      <c r="L413" s="508"/>
      <c r="M413" s="517"/>
      <c r="N413" s="493"/>
      <c r="O413" s="493"/>
      <c r="P413" s="493"/>
      <c r="Q413" s="493"/>
      <c r="R413" s="493"/>
      <c r="S413" s="493"/>
      <c r="T413" s="493"/>
      <c r="U413" s="493"/>
      <c r="V413" s="493"/>
      <c r="W413" s="493"/>
      <c r="X413" s="493"/>
      <c r="Y413" s="493"/>
      <c r="Z413" s="493"/>
      <c r="AA413" s="493"/>
      <c r="AB413" s="493"/>
      <c r="AC413" s="493"/>
      <c r="AD413" s="493"/>
      <c r="AE413" s="493"/>
      <c r="AF413" s="493"/>
      <c r="AG413" s="493"/>
      <c r="AH413" s="493"/>
      <c r="AI413" s="493"/>
      <c r="AJ413" s="493"/>
      <c r="AK413" s="493"/>
    </row>
    <row r="414" spans="1:37" x14ac:dyDescent="0.25">
      <c r="A414" s="511"/>
      <c r="B414" s="508"/>
      <c r="C414" s="181" t="s">
        <v>1176</v>
      </c>
      <c r="D414" s="508"/>
      <c r="E414" s="514"/>
      <c r="F414" s="496"/>
      <c r="G414" s="496"/>
      <c r="H414" s="499"/>
      <c r="I414" s="502"/>
      <c r="J414" s="496"/>
      <c r="K414" s="505"/>
      <c r="L414" s="508"/>
      <c r="M414" s="517"/>
      <c r="N414" s="493"/>
      <c r="O414" s="493"/>
      <c r="P414" s="493"/>
      <c r="Q414" s="493"/>
      <c r="R414" s="493"/>
      <c r="S414" s="493"/>
      <c r="T414" s="493"/>
      <c r="U414" s="493"/>
      <c r="V414" s="493"/>
      <c r="W414" s="493"/>
      <c r="X414" s="493"/>
      <c r="Y414" s="493"/>
      <c r="Z414" s="493"/>
      <c r="AA414" s="493"/>
      <c r="AB414" s="493"/>
      <c r="AC414" s="493"/>
      <c r="AD414" s="493"/>
      <c r="AE414" s="493"/>
      <c r="AF414" s="493"/>
      <c r="AG414" s="493"/>
      <c r="AH414" s="493"/>
      <c r="AI414" s="493"/>
      <c r="AJ414" s="493"/>
      <c r="AK414" s="493"/>
    </row>
    <row r="415" spans="1:37" x14ac:dyDescent="0.25">
      <c r="A415" s="512"/>
      <c r="B415" s="509"/>
      <c r="C415" s="182" t="s">
        <v>1309</v>
      </c>
      <c r="D415" s="509"/>
      <c r="E415" s="515"/>
      <c r="F415" s="497"/>
      <c r="G415" s="497"/>
      <c r="H415" s="500"/>
      <c r="I415" s="503"/>
      <c r="J415" s="497"/>
      <c r="K415" s="506"/>
      <c r="L415" s="509"/>
      <c r="M415" s="518"/>
      <c r="N415" s="494"/>
      <c r="O415" s="494"/>
      <c r="P415" s="494"/>
      <c r="Q415" s="494"/>
      <c r="R415" s="494"/>
      <c r="S415" s="494"/>
      <c r="T415" s="494"/>
      <c r="U415" s="494"/>
      <c r="V415" s="494"/>
      <c r="W415" s="494"/>
      <c r="X415" s="494"/>
      <c r="Y415" s="494"/>
      <c r="Z415" s="494"/>
      <c r="AA415" s="494"/>
      <c r="AB415" s="494"/>
      <c r="AC415" s="494"/>
      <c r="AD415" s="494"/>
      <c r="AE415" s="494"/>
      <c r="AF415" s="494"/>
      <c r="AG415" s="494"/>
      <c r="AH415" s="494"/>
      <c r="AI415" s="494"/>
      <c r="AJ415" s="494"/>
      <c r="AK415" s="494"/>
    </row>
    <row r="416" spans="1:37" ht="63.75" x14ac:dyDescent="0.25">
      <c r="A416" s="163">
        <v>380</v>
      </c>
      <c r="B416" s="89" t="s">
        <v>916</v>
      </c>
      <c r="C416" s="103" t="s">
        <v>917</v>
      </c>
      <c r="D416" s="89" t="s">
        <v>912</v>
      </c>
      <c r="E416" s="157">
        <v>82</v>
      </c>
      <c r="F416" s="166">
        <v>40502</v>
      </c>
      <c r="G416" s="166">
        <v>15254</v>
      </c>
      <c r="H416" s="167">
        <v>0</v>
      </c>
      <c r="I416" s="168">
        <v>0.62337699999999996</v>
      </c>
      <c r="J416" s="166">
        <v>15254</v>
      </c>
      <c r="K416" s="169">
        <v>1250828</v>
      </c>
      <c r="L416" s="89" t="s">
        <v>1026</v>
      </c>
      <c r="M416" s="148">
        <v>33</v>
      </c>
      <c r="N416" s="148">
        <v>5</v>
      </c>
      <c r="O416" s="148">
        <v>2</v>
      </c>
      <c r="P416" s="148" t="s">
        <v>1027</v>
      </c>
      <c r="Q416" s="148">
        <v>2</v>
      </c>
      <c r="R416" s="148">
        <v>2</v>
      </c>
      <c r="S416" s="148">
        <v>2</v>
      </c>
      <c r="T416" s="148">
        <v>2</v>
      </c>
      <c r="U416" s="148">
        <v>2</v>
      </c>
      <c r="V416" s="148">
        <v>2</v>
      </c>
      <c r="W416" s="148">
        <v>2</v>
      </c>
      <c r="X416" s="148">
        <v>2</v>
      </c>
      <c r="Y416" s="148">
        <v>2</v>
      </c>
      <c r="Z416" s="148">
        <v>2</v>
      </c>
      <c r="AA416" s="148">
        <v>2</v>
      </c>
      <c r="AB416" s="148">
        <v>2</v>
      </c>
      <c r="AC416" s="148">
        <v>2</v>
      </c>
      <c r="AD416" s="148">
        <v>2</v>
      </c>
      <c r="AE416" s="148">
        <v>2</v>
      </c>
      <c r="AF416" s="148">
        <v>2</v>
      </c>
      <c r="AG416" s="148">
        <v>2</v>
      </c>
      <c r="AH416" s="148">
        <v>2</v>
      </c>
      <c r="AI416" s="148">
        <v>2</v>
      </c>
      <c r="AJ416" s="148">
        <v>2</v>
      </c>
      <c r="AK416" s="148">
        <v>2</v>
      </c>
    </row>
    <row r="417" spans="1:37" x14ac:dyDescent="0.25">
      <c r="A417" s="510">
        <v>387</v>
      </c>
      <c r="B417" s="507" t="s">
        <v>158</v>
      </c>
      <c r="C417" s="180" t="s">
        <v>1310</v>
      </c>
      <c r="D417" s="507" t="s">
        <v>288</v>
      </c>
      <c r="E417" s="513">
        <v>61</v>
      </c>
      <c r="F417" s="495">
        <v>70063</v>
      </c>
      <c r="G417" s="495">
        <v>34243</v>
      </c>
      <c r="H417" s="498">
        <v>0</v>
      </c>
      <c r="I417" s="501">
        <v>0.51125399999999999</v>
      </c>
      <c r="J417" s="495">
        <v>34243</v>
      </c>
      <c r="K417" s="504">
        <v>2088823</v>
      </c>
      <c r="L417" s="507" t="s">
        <v>1026</v>
      </c>
      <c r="M417" s="516">
        <v>28</v>
      </c>
      <c r="N417" s="492" t="s">
        <v>1027</v>
      </c>
      <c r="O417" s="492">
        <v>1</v>
      </c>
      <c r="P417" s="492" t="s">
        <v>1027</v>
      </c>
      <c r="Q417" s="492">
        <v>2</v>
      </c>
      <c r="R417" s="492">
        <v>2</v>
      </c>
      <c r="S417" s="492">
        <v>2</v>
      </c>
      <c r="T417" s="492">
        <v>2</v>
      </c>
      <c r="U417" s="492">
        <v>2</v>
      </c>
      <c r="V417" s="492">
        <v>4</v>
      </c>
      <c r="W417" s="492">
        <v>2</v>
      </c>
      <c r="X417" s="492" t="s">
        <v>1027</v>
      </c>
      <c r="Y417" s="492">
        <v>1</v>
      </c>
      <c r="Z417" s="492">
        <v>2</v>
      </c>
      <c r="AA417" s="492">
        <v>1</v>
      </c>
      <c r="AB417" s="492">
        <v>2</v>
      </c>
      <c r="AC417" s="492">
        <v>1</v>
      </c>
      <c r="AD417" s="492">
        <v>2</v>
      </c>
      <c r="AE417" s="492">
        <v>1</v>
      </c>
      <c r="AF417" s="492">
        <v>1</v>
      </c>
      <c r="AG417" s="492">
        <v>1</v>
      </c>
      <c r="AH417" s="492">
        <v>1</v>
      </c>
      <c r="AI417" s="492">
        <v>1</v>
      </c>
      <c r="AJ417" s="492">
        <v>1</v>
      </c>
      <c r="AK417" s="492">
        <v>1</v>
      </c>
    </row>
    <row r="418" spans="1:37" ht="25.5" x14ac:dyDescent="0.25">
      <c r="A418" s="511"/>
      <c r="B418" s="508"/>
      <c r="C418" s="181" t="s">
        <v>1311</v>
      </c>
      <c r="D418" s="508"/>
      <c r="E418" s="514"/>
      <c r="F418" s="496"/>
      <c r="G418" s="496"/>
      <c r="H418" s="499"/>
      <c r="I418" s="502"/>
      <c r="J418" s="496"/>
      <c r="K418" s="505"/>
      <c r="L418" s="508"/>
      <c r="M418" s="517"/>
      <c r="N418" s="493"/>
      <c r="O418" s="493"/>
      <c r="P418" s="493"/>
      <c r="Q418" s="493"/>
      <c r="R418" s="493"/>
      <c r="S418" s="493"/>
      <c r="T418" s="493"/>
      <c r="U418" s="493"/>
      <c r="V418" s="493"/>
      <c r="W418" s="493"/>
      <c r="X418" s="493"/>
      <c r="Y418" s="493"/>
      <c r="Z418" s="493"/>
      <c r="AA418" s="493"/>
      <c r="AB418" s="493"/>
      <c r="AC418" s="493"/>
      <c r="AD418" s="493"/>
      <c r="AE418" s="493"/>
      <c r="AF418" s="493"/>
      <c r="AG418" s="493"/>
      <c r="AH418" s="493"/>
      <c r="AI418" s="493"/>
      <c r="AJ418" s="493"/>
      <c r="AK418" s="493"/>
    </row>
    <row r="419" spans="1:37" x14ac:dyDescent="0.25">
      <c r="A419" s="511"/>
      <c r="B419" s="508"/>
      <c r="C419" s="181" t="s">
        <v>1312</v>
      </c>
      <c r="D419" s="508"/>
      <c r="E419" s="514"/>
      <c r="F419" s="496"/>
      <c r="G419" s="496"/>
      <c r="H419" s="499"/>
      <c r="I419" s="502"/>
      <c r="J419" s="496"/>
      <c r="K419" s="505"/>
      <c r="L419" s="508"/>
      <c r="M419" s="517"/>
      <c r="N419" s="493"/>
      <c r="O419" s="493"/>
      <c r="P419" s="493"/>
      <c r="Q419" s="493"/>
      <c r="R419" s="493"/>
      <c r="S419" s="493"/>
      <c r="T419" s="493"/>
      <c r="U419" s="493"/>
      <c r="V419" s="493"/>
      <c r="W419" s="493"/>
      <c r="X419" s="493"/>
      <c r="Y419" s="493"/>
      <c r="Z419" s="493"/>
      <c r="AA419" s="493"/>
      <c r="AB419" s="493"/>
      <c r="AC419" s="493"/>
      <c r="AD419" s="493"/>
      <c r="AE419" s="493"/>
      <c r="AF419" s="493"/>
      <c r="AG419" s="493"/>
      <c r="AH419" s="493"/>
      <c r="AI419" s="493"/>
      <c r="AJ419" s="493"/>
      <c r="AK419" s="493"/>
    </row>
    <row r="420" spans="1:37" x14ac:dyDescent="0.25">
      <c r="A420" s="511"/>
      <c r="B420" s="508"/>
      <c r="C420" s="181" t="s">
        <v>1313</v>
      </c>
      <c r="D420" s="508"/>
      <c r="E420" s="514"/>
      <c r="F420" s="496"/>
      <c r="G420" s="496"/>
      <c r="H420" s="499"/>
      <c r="I420" s="502"/>
      <c r="J420" s="496"/>
      <c r="K420" s="505"/>
      <c r="L420" s="508"/>
      <c r="M420" s="517"/>
      <c r="N420" s="493"/>
      <c r="O420" s="493"/>
      <c r="P420" s="493"/>
      <c r="Q420" s="493"/>
      <c r="R420" s="493"/>
      <c r="S420" s="493"/>
      <c r="T420" s="493"/>
      <c r="U420" s="493"/>
      <c r="V420" s="493"/>
      <c r="W420" s="493"/>
      <c r="X420" s="493"/>
      <c r="Y420" s="493"/>
      <c r="Z420" s="493"/>
      <c r="AA420" s="493"/>
      <c r="AB420" s="493"/>
      <c r="AC420" s="493"/>
      <c r="AD420" s="493"/>
      <c r="AE420" s="493"/>
      <c r="AF420" s="493"/>
      <c r="AG420" s="493"/>
      <c r="AH420" s="493"/>
      <c r="AI420" s="493"/>
      <c r="AJ420" s="493"/>
      <c r="AK420" s="493"/>
    </row>
    <row r="421" spans="1:37" x14ac:dyDescent="0.25">
      <c r="A421" s="511"/>
      <c r="B421" s="508"/>
      <c r="C421" s="181" t="s">
        <v>1314</v>
      </c>
      <c r="D421" s="508"/>
      <c r="E421" s="514"/>
      <c r="F421" s="496"/>
      <c r="G421" s="496"/>
      <c r="H421" s="499"/>
      <c r="I421" s="502"/>
      <c r="J421" s="496"/>
      <c r="K421" s="505"/>
      <c r="L421" s="508"/>
      <c r="M421" s="517"/>
      <c r="N421" s="493"/>
      <c r="O421" s="493"/>
      <c r="P421" s="493"/>
      <c r="Q421" s="493"/>
      <c r="R421" s="493"/>
      <c r="S421" s="493"/>
      <c r="T421" s="493"/>
      <c r="U421" s="493"/>
      <c r="V421" s="493"/>
      <c r="W421" s="493"/>
      <c r="X421" s="493"/>
      <c r="Y421" s="493"/>
      <c r="Z421" s="493"/>
      <c r="AA421" s="493"/>
      <c r="AB421" s="493"/>
      <c r="AC421" s="493"/>
      <c r="AD421" s="493"/>
      <c r="AE421" s="493"/>
      <c r="AF421" s="493"/>
      <c r="AG421" s="493"/>
      <c r="AH421" s="493"/>
      <c r="AI421" s="493"/>
      <c r="AJ421" s="493"/>
      <c r="AK421" s="493"/>
    </row>
    <row r="422" spans="1:37" x14ac:dyDescent="0.25">
      <c r="A422" s="511"/>
      <c r="B422" s="508"/>
      <c r="C422" s="181" t="s">
        <v>1315</v>
      </c>
      <c r="D422" s="508"/>
      <c r="E422" s="514"/>
      <c r="F422" s="496"/>
      <c r="G422" s="496"/>
      <c r="H422" s="499"/>
      <c r="I422" s="502"/>
      <c r="J422" s="496"/>
      <c r="K422" s="505"/>
      <c r="L422" s="508"/>
      <c r="M422" s="517"/>
      <c r="N422" s="493"/>
      <c r="O422" s="493"/>
      <c r="P422" s="493"/>
      <c r="Q422" s="493"/>
      <c r="R422" s="493"/>
      <c r="S422" s="493"/>
      <c r="T422" s="493"/>
      <c r="U422" s="493"/>
      <c r="V422" s="493"/>
      <c r="W422" s="493"/>
      <c r="X422" s="493"/>
      <c r="Y422" s="493"/>
      <c r="Z422" s="493"/>
      <c r="AA422" s="493"/>
      <c r="AB422" s="493"/>
      <c r="AC422" s="493"/>
      <c r="AD422" s="493"/>
      <c r="AE422" s="493"/>
      <c r="AF422" s="493"/>
      <c r="AG422" s="493"/>
      <c r="AH422" s="493"/>
      <c r="AI422" s="493"/>
      <c r="AJ422" s="493"/>
      <c r="AK422" s="493"/>
    </row>
    <row r="423" spans="1:37" x14ac:dyDescent="0.25">
      <c r="A423" s="512"/>
      <c r="B423" s="509"/>
      <c r="C423" s="182" t="s">
        <v>1316</v>
      </c>
      <c r="D423" s="509"/>
      <c r="E423" s="515"/>
      <c r="F423" s="497"/>
      <c r="G423" s="497"/>
      <c r="H423" s="500"/>
      <c r="I423" s="503"/>
      <c r="J423" s="497"/>
      <c r="K423" s="506"/>
      <c r="L423" s="509"/>
      <c r="M423" s="518"/>
      <c r="N423" s="494"/>
      <c r="O423" s="494"/>
      <c r="P423" s="494"/>
      <c r="Q423" s="494"/>
      <c r="R423" s="494"/>
      <c r="S423" s="494"/>
      <c r="T423" s="494"/>
      <c r="U423" s="494"/>
      <c r="V423" s="494"/>
      <c r="W423" s="494"/>
      <c r="X423" s="494"/>
      <c r="Y423" s="494"/>
      <c r="Z423" s="494"/>
      <c r="AA423" s="494"/>
      <c r="AB423" s="494"/>
      <c r="AC423" s="494"/>
      <c r="AD423" s="494"/>
      <c r="AE423" s="494"/>
      <c r="AF423" s="494"/>
      <c r="AG423" s="494"/>
      <c r="AH423" s="494"/>
      <c r="AI423" s="494"/>
      <c r="AJ423" s="494"/>
      <c r="AK423" s="494"/>
    </row>
    <row r="424" spans="1:37" x14ac:dyDescent="0.25">
      <c r="A424" s="510">
        <v>390</v>
      </c>
      <c r="B424" s="507" t="s">
        <v>159</v>
      </c>
      <c r="C424" s="180" t="s">
        <v>1317</v>
      </c>
      <c r="D424" s="507" t="s">
        <v>288</v>
      </c>
      <c r="E424" s="513">
        <v>75</v>
      </c>
      <c r="F424" s="495">
        <v>141494</v>
      </c>
      <c r="G424" s="495">
        <v>44647</v>
      </c>
      <c r="H424" s="498">
        <v>0</v>
      </c>
      <c r="I424" s="501">
        <v>0.68445999999999996</v>
      </c>
      <c r="J424" s="495">
        <v>44647</v>
      </c>
      <c r="K424" s="504">
        <v>3348525</v>
      </c>
      <c r="L424" s="507" t="s">
        <v>1026</v>
      </c>
      <c r="M424" s="516">
        <v>22</v>
      </c>
      <c r="N424" s="492" t="s">
        <v>1027</v>
      </c>
      <c r="O424" s="492">
        <v>5</v>
      </c>
      <c r="P424" s="492" t="s">
        <v>1027</v>
      </c>
      <c r="Q424" s="492">
        <v>8</v>
      </c>
      <c r="R424" s="492">
        <v>3</v>
      </c>
      <c r="S424" s="492">
        <v>3</v>
      </c>
      <c r="T424" s="492">
        <v>3</v>
      </c>
      <c r="U424" s="492">
        <v>3</v>
      </c>
      <c r="V424" s="492">
        <v>4</v>
      </c>
      <c r="W424" s="492">
        <v>3</v>
      </c>
      <c r="X424" s="492">
        <v>2</v>
      </c>
      <c r="Y424" s="492">
        <v>2</v>
      </c>
      <c r="Z424" s="492">
        <v>1</v>
      </c>
      <c r="AA424" s="492">
        <v>1</v>
      </c>
      <c r="AB424" s="492">
        <v>1</v>
      </c>
      <c r="AC424" s="492">
        <v>2</v>
      </c>
      <c r="AD424" s="492">
        <v>2</v>
      </c>
      <c r="AE424" s="492">
        <v>1</v>
      </c>
      <c r="AF424" s="492">
        <v>2</v>
      </c>
      <c r="AG424" s="492">
        <v>1</v>
      </c>
      <c r="AH424" s="492">
        <v>2</v>
      </c>
      <c r="AI424" s="492">
        <v>2</v>
      </c>
      <c r="AJ424" s="492">
        <v>1</v>
      </c>
      <c r="AK424" s="492">
        <v>1</v>
      </c>
    </row>
    <row r="425" spans="1:37" ht="25.5" x14ac:dyDescent="0.25">
      <c r="A425" s="511"/>
      <c r="B425" s="508"/>
      <c r="C425" s="181" t="s">
        <v>1318</v>
      </c>
      <c r="D425" s="508"/>
      <c r="E425" s="514"/>
      <c r="F425" s="496"/>
      <c r="G425" s="496"/>
      <c r="H425" s="499"/>
      <c r="I425" s="502"/>
      <c r="J425" s="496"/>
      <c r="K425" s="505"/>
      <c r="L425" s="508"/>
      <c r="M425" s="517"/>
      <c r="N425" s="493"/>
      <c r="O425" s="493"/>
      <c r="P425" s="493"/>
      <c r="Q425" s="493"/>
      <c r="R425" s="493"/>
      <c r="S425" s="493"/>
      <c r="T425" s="493"/>
      <c r="U425" s="493"/>
      <c r="V425" s="493"/>
      <c r="W425" s="493"/>
      <c r="X425" s="493"/>
      <c r="Y425" s="493"/>
      <c r="Z425" s="493"/>
      <c r="AA425" s="493"/>
      <c r="AB425" s="493"/>
      <c r="AC425" s="493"/>
      <c r="AD425" s="493"/>
      <c r="AE425" s="493"/>
      <c r="AF425" s="493"/>
      <c r="AG425" s="493"/>
      <c r="AH425" s="493"/>
      <c r="AI425" s="493"/>
      <c r="AJ425" s="493"/>
      <c r="AK425" s="493"/>
    </row>
    <row r="426" spans="1:37" x14ac:dyDescent="0.25">
      <c r="A426" s="511"/>
      <c r="B426" s="508"/>
      <c r="C426" s="181" t="s">
        <v>1319</v>
      </c>
      <c r="D426" s="508"/>
      <c r="E426" s="514"/>
      <c r="F426" s="496"/>
      <c r="G426" s="496"/>
      <c r="H426" s="499"/>
      <c r="I426" s="502"/>
      <c r="J426" s="496"/>
      <c r="K426" s="505"/>
      <c r="L426" s="508"/>
      <c r="M426" s="517"/>
      <c r="N426" s="493"/>
      <c r="O426" s="493"/>
      <c r="P426" s="493"/>
      <c r="Q426" s="493"/>
      <c r="R426" s="493"/>
      <c r="S426" s="493"/>
      <c r="T426" s="493"/>
      <c r="U426" s="493"/>
      <c r="V426" s="493"/>
      <c r="W426" s="493"/>
      <c r="X426" s="493"/>
      <c r="Y426" s="493"/>
      <c r="Z426" s="493"/>
      <c r="AA426" s="493"/>
      <c r="AB426" s="493"/>
      <c r="AC426" s="493"/>
      <c r="AD426" s="493"/>
      <c r="AE426" s="493"/>
      <c r="AF426" s="493"/>
      <c r="AG426" s="493"/>
      <c r="AH426" s="493"/>
      <c r="AI426" s="493"/>
      <c r="AJ426" s="493"/>
      <c r="AK426" s="493"/>
    </row>
    <row r="427" spans="1:37" x14ac:dyDescent="0.25">
      <c r="A427" s="512"/>
      <c r="B427" s="509"/>
      <c r="C427" s="182" t="s">
        <v>1320</v>
      </c>
      <c r="D427" s="509"/>
      <c r="E427" s="515"/>
      <c r="F427" s="497"/>
      <c r="G427" s="497"/>
      <c r="H427" s="500"/>
      <c r="I427" s="503"/>
      <c r="J427" s="497"/>
      <c r="K427" s="506"/>
      <c r="L427" s="509"/>
      <c r="M427" s="518"/>
      <c r="N427" s="494"/>
      <c r="O427" s="494"/>
      <c r="P427" s="494"/>
      <c r="Q427" s="494"/>
      <c r="R427" s="494"/>
      <c r="S427" s="494"/>
      <c r="T427" s="494"/>
      <c r="U427" s="494"/>
      <c r="V427" s="494"/>
      <c r="W427" s="494"/>
      <c r="X427" s="494"/>
      <c r="Y427" s="494"/>
      <c r="Z427" s="494"/>
      <c r="AA427" s="494"/>
      <c r="AB427" s="494"/>
      <c r="AC427" s="494"/>
      <c r="AD427" s="494"/>
      <c r="AE427" s="494"/>
      <c r="AF427" s="494"/>
      <c r="AG427" s="494"/>
      <c r="AH427" s="494"/>
      <c r="AI427" s="494"/>
      <c r="AJ427" s="494"/>
      <c r="AK427" s="494"/>
    </row>
    <row r="428" spans="1:37" x14ac:dyDescent="0.25">
      <c r="A428" s="528">
        <v>391</v>
      </c>
      <c r="B428" s="525" t="s">
        <v>160</v>
      </c>
      <c r="C428" s="183" t="s">
        <v>1321</v>
      </c>
      <c r="D428" s="525" t="s">
        <v>288</v>
      </c>
      <c r="E428" s="531">
        <v>20</v>
      </c>
      <c r="F428" s="534">
        <v>25669</v>
      </c>
      <c r="G428" s="534">
        <v>7048</v>
      </c>
      <c r="H428" s="537">
        <v>1</v>
      </c>
      <c r="I428" s="501">
        <v>1</v>
      </c>
      <c r="J428" s="540" t="s">
        <v>1060</v>
      </c>
      <c r="K428" s="522" t="s">
        <v>1061</v>
      </c>
      <c r="L428" s="525" t="s">
        <v>986</v>
      </c>
      <c r="M428" s="543">
        <v>16</v>
      </c>
      <c r="N428" s="519" t="s">
        <v>1027</v>
      </c>
      <c r="O428" s="519">
        <v>2</v>
      </c>
      <c r="P428" s="519" t="s">
        <v>1027</v>
      </c>
      <c r="Q428" s="519" t="s">
        <v>1027</v>
      </c>
      <c r="R428" s="519" t="s">
        <v>1027</v>
      </c>
      <c r="S428" s="519" t="s">
        <v>1027</v>
      </c>
      <c r="T428" s="519" t="s">
        <v>1027</v>
      </c>
      <c r="U428" s="519" t="s">
        <v>1027</v>
      </c>
      <c r="V428" s="519" t="s">
        <v>1027</v>
      </c>
      <c r="W428" s="519" t="s">
        <v>1027</v>
      </c>
      <c r="X428" s="519" t="s">
        <v>1027</v>
      </c>
      <c r="Y428" s="519" t="s">
        <v>1027</v>
      </c>
      <c r="Z428" s="519" t="s">
        <v>1027</v>
      </c>
      <c r="AA428" s="519" t="s">
        <v>1027</v>
      </c>
      <c r="AB428" s="519" t="s">
        <v>1027</v>
      </c>
      <c r="AC428" s="519" t="s">
        <v>1027</v>
      </c>
      <c r="AD428" s="519" t="s">
        <v>1027</v>
      </c>
      <c r="AE428" s="519" t="s">
        <v>1027</v>
      </c>
      <c r="AF428" s="519" t="s">
        <v>1027</v>
      </c>
      <c r="AG428" s="519">
        <v>1</v>
      </c>
      <c r="AH428" s="519" t="s">
        <v>1027</v>
      </c>
      <c r="AI428" s="519" t="s">
        <v>1027</v>
      </c>
      <c r="AJ428" s="519">
        <v>1</v>
      </c>
      <c r="AK428" s="519" t="s">
        <v>1027</v>
      </c>
    </row>
    <row r="429" spans="1:37" x14ac:dyDescent="0.25">
      <c r="A429" s="529"/>
      <c r="B429" s="526"/>
      <c r="C429" s="184" t="s">
        <v>1322</v>
      </c>
      <c r="D429" s="526"/>
      <c r="E429" s="532"/>
      <c r="F429" s="535"/>
      <c r="G429" s="535"/>
      <c r="H429" s="538"/>
      <c r="I429" s="502"/>
      <c r="J429" s="541"/>
      <c r="K429" s="523"/>
      <c r="L429" s="526"/>
      <c r="M429" s="544"/>
      <c r="N429" s="520"/>
      <c r="O429" s="520"/>
      <c r="P429" s="520"/>
      <c r="Q429" s="520"/>
      <c r="R429" s="520"/>
      <c r="S429" s="520"/>
      <c r="T429" s="520"/>
      <c r="U429" s="520"/>
      <c r="V429" s="520"/>
      <c r="W429" s="520"/>
      <c r="X429" s="520"/>
      <c r="Y429" s="520"/>
      <c r="Z429" s="520"/>
      <c r="AA429" s="520"/>
      <c r="AB429" s="520"/>
      <c r="AC429" s="520"/>
      <c r="AD429" s="520"/>
      <c r="AE429" s="520"/>
      <c r="AF429" s="520"/>
      <c r="AG429" s="520"/>
      <c r="AH429" s="520"/>
      <c r="AI429" s="520"/>
      <c r="AJ429" s="520"/>
      <c r="AK429" s="520"/>
    </row>
    <row r="430" spans="1:37" x14ac:dyDescent="0.25">
      <c r="A430" s="529"/>
      <c r="B430" s="526"/>
      <c r="C430" s="184" t="s">
        <v>1323</v>
      </c>
      <c r="D430" s="526"/>
      <c r="E430" s="532"/>
      <c r="F430" s="535"/>
      <c r="G430" s="535"/>
      <c r="H430" s="538"/>
      <c r="I430" s="502"/>
      <c r="J430" s="541"/>
      <c r="K430" s="523"/>
      <c r="L430" s="526"/>
      <c r="M430" s="544"/>
      <c r="N430" s="520"/>
      <c r="O430" s="520"/>
      <c r="P430" s="520"/>
      <c r="Q430" s="520"/>
      <c r="R430" s="520"/>
      <c r="S430" s="520"/>
      <c r="T430" s="520"/>
      <c r="U430" s="520"/>
      <c r="V430" s="520"/>
      <c r="W430" s="520"/>
      <c r="X430" s="520"/>
      <c r="Y430" s="520"/>
      <c r="Z430" s="520"/>
      <c r="AA430" s="520"/>
      <c r="AB430" s="520"/>
      <c r="AC430" s="520"/>
      <c r="AD430" s="520"/>
      <c r="AE430" s="520"/>
      <c r="AF430" s="520"/>
      <c r="AG430" s="520"/>
      <c r="AH430" s="520"/>
      <c r="AI430" s="520"/>
      <c r="AJ430" s="520"/>
      <c r="AK430" s="520"/>
    </row>
    <row r="431" spans="1:37" x14ac:dyDescent="0.25">
      <c r="A431" s="530"/>
      <c r="B431" s="527"/>
      <c r="C431" s="185" t="s">
        <v>1324</v>
      </c>
      <c r="D431" s="527"/>
      <c r="E431" s="533"/>
      <c r="F431" s="536"/>
      <c r="G431" s="536"/>
      <c r="H431" s="539"/>
      <c r="I431" s="503"/>
      <c r="J431" s="542"/>
      <c r="K431" s="524"/>
      <c r="L431" s="527"/>
      <c r="M431" s="545"/>
      <c r="N431" s="521"/>
      <c r="O431" s="521"/>
      <c r="P431" s="521"/>
      <c r="Q431" s="521"/>
      <c r="R431" s="521"/>
      <c r="S431" s="521"/>
      <c r="T431" s="521"/>
      <c r="U431" s="521"/>
      <c r="V431" s="521"/>
      <c r="W431" s="521"/>
      <c r="X431" s="521"/>
      <c r="Y431" s="521"/>
      <c r="Z431" s="521"/>
      <c r="AA431" s="521"/>
      <c r="AB431" s="521"/>
      <c r="AC431" s="521"/>
      <c r="AD431" s="521"/>
      <c r="AE431" s="521"/>
      <c r="AF431" s="521"/>
      <c r="AG431" s="521"/>
      <c r="AH431" s="521"/>
      <c r="AI431" s="521"/>
      <c r="AJ431" s="521"/>
      <c r="AK431" s="521"/>
    </row>
    <row r="432" spans="1:37" x14ac:dyDescent="0.25">
      <c r="A432" s="510">
        <v>398</v>
      </c>
      <c r="B432" s="507" t="s">
        <v>189</v>
      </c>
      <c r="C432" s="180" t="s">
        <v>1325</v>
      </c>
      <c r="D432" s="507" t="s">
        <v>288</v>
      </c>
      <c r="E432" s="513">
        <v>23</v>
      </c>
      <c r="F432" s="495">
        <v>62068</v>
      </c>
      <c r="G432" s="495">
        <v>5293</v>
      </c>
      <c r="H432" s="498">
        <v>0</v>
      </c>
      <c r="I432" s="501">
        <v>0.91472299999999995</v>
      </c>
      <c r="J432" s="495">
        <v>5293</v>
      </c>
      <c r="K432" s="504">
        <v>121739</v>
      </c>
      <c r="L432" s="507" t="s">
        <v>1026</v>
      </c>
      <c r="M432" s="516">
        <v>5</v>
      </c>
      <c r="N432" s="492" t="s">
        <v>1027</v>
      </c>
      <c r="O432" s="492">
        <v>1</v>
      </c>
      <c r="P432" s="492" t="s">
        <v>1027</v>
      </c>
      <c r="Q432" s="492">
        <v>1</v>
      </c>
      <c r="R432" s="492">
        <v>1</v>
      </c>
      <c r="S432" s="492">
        <v>1</v>
      </c>
      <c r="T432" s="492">
        <v>1</v>
      </c>
      <c r="U432" s="492">
        <v>1</v>
      </c>
      <c r="V432" s="492">
        <v>1</v>
      </c>
      <c r="W432" s="492">
        <v>1</v>
      </c>
      <c r="X432" s="492" t="s">
        <v>1027</v>
      </c>
      <c r="Y432" s="492" t="s">
        <v>1027</v>
      </c>
      <c r="Z432" s="492" t="s">
        <v>1027</v>
      </c>
      <c r="AA432" s="492" t="s">
        <v>1027</v>
      </c>
      <c r="AB432" s="492">
        <v>1</v>
      </c>
      <c r="AC432" s="492">
        <v>1</v>
      </c>
      <c r="AD432" s="492">
        <v>1</v>
      </c>
      <c r="AE432" s="492">
        <v>1</v>
      </c>
      <c r="AF432" s="492">
        <v>1</v>
      </c>
      <c r="AG432" s="492">
        <v>1</v>
      </c>
      <c r="AH432" s="492">
        <v>1</v>
      </c>
      <c r="AI432" s="492">
        <v>1</v>
      </c>
      <c r="AJ432" s="492">
        <v>1</v>
      </c>
      <c r="AK432" s="492">
        <v>1</v>
      </c>
    </row>
    <row r="433" spans="1:37" x14ac:dyDescent="0.25">
      <c r="A433" s="511"/>
      <c r="B433" s="508"/>
      <c r="C433" s="181" t="s">
        <v>1326</v>
      </c>
      <c r="D433" s="508"/>
      <c r="E433" s="514"/>
      <c r="F433" s="496"/>
      <c r="G433" s="496"/>
      <c r="H433" s="499"/>
      <c r="I433" s="502"/>
      <c r="J433" s="496"/>
      <c r="K433" s="505"/>
      <c r="L433" s="508"/>
      <c r="M433" s="517"/>
      <c r="N433" s="493"/>
      <c r="O433" s="493"/>
      <c r="P433" s="493"/>
      <c r="Q433" s="493"/>
      <c r="R433" s="493"/>
      <c r="S433" s="493"/>
      <c r="T433" s="493"/>
      <c r="U433" s="493"/>
      <c r="V433" s="493"/>
      <c r="W433" s="493"/>
      <c r="X433" s="493"/>
      <c r="Y433" s="493"/>
      <c r="Z433" s="493"/>
      <c r="AA433" s="493"/>
      <c r="AB433" s="493"/>
      <c r="AC433" s="493"/>
      <c r="AD433" s="493"/>
      <c r="AE433" s="493"/>
      <c r="AF433" s="493"/>
      <c r="AG433" s="493"/>
      <c r="AH433" s="493"/>
      <c r="AI433" s="493"/>
      <c r="AJ433" s="493"/>
      <c r="AK433" s="493"/>
    </row>
    <row r="434" spans="1:37" x14ac:dyDescent="0.25">
      <c r="A434" s="511"/>
      <c r="B434" s="508"/>
      <c r="C434" s="181" t="s">
        <v>1327</v>
      </c>
      <c r="D434" s="508"/>
      <c r="E434" s="514"/>
      <c r="F434" s="496"/>
      <c r="G434" s="496"/>
      <c r="H434" s="499"/>
      <c r="I434" s="502"/>
      <c r="J434" s="496"/>
      <c r="K434" s="505"/>
      <c r="L434" s="508"/>
      <c r="M434" s="517"/>
      <c r="N434" s="493"/>
      <c r="O434" s="493"/>
      <c r="P434" s="493"/>
      <c r="Q434" s="493"/>
      <c r="R434" s="493"/>
      <c r="S434" s="493"/>
      <c r="T434" s="493"/>
      <c r="U434" s="493"/>
      <c r="V434" s="493"/>
      <c r="W434" s="493"/>
      <c r="X434" s="493"/>
      <c r="Y434" s="493"/>
      <c r="Z434" s="493"/>
      <c r="AA434" s="493"/>
      <c r="AB434" s="493"/>
      <c r="AC434" s="493"/>
      <c r="AD434" s="493"/>
      <c r="AE434" s="493"/>
      <c r="AF434" s="493"/>
      <c r="AG434" s="493"/>
      <c r="AH434" s="493"/>
      <c r="AI434" s="493"/>
      <c r="AJ434" s="493"/>
      <c r="AK434" s="493"/>
    </row>
    <row r="435" spans="1:37" x14ac:dyDescent="0.25">
      <c r="A435" s="511"/>
      <c r="B435" s="508"/>
      <c r="C435" s="181" t="s">
        <v>1328</v>
      </c>
      <c r="D435" s="508"/>
      <c r="E435" s="514"/>
      <c r="F435" s="496"/>
      <c r="G435" s="496"/>
      <c r="H435" s="499"/>
      <c r="I435" s="502"/>
      <c r="J435" s="496"/>
      <c r="K435" s="505"/>
      <c r="L435" s="508"/>
      <c r="M435" s="517"/>
      <c r="N435" s="493"/>
      <c r="O435" s="493"/>
      <c r="P435" s="493"/>
      <c r="Q435" s="493"/>
      <c r="R435" s="493"/>
      <c r="S435" s="493"/>
      <c r="T435" s="493"/>
      <c r="U435" s="493"/>
      <c r="V435" s="493"/>
      <c r="W435" s="493"/>
      <c r="X435" s="493"/>
      <c r="Y435" s="493"/>
      <c r="Z435" s="493"/>
      <c r="AA435" s="493"/>
      <c r="AB435" s="493"/>
      <c r="AC435" s="493"/>
      <c r="AD435" s="493"/>
      <c r="AE435" s="493"/>
      <c r="AF435" s="493"/>
      <c r="AG435" s="493"/>
      <c r="AH435" s="493"/>
      <c r="AI435" s="493"/>
      <c r="AJ435" s="493"/>
      <c r="AK435" s="493"/>
    </row>
    <row r="436" spans="1:37" x14ac:dyDescent="0.25">
      <c r="A436" s="512"/>
      <c r="B436" s="509"/>
      <c r="C436" s="182" t="s">
        <v>1329</v>
      </c>
      <c r="D436" s="509"/>
      <c r="E436" s="515"/>
      <c r="F436" s="497"/>
      <c r="G436" s="497"/>
      <c r="H436" s="500"/>
      <c r="I436" s="503"/>
      <c r="J436" s="497"/>
      <c r="K436" s="506"/>
      <c r="L436" s="509"/>
      <c r="M436" s="518"/>
      <c r="N436" s="494"/>
      <c r="O436" s="494"/>
      <c r="P436" s="494"/>
      <c r="Q436" s="494"/>
      <c r="R436" s="494"/>
      <c r="S436" s="494"/>
      <c r="T436" s="494"/>
      <c r="U436" s="494"/>
      <c r="V436" s="494"/>
      <c r="W436" s="494"/>
      <c r="X436" s="494"/>
      <c r="Y436" s="494"/>
      <c r="Z436" s="494"/>
      <c r="AA436" s="494"/>
      <c r="AB436" s="494"/>
      <c r="AC436" s="494"/>
      <c r="AD436" s="494"/>
      <c r="AE436" s="494"/>
      <c r="AF436" s="494"/>
      <c r="AG436" s="494"/>
      <c r="AH436" s="494"/>
      <c r="AI436" s="494"/>
      <c r="AJ436" s="494"/>
      <c r="AK436" s="494"/>
    </row>
    <row r="437" spans="1:37" x14ac:dyDescent="0.25">
      <c r="A437" s="510">
        <v>400</v>
      </c>
      <c r="B437" s="507" t="s">
        <v>161</v>
      </c>
      <c r="C437" s="180" t="s">
        <v>1330</v>
      </c>
      <c r="D437" s="507" t="s">
        <v>288</v>
      </c>
      <c r="E437" s="513">
        <v>19</v>
      </c>
      <c r="F437" s="495">
        <v>141494</v>
      </c>
      <c r="G437" s="495">
        <v>41484</v>
      </c>
      <c r="H437" s="498">
        <v>0</v>
      </c>
      <c r="I437" s="501">
        <v>0.70681400000000005</v>
      </c>
      <c r="J437" s="495">
        <v>41484</v>
      </c>
      <c r="K437" s="504">
        <v>788196</v>
      </c>
      <c r="L437" s="507" t="s">
        <v>1026</v>
      </c>
      <c r="M437" s="516">
        <v>8</v>
      </c>
      <c r="N437" s="492" t="s">
        <v>1027</v>
      </c>
      <c r="O437" s="492">
        <v>1</v>
      </c>
      <c r="P437" s="492" t="s">
        <v>1027</v>
      </c>
      <c r="Q437" s="492">
        <v>1</v>
      </c>
      <c r="R437" s="492">
        <v>1</v>
      </c>
      <c r="S437" s="492">
        <v>1</v>
      </c>
      <c r="T437" s="492">
        <v>1</v>
      </c>
      <c r="U437" s="492">
        <v>1</v>
      </c>
      <c r="V437" s="492">
        <v>1</v>
      </c>
      <c r="W437" s="492">
        <v>1</v>
      </c>
      <c r="X437" s="492">
        <v>1</v>
      </c>
      <c r="Y437" s="492" t="s">
        <v>1027</v>
      </c>
      <c r="Z437" s="492" t="s">
        <v>1027</v>
      </c>
      <c r="AA437" s="492" t="s">
        <v>1027</v>
      </c>
      <c r="AB437" s="492">
        <v>1</v>
      </c>
      <c r="AC437" s="492" t="s">
        <v>1027</v>
      </c>
      <c r="AD437" s="492">
        <v>1</v>
      </c>
      <c r="AE437" s="492" t="s">
        <v>1027</v>
      </c>
      <c r="AF437" s="492" t="s">
        <v>1027</v>
      </c>
      <c r="AG437" s="492" t="s">
        <v>1027</v>
      </c>
      <c r="AH437" s="492" t="s">
        <v>1027</v>
      </c>
      <c r="AI437" s="492" t="s">
        <v>1027</v>
      </c>
      <c r="AJ437" s="492" t="s">
        <v>1027</v>
      </c>
      <c r="AK437" s="492" t="s">
        <v>1027</v>
      </c>
    </row>
    <row r="438" spans="1:37" x14ac:dyDescent="0.25">
      <c r="A438" s="511"/>
      <c r="B438" s="508"/>
      <c r="C438" s="181" t="s">
        <v>1331</v>
      </c>
      <c r="D438" s="508"/>
      <c r="E438" s="514"/>
      <c r="F438" s="496"/>
      <c r="G438" s="496"/>
      <c r="H438" s="499"/>
      <c r="I438" s="502"/>
      <c r="J438" s="496"/>
      <c r="K438" s="505"/>
      <c r="L438" s="508"/>
      <c r="M438" s="517"/>
      <c r="N438" s="493"/>
      <c r="O438" s="493"/>
      <c r="P438" s="493"/>
      <c r="Q438" s="493"/>
      <c r="R438" s="493"/>
      <c r="S438" s="493"/>
      <c r="T438" s="493"/>
      <c r="U438" s="493"/>
      <c r="V438" s="493"/>
      <c r="W438" s="493"/>
      <c r="X438" s="493"/>
      <c r="Y438" s="493"/>
      <c r="Z438" s="493"/>
      <c r="AA438" s="493"/>
      <c r="AB438" s="493"/>
      <c r="AC438" s="493"/>
      <c r="AD438" s="493"/>
      <c r="AE438" s="493"/>
      <c r="AF438" s="493"/>
      <c r="AG438" s="493"/>
      <c r="AH438" s="493"/>
      <c r="AI438" s="493"/>
      <c r="AJ438" s="493"/>
      <c r="AK438" s="493"/>
    </row>
    <row r="439" spans="1:37" x14ac:dyDescent="0.25">
      <c r="A439" s="511"/>
      <c r="B439" s="508"/>
      <c r="C439" s="181" t="s">
        <v>1332</v>
      </c>
      <c r="D439" s="508"/>
      <c r="E439" s="514"/>
      <c r="F439" s="496"/>
      <c r="G439" s="496"/>
      <c r="H439" s="499"/>
      <c r="I439" s="502"/>
      <c r="J439" s="496"/>
      <c r="K439" s="505"/>
      <c r="L439" s="508"/>
      <c r="M439" s="517"/>
      <c r="N439" s="493"/>
      <c r="O439" s="493"/>
      <c r="P439" s="493"/>
      <c r="Q439" s="493"/>
      <c r="R439" s="493"/>
      <c r="S439" s="493"/>
      <c r="T439" s="493"/>
      <c r="U439" s="493"/>
      <c r="V439" s="493"/>
      <c r="W439" s="493"/>
      <c r="X439" s="493"/>
      <c r="Y439" s="493"/>
      <c r="Z439" s="493"/>
      <c r="AA439" s="493"/>
      <c r="AB439" s="493"/>
      <c r="AC439" s="493"/>
      <c r="AD439" s="493"/>
      <c r="AE439" s="493"/>
      <c r="AF439" s="493"/>
      <c r="AG439" s="493"/>
      <c r="AH439" s="493"/>
      <c r="AI439" s="493"/>
      <c r="AJ439" s="493"/>
      <c r="AK439" s="493"/>
    </row>
    <row r="440" spans="1:37" x14ac:dyDescent="0.25">
      <c r="A440" s="511"/>
      <c r="B440" s="508"/>
      <c r="C440" s="181" t="s">
        <v>1333</v>
      </c>
      <c r="D440" s="508"/>
      <c r="E440" s="514"/>
      <c r="F440" s="496"/>
      <c r="G440" s="496"/>
      <c r="H440" s="499"/>
      <c r="I440" s="502"/>
      <c r="J440" s="496"/>
      <c r="K440" s="505"/>
      <c r="L440" s="508"/>
      <c r="M440" s="517"/>
      <c r="N440" s="493"/>
      <c r="O440" s="493"/>
      <c r="P440" s="493"/>
      <c r="Q440" s="493"/>
      <c r="R440" s="493"/>
      <c r="S440" s="493"/>
      <c r="T440" s="493"/>
      <c r="U440" s="493"/>
      <c r="V440" s="493"/>
      <c r="W440" s="493"/>
      <c r="X440" s="493"/>
      <c r="Y440" s="493"/>
      <c r="Z440" s="493"/>
      <c r="AA440" s="493"/>
      <c r="AB440" s="493"/>
      <c r="AC440" s="493"/>
      <c r="AD440" s="493"/>
      <c r="AE440" s="493"/>
      <c r="AF440" s="493"/>
      <c r="AG440" s="493"/>
      <c r="AH440" s="493"/>
      <c r="AI440" s="493"/>
      <c r="AJ440" s="493"/>
      <c r="AK440" s="493"/>
    </row>
    <row r="441" spans="1:37" ht="25.5" x14ac:dyDescent="0.25">
      <c r="A441" s="512"/>
      <c r="B441" s="509"/>
      <c r="C441" s="182" t="s">
        <v>1334</v>
      </c>
      <c r="D441" s="509"/>
      <c r="E441" s="515"/>
      <c r="F441" s="497"/>
      <c r="G441" s="497"/>
      <c r="H441" s="500"/>
      <c r="I441" s="503"/>
      <c r="J441" s="497"/>
      <c r="K441" s="506"/>
      <c r="L441" s="509"/>
      <c r="M441" s="518"/>
      <c r="N441" s="494"/>
      <c r="O441" s="494"/>
      <c r="P441" s="494"/>
      <c r="Q441" s="494"/>
      <c r="R441" s="494"/>
      <c r="S441" s="494"/>
      <c r="T441" s="494"/>
      <c r="U441" s="494"/>
      <c r="V441" s="494"/>
      <c r="W441" s="494"/>
      <c r="X441" s="494"/>
      <c r="Y441" s="494"/>
      <c r="Z441" s="494"/>
      <c r="AA441" s="494"/>
      <c r="AB441" s="494"/>
      <c r="AC441" s="494"/>
      <c r="AD441" s="494"/>
      <c r="AE441" s="494"/>
      <c r="AF441" s="494"/>
      <c r="AG441" s="494"/>
      <c r="AH441" s="494"/>
      <c r="AI441" s="494"/>
      <c r="AJ441" s="494"/>
      <c r="AK441" s="494"/>
    </row>
    <row r="442" spans="1:37" x14ac:dyDescent="0.25">
      <c r="A442" s="510">
        <v>401</v>
      </c>
      <c r="B442" s="507" t="s">
        <v>162</v>
      </c>
      <c r="C442" s="180" t="s">
        <v>1335</v>
      </c>
      <c r="D442" s="507" t="s">
        <v>949</v>
      </c>
      <c r="E442" s="513">
        <v>20</v>
      </c>
      <c r="F442" s="495">
        <v>162008</v>
      </c>
      <c r="G442" s="495">
        <v>78900</v>
      </c>
      <c r="H442" s="498">
        <v>0</v>
      </c>
      <c r="I442" s="501">
        <v>0.51298699999999997</v>
      </c>
      <c r="J442" s="495">
        <v>78900</v>
      </c>
      <c r="K442" s="504">
        <v>1578000</v>
      </c>
      <c r="L442" s="507" t="s">
        <v>1026</v>
      </c>
      <c r="M442" s="516">
        <v>3</v>
      </c>
      <c r="N442" s="492" t="s">
        <v>1027</v>
      </c>
      <c r="O442" s="492">
        <v>1</v>
      </c>
      <c r="P442" s="492" t="s">
        <v>1027</v>
      </c>
      <c r="Q442" s="492">
        <v>1</v>
      </c>
      <c r="R442" s="492">
        <v>1</v>
      </c>
      <c r="S442" s="492">
        <v>1</v>
      </c>
      <c r="T442" s="492">
        <v>1</v>
      </c>
      <c r="U442" s="492">
        <v>1</v>
      </c>
      <c r="V442" s="492">
        <v>1</v>
      </c>
      <c r="W442" s="492">
        <v>1</v>
      </c>
      <c r="X442" s="492" t="s">
        <v>1027</v>
      </c>
      <c r="Y442" s="492" t="s">
        <v>1027</v>
      </c>
      <c r="Z442" s="492" t="s">
        <v>1027</v>
      </c>
      <c r="AA442" s="492" t="s">
        <v>1027</v>
      </c>
      <c r="AB442" s="492">
        <v>1</v>
      </c>
      <c r="AC442" s="492" t="s">
        <v>1027</v>
      </c>
      <c r="AD442" s="492">
        <v>1</v>
      </c>
      <c r="AE442" s="492">
        <v>1</v>
      </c>
      <c r="AF442" s="492">
        <v>1</v>
      </c>
      <c r="AG442" s="492">
        <v>1</v>
      </c>
      <c r="AH442" s="492">
        <v>1</v>
      </c>
      <c r="AI442" s="492">
        <v>1</v>
      </c>
      <c r="AJ442" s="492">
        <v>1</v>
      </c>
      <c r="AK442" s="492">
        <v>1</v>
      </c>
    </row>
    <row r="443" spans="1:37" x14ac:dyDescent="0.25">
      <c r="A443" s="511"/>
      <c r="B443" s="508"/>
      <c r="C443" s="181" t="s">
        <v>1336</v>
      </c>
      <c r="D443" s="508"/>
      <c r="E443" s="514"/>
      <c r="F443" s="496"/>
      <c r="G443" s="496"/>
      <c r="H443" s="499"/>
      <c r="I443" s="502"/>
      <c r="J443" s="496"/>
      <c r="K443" s="505"/>
      <c r="L443" s="508"/>
      <c r="M443" s="517"/>
      <c r="N443" s="493"/>
      <c r="O443" s="493"/>
      <c r="P443" s="493"/>
      <c r="Q443" s="493"/>
      <c r="R443" s="493"/>
      <c r="S443" s="493"/>
      <c r="T443" s="493"/>
      <c r="U443" s="493"/>
      <c r="V443" s="493"/>
      <c r="W443" s="493"/>
      <c r="X443" s="493"/>
      <c r="Y443" s="493"/>
      <c r="Z443" s="493"/>
      <c r="AA443" s="493"/>
      <c r="AB443" s="493"/>
      <c r="AC443" s="493"/>
      <c r="AD443" s="493"/>
      <c r="AE443" s="493"/>
      <c r="AF443" s="493"/>
      <c r="AG443" s="493"/>
      <c r="AH443" s="493"/>
      <c r="AI443" s="493"/>
      <c r="AJ443" s="493"/>
      <c r="AK443" s="493"/>
    </row>
    <row r="444" spans="1:37" x14ac:dyDescent="0.25">
      <c r="A444" s="511"/>
      <c r="B444" s="508"/>
      <c r="C444" s="181" t="s">
        <v>1337</v>
      </c>
      <c r="D444" s="508"/>
      <c r="E444" s="514"/>
      <c r="F444" s="496"/>
      <c r="G444" s="496"/>
      <c r="H444" s="499"/>
      <c r="I444" s="502"/>
      <c r="J444" s="496"/>
      <c r="K444" s="505"/>
      <c r="L444" s="508"/>
      <c r="M444" s="517"/>
      <c r="N444" s="493"/>
      <c r="O444" s="493"/>
      <c r="P444" s="493"/>
      <c r="Q444" s="493"/>
      <c r="R444" s="493"/>
      <c r="S444" s="493"/>
      <c r="T444" s="493"/>
      <c r="U444" s="493"/>
      <c r="V444" s="493"/>
      <c r="W444" s="493"/>
      <c r="X444" s="493"/>
      <c r="Y444" s="493"/>
      <c r="Z444" s="493"/>
      <c r="AA444" s="493"/>
      <c r="AB444" s="493"/>
      <c r="AC444" s="493"/>
      <c r="AD444" s="493"/>
      <c r="AE444" s="493"/>
      <c r="AF444" s="493"/>
      <c r="AG444" s="493"/>
      <c r="AH444" s="493"/>
      <c r="AI444" s="493"/>
      <c r="AJ444" s="493"/>
      <c r="AK444" s="493"/>
    </row>
    <row r="445" spans="1:37" x14ac:dyDescent="0.25">
      <c r="A445" s="511"/>
      <c r="B445" s="508"/>
      <c r="C445" s="181" t="s">
        <v>1338</v>
      </c>
      <c r="D445" s="508"/>
      <c r="E445" s="514"/>
      <c r="F445" s="496"/>
      <c r="G445" s="496"/>
      <c r="H445" s="499"/>
      <c r="I445" s="502"/>
      <c r="J445" s="496"/>
      <c r="K445" s="505"/>
      <c r="L445" s="508"/>
      <c r="M445" s="517"/>
      <c r="N445" s="493"/>
      <c r="O445" s="493"/>
      <c r="P445" s="493"/>
      <c r="Q445" s="493"/>
      <c r="R445" s="493"/>
      <c r="S445" s="493"/>
      <c r="T445" s="493"/>
      <c r="U445" s="493"/>
      <c r="V445" s="493"/>
      <c r="W445" s="493"/>
      <c r="X445" s="493"/>
      <c r="Y445" s="493"/>
      <c r="Z445" s="493"/>
      <c r="AA445" s="493"/>
      <c r="AB445" s="493"/>
      <c r="AC445" s="493"/>
      <c r="AD445" s="493"/>
      <c r="AE445" s="493"/>
      <c r="AF445" s="493"/>
      <c r="AG445" s="493"/>
      <c r="AH445" s="493"/>
      <c r="AI445" s="493"/>
      <c r="AJ445" s="493"/>
      <c r="AK445" s="493"/>
    </row>
    <row r="446" spans="1:37" x14ac:dyDescent="0.25">
      <c r="A446" s="511"/>
      <c r="B446" s="508"/>
      <c r="C446" s="181" t="s">
        <v>1339</v>
      </c>
      <c r="D446" s="508"/>
      <c r="E446" s="514"/>
      <c r="F446" s="496"/>
      <c r="G446" s="496"/>
      <c r="H446" s="499"/>
      <c r="I446" s="502"/>
      <c r="J446" s="496"/>
      <c r="K446" s="505"/>
      <c r="L446" s="508"/>
      <c r="M446" s="517"/>
      <c r="N446" s="493"/>
      <c r="O446" s="493"/>
      <c r="P446" s="493"/>
      <c r="Q446" s="493"/>
      <c r="R446" s="493"/>
      <c r="S446" s="493"/>
      <c r="T446" s="493"/>
      <c r="U446" s="493"/>
      <c r="V446" s="493"/>
      <c r="W446" s="493"/>
      <c r="X446" s="493"/>
      <c r="Y446" s="493"/>
      <c r="Z446" s="493"/>
      <c r="AA446" s="493"/>
      <c r="AB446" s="493"/>
      <c r="AC446" s="493"/>
      <c r="AD446" s="493"/>
      <c r="AE446" s="493"/>
      <c r="AF446" s="493"/>
      <c r="AG446" s="493"/>
      <c r="AH446" s="493"/>
      <c r="AI446" s="493"/>
      <c r="AJ446" s="493"/>
      <c r="AK446" s="493"/>
    </row>
    <row r="447" spans="1:37" x14ac:dyDescent="0.25">
      <c r="A447" s="511"/>
      <c r="B447" s="508"/>
      <c r="C447" s="181" t="s">
        <v>1340</v>
      </c>
      <c r="D447" s="508"/>
      <c r="E447" s="514"/>
      <c r="F447" s="496"/>
      <c r="G447" s="496"/>
      <c r="H447" s="499"/>
      <c r="I447" s="502"/>
      <c r="J447" s="496"/>
      <c r="K447" s="505"/>
      <c r="L447" s="508"/>
      <c r="M447" s="517"/>
      <c r="N447" s="493"/>
      <c r="O447" s="493"/>
      <c r="P447" s="493"/>
      <c r="Q447" s="493"/>
      <c r="R447" s="493"/>
      <c r="S447" s="493"/>
      <c r="T447" s="493"/>
      <c r="U447" s="493"/>
      <c r="V447" s="493"/>
      <c r="W447" s="493"/>
      <c r="X447" s="493"/>
      <c r="Y447" s="493"/>
      <c r="Z447" s="493"/>
      <c r="AA447" s="493"/>
      <c r="AB447" s="493"/>
      <c r="AC447" s="493"/>
      <c r="AD447" s="493"/>
      <c r="AE447" s="493"/>
      <c r="AF447" s="493"/>
      <c r="AG447" s="493"/>
      <c r="AH447" s="493"/>
      <c r="AI447" s="493"/>
      <c r="AJ447" s="493"/>
      <c r="AK447" s="493"/>
    </row>
    <row r="448" spans="1:37" x14ac:dyDescent="0.25">
      <c r="A448" s="512"/>
      <c r="B448" s="509"/>
      <c r="C448" s="182" t="s">
        <v>1341</v>
      </c>
      <c r="D448" s="509"/>
      <c r="E448" s="515"/>
      <c r="F448" s="497"/>
      <c r="G448" s="497"/>
      <c r="H448" s="500"/>
      <c r="I448" s="503"/>
      <c r="J448" s="497"/>
      <c r="K448" s="506"/>
      <c r="L448" s="509"/>
      <c r="M448" s="518"/>
      <c r="N448" s="494"/>
      <c r="O448" s="494"/>
      <c r="P448" s="494"/>
      <c r="Q448" s="494"/>
      <c r="R448" s="494"/>
      <c r="S448" s="494"/>
      <c r="T448" s="494"/>
      <c r="U448" s="494"/>
      <c r="V448" s="494"/>
      <c r="W448" s="494"/>
      <c r="X448" s="494"/>
      <c r="Y448" s="494"/>
      <c r="Z448" s="494"/>
      <c r="AA448" s="494"/>
      <c r="AB448" s="494"/>
      <c r="AC448" s="494"/>
      <c r="AD448" s="494"/>
      <c r="AE448" s="494"/>
      <c r="AF448" s="494"/>
      <c r="AG448" s="494"/>
      <c r="AH448" s="494"/>
      <c r="AI448" s="494"/>
      <c r="AJ448" s="494"/>
      <c r="AK448" s="494"/>
    </row>
    <row r="449" spans="1:37" x14ac:dyDescent="0.25">
      <c r="A449" s="510">
        <v>403</v>
      </c>
      <c r="B449" s="507" t="s">
        <v>163</v>
      </c>
      <c r="C449" s="180" t="s">
        <v>1335</v>
      </c>
      <c r="D449" s="507" t="s">
        <v>288</v>
      </c>
      <c r="E449" s="513">
        <v>3</v>
      </c>
      <c r="F449" s="495">
        <v>177788</v>
      </c>
      <c r="G449" s="495">
        <v>98152</v>
      </c>
      <c r="H449" s="498">
        <v>0</v>
      </c>
      <c r="I449" s="501">
        <v>0.44792700000000002</v>
      </c>
      <c r="J449" s="495">
        <v>98152</v>
      </c>
      <c r="K449" s="504">
        <v>294456</v>
      </c>
      <c r="L449" s="507" t="s">
        <v>1026</v>
      </c>
      <c r="M449" s="516">
        <v>3</v>
      </c>
      <c r="N449" s="492" t="s">
        <v>1027</v>
      </c>
      <c r="O449" s="492" t="s">
        <v>1027</v>
      </c>
      <c r="P449" s="492" t="s">
        <v>1027</v>
      </c>
      <c r="Q449" s="492" t="s">
        <v>1027</v>
      </c>
      <c r="R449" s="492" t="s">
        <v>1027</v>
      </c>
      <c r="S449" s="492" t="s">
        <v>1027</v>
      </c>
      <c r="T449" s="492" t="s">
        <v>1027</v>
      </c>
      <c r="U449" s="492" t="s">
        <v>1027</v>
      </c>
      <c r="V449" s="492" t="s">
        <v>1027</v>
      </c>
      <c r="W449" s="492" t="s">
        <v>1027</v>
      </c>
      <c r="X449" s="492" t="s">
        <v>1027</v>
      </c>
      <c r="Y449" s="492" t="s">
        <v>1027</v>
      </c>
      <c r="Z449" s="492" t="s">
        <v>1027</v>
      </c>
      <c r="AA449" s="492" t="s">
        <v>1027</v>
      </c>
      <c r="AB449" s="492" t="s">
        <v>1027</v>
      </c>
      <c r="AC449" s="492" t="s">
        <v>1027</v>
      </c>
      <c r="AD449" s="492" t="s">
        <v>1027</v>
      </c>
      <c r="AE449" s="492" t="s">
        <v>1027</v>
      </c>
      <c r="AF449" s="492" t="s">
        <v>1027</v>
      </c>
      <c r="AG449" s="492" t="s">
        <v>1027</v>
      </c>
      <c r="AH449" s="492" t="s">
        <v>1027</v>
      </c>
      <c r="AI449" s="492" t="s">
        <v>1027</v>
      </c>
      <c r="AJ449" s="492" t="s">
        <v>1027</v>
      </c>
      <c r="AK449" s="492" t="s">
        <v>1027</v>
      </c>
    </row>
    <row r="450" spans="1:37" x14ac:dyDescent="0.25">
      <c r="A450" s="511"/>
      <c r="B450" s="508"/>
      <c r="C450" s="181" t="s">
        <v>1342</v>
      </c>
      <c r="D450" s="508"/>
      <c r="E450" s="514"/>
      <c r="F450" s="496"/>
      <c r="G450" s="496"/>
      <c r="H450" s="499"/>
      <c r="I450" s="502"/>
      <c r="J450" s="496"/>
      <c r="K450" s="505"/>
      <c r="L450" s="508"/>
      <c r="M450" s="517"/>
      <c r="N450" s="493"/>
      <c r="O450" s="493"/>
      <c r="P450" s="493"/>
      <c r="Q450" s="493"/>
      <c r="R450" s="493"/>
      <c r="S450" s="493"/>
      <c r="T450" s="493"/>
      <c r="U450" s="493"/>
      <c r="V450" s="493"/>
      <c r="W450" s="493"/>
      <c r="X450" s="493"/>
      <c r="Y450" s="493"/>
      <c r="Z450" s="493"/>
      <c r="AA450" s="493"/>
      <c r="AB450" s="493"/>
      <c r="AC450" s="493"/>
      <c r="AD450" s="493"/>
      <c r="AE450" s="493"/>
      <c r="AF450" s="493"/>
      <c r="AG450" s="493"/>
      <c r="AH450" s="493"/>
      <c r="AI450" s="493"/>
      <c r="AJ450" s="493"/>
      <c r="AK450" s="493"/>
    </row>
    <row r="451" spans="1:37" x14ac:dyDescent="0.25">
      <c r="A451" s="511"/>
      <c r="B451" s="508"/>
      <c r="C451" s="181" t="s">
        <v>1337</v>
      </c>
      <c r="D451" s="508"/>
      <c r="E451" s="514"/>
      <c r="F451" s="496"/>
      <c r="G451" s="496"/>
      <c r="H451" s="499"/>
      <c r="I451" s="502"/>
      <c r="J451" s="496"/>
      <c r="K451" s="505"/>
      <c r="L451" s="508"/>
      <c r="M451" s="517"/>
      <c r="N451" s="493"/>
      <c r="O451" s="493"/>
      <c r="P451" s="493"/>
      <c r="Q451" s="493"/>
      <c r="R451" s="493"/>
      <c r="S451" s="493"/>
      <c r="T451" s="493"/>
      <c r="U451" s="493"/>
      <c r="V451" s="493"/>
      <c r="W451" s="493"/>
      <c r="X451" s="493"/>
      <c r="Y451" s="493"/>
      <c r="Z451" s="493"/>
      <c r="AA451" s="493"/>
      <c r="AB451" s="493"/>
      <c r="AC451" s="493"/>
      <c r="AD451" s="493"/>
      <c r="AE451" s="493"/>
      <c r="AF451" s="493"/>
      <c r="AG451" s="493"/>
      <c r="AH451" s="493"/>
      <c r="AI451" s="493"/>
      <c r="AJ451" s="493"/>
      <c r="AK451" s="493"/>
    </row>
    <row r="452" spans="1:37" x14ac:dyDescent="0.25">
      <c r="A452" s="511"/>
      <c r="B452" s="508"/>
      <c r="C452" s="181" t="s">
        <v>1338</v>
      </c>
      <c r="D452" s="508"/>
      <c r="E452" s="514"/>
      <c r="F452" s="496"/>
      <c r="G452" s="496"/>
      <c r="H452" s="499"/>
      <c r="I452" s="502"/>
      <c r="J452" s="496"/>
      <c r="K452" s="505"/>
      <c r="L452" s="508"/>
      <c r="M452" s="517"/>
      <c r="N452" s="493"/>
      <c r="O452" s="493"/>
      <c r="P452" s="493"/>
      <c r="Q452" s="493"/>
      <c r="R452" s="493"/>
      <c r="S452" s="493"/>
      <c r="T452" s="493"/>
      <c r="U452" s="493"/>
      <c r="V452" s="493"/>
      <c r="W452" s="493"/>
      <c r="X452" s="493"/>
      <c r="Y452" s="493"/>
      <c r="Z452" s="493"/>
      <c r="AA452" s="493"/>
      <c r="AB452" s="493"/>
      <c r="AC452" s="493"/>
      <c r="AD452" s="493"/>
      <c r="AE452" s="493"/>
      <c r="AF452" s="493"/>
      <c r="AG452" s="493"/>
      <c r="AH452" s="493"/>
      <c r="AI452" s="493"/>
      <c r="AJ452" s="493"/>
      <c r="AK452" s="493"/>
    </row>
    <row r="453" spans="1:37" x14ac:dyDescent="0.25">
      <c r="A453" s="511"/>
      <c r="B453" s="508"/>
      <c r="C453" s="181" t="s">
        <v>1343</v>
      </c>
      <c r="D453" s="508"/>
      <c r="E453" s="514"/>
      <c r="F453" s="496"/>
      <c r="G453" s="496"/>
      <c r="H453" s="499"/>
      <c r="I453" s="502"/>
      <c r="J453" s="496"/>
      <c r="K453" s="505"/>
      <c r="L453" s="508"/>
      <c r="M453" s="517"/>
      <c r="N453" s="493"/>
      <c r="O453" s="493"/>
      <c r="P453" s="493"/>
      <c r="Q453" s="493"/>
      <c r="R453" s="493"/>
      <c r="S453" s="493"/>
      <c r="T453" s="493"/>
      <c r="U453" s="493"/>
      <c r="V453" s="493"/>
      <c r="W453" s="493"/>
      <c r="X453" s="493"/>
      <c r="Y453" s="493"/>
      <c r="Z453" s="493"/>
      <c r="AA453" s="493"/>
      <c r="AB453" s="493"/>
      <c r="AC453" s="493"/>
      <c r="AD453" s="493"/>
      <c r="AE453" s="493"/>
      <c r="AF453" s="493"/>
      <c r="AG453" s="493"/>
      <c r="AH453" s="493"/>
      <c r="AI453" s="493"/>
      <c r="AJ453" s="493"/>
      <c r="AK453" s="493"/>
    </row>
    <row r="454" spans="1:37" x14ac:dyDescent="0.25">
      <c r="A454" s="511"/>
      <c r="B454" s="508"/>
      <c r="C454" s="181" t="s">
        <v>1340</v>
      </c>
      <c r="D454" s="508"/>
      <c r="E454" s="514"/>
      <c r="F454" s="496"/>
      <c r="G454" s="496"/>
      <c r="H454" s="499"/>
      <c r="I454" s="502"/>
      <c r="J454" s="496"/>
      <c r="K454" s="505"/>
      <c r="L454" s="508"/>
      <c r="M454" s="517"/>
      <c r="N454" s="493"/>
      <c r="O454" s="493"/>
      <c r="P454" s="493"/>
      <c r="Q454" s="493"/>
      <c r="R454" s="493"/>
      <c r="S454" s="493"/>
      <c r="T454" s="493"/>
      <c r="U454" s="493"/>
      <c r="V454" s="493"/>
      <c r="W454" s="493"/>
      <c r="X454" s="493"/>
      <c r="Y454" s="493"/>
      <c r="Z454" s="493"/>
      <c r="AA454" s="493"/>
      <c r="AB454" s="493"/>
      <c r="AC454" s="493"/>
      <c r="AD454" s="493"/>
      <c r="AE454" s="493"/>
      <c r="AF454" s="493"/>
      <c r="AG454" s="493"/>
      <c r="AH454" s="493"/>
      <c r="AI454" s="493"/>
      <c r="AJ454" s="493"/>
      <c r="AK454" s="493"/>
    </row>
    <row r="455" spans="1:37" x14ac:dyDescent="0.25">
      <c r="A455" s="512"/>
      <c r="B455" s="509"/>
      <c r="C455" s="182" t="s">
        <v>1344</v>
      </c>
      <c r="D455" s="509"/>
      <c r="E455" s="515"/>
      <c r="F455" s="497"/>
      <c r="G455" s="497"/>
      <c r="H455" s="500"/>
      <c r="I455" s="503"/>
      <c r="J455" s="497"/>
      <c r="K455" s="506"/>
      <c r="L455" s="509"/>
      <c r="M455" s="518"/>
      <c r="N455" s="494"/>
      <c r="O455" s="494"/>
      <c r="P455" s="494"/>
      <c r="Q455" s="494"/>
      <c r="R455" s="494"/>
      <c r="S455" s="494"/>
      <c r="T455" s="494"/>
      <c r="U455" s="494"/>
      <c r="V455" s="494"/>
      <c r="W455" s="494"/>
      <c r="X455" s="494"/>
      <c r="Y455" s="494"/>
      <c r="Z455" s="494"/>
      <c r="AA455" s="494"/>
      <c r="AB455" s="494"/>
      <c r="AC455" s="494"/>
      <c r="AD455" s="494"/>
      <c r="AE455" s="494"/>
      <c r="AF455" s="494"/>
      <c r="AG455" s="494"/>
      <c r="AH455" s="494"/>
      <c r="AI455" s="494"/>
      <c r="AJ455" s="494"/>
      <c r="AK455" s="494"/>
    </row>
    <row r="456" spans="1:37" ht="25.5" x14ac:dyDescent="0.25">
      <c r="A456" s="510">
        <v>406</v>
      </c>
      <c r="B456" s="507" t="s">
        <v>164</v>
      </c>
      <c r="C456" s="180" t="s">
        <v>1345</v>
      </c>
      <c r="D456" s="507" t="s">
        <v>288</v>
      </c>
      <c r="E456" s="513">
        <v>13</v>
      </c>
      <c r="F456" s="495">
        <v>155170</v>
      </c>
      <c r="G456" s="495">
        <v>52600</v>
      </c>
      <c r="H456" s="498">
        <v>0</v>
      </c>
      <c r="I456" s="501">
        <v>0.66101699999999997</v>
      </c>
      <c r="J456" s="495">
        <v>52600</v>
      </c>
      <c r="K456" s="504">
        <v>683800</v>
      </c>
      <c r="L456" s="507" t="s">
        <v>1026</v>
      </c>
      <c r="M456" s="516">
        <v>1</v>
      </c>
      <c r="N456" s="492" t="s">
        <v>1027</v>
      </c>
      <c r="O456" s="492">
        <v>1</v>
      </c>
      <c r="P456" s="492" t="s">
        <v>1027</v>
      </c>
      <c r="Q456" s="492">
        <v>1</v>
      </c>
      <c r="R456" s="492">
        <v>1</v>
      </c>
      <c r="S456" s="492">
        <v>1</v>
      </c>
      <c r="T456" s="492">
        <v>1</v>
      </c>
      <c r="U456" s="492">
        <v>1</v>
      </c>
      <c r="V456" s="492">
        <v>1</v>
      </c>
      <c r="W456" s="492">
        <v>1</v>
      </c>
      <c r="X456" s="492" t="s">
        <v>1027</v>
      </c>
      <c r="Y456" s="492">
        <v>1</v>
      </c>
      <c r="Z456" s="492">
        <v>1</v>
      </c>
      <c r="AA456" s="492" t="s">
        <v>1027</v>
      </c>
      <c r="AB456" s="492" t="s">
        <v>1027</v>
      </c>
      <c r="AC456" s="492">
        <v>1</v>
      </c>
      <c r="AD456" s="492" t="s">
        <v>1027</v>
      </c>
      <c r="AE456" s="492" t="s">
        <v>1027</v>
      </c>
      <c r="AF456" s="492" t="s">
        <v>1027</v>
      </c>
      <c r="AG456" s="492" t="s">
        <v>1027</v>
      </c>
      <c r="AH456" s="492" t="s">
        <v>1027</v>
      </c>
      <c r="AI456" s="492" t="s">
        <v>1027</v>
      </c>
      <c r="AJ456" s="492" t="s">
        <v>1027</v>
      </c>
      <c r="AK456" s="492">
        <v>1</v>
      </c>
    </row>
    <row r="457" spans="1:37" x14ac:dyDescent="0.25">
      <c r="A457" s="511"/>
      <c r="B457" s="508"/>
      <c r="C457" s="181" t="s">
        <v>1346</v>
      </c>
      <c r="D457" s="508"/>
      <c r="E457" s="514"/>
      <c r="F457" s="496"/>
      <c r="G457" s="496"/>
      <c r="H457" s="499"/>
      <c r="I457" s="502"/>
      <c r="J457" s="496"/>
      <c r="K457" s="505"/>
      <c r="L457" s="508"/>
      <c r="M457" s="517"/>
      <c r="N457" s="493"/>
      <c r="O457" s="493"/>
      <c r="P457" s="493"/>
      <c r="Q457" s="493"/>
      <c r="R457" s="493"/>
      <c r="S457" s="493"/>
      <c r="T457" s="493"/>
      <c r="U457" s="493"/>
      <c r="V457" s="493"/>
      <c r="W457" s="493"/>
      <c r="X457" s="493"/>
      <c r="Y457" s="493"/>
      <c r="Z457" s="493"/>
      <c r="AA457" s="493"/>
      <c r="AB457" s="493"/>
      <c r="AC457" s="493"/>
      <c r="AD457" s="493"/>
      <c r="AE457" s="493"/>
      <c r="AF457" s="493"/>
      <c r="AG457" s="493"/>
      <c r="AH457" s="493"/>
      <c r="AI457" s="493"/>
      <c r="AJ457" s="493"/>
      <c r="AK457" s="493"/>
    </row>
    <row r="458" spans="1:37" x14ac:dyDescent="0.25">
      <c r="A458" s="512"/>
      <c r="B458" s="509"/>
      <c r="C458" s="182" t="s">
        <v>1347</v>
      </c>
      <c r="D458" s="509"/>
      <c r="E458" s="515"/>
      <c r="F458" s="497"/>
      <c r="G458" s="497"/>
      <c r="H458" s="500"/>
      <c r="I458" s="503"/>
      <c r="J458" s="497"/>
      <c r="K458" s="506"/>
      <c r="L458" s="509"/>
      <c r="M458" s="518"/>
      <c r="N458" s="494"/>
      <c r="O458" s="494"/>
      <c r="P458" s="494"/>
      <c r="Q458" s="494"/>
      <c r="R458" s="494"/>
      <c r="S458" s="494"/>
      <c r="T458" s="494"/>
      <c r="U458" s="494"/>
      <c r="V458" s="494"/>
      <c r="W458" s="494"/>
      <c r="X458" s="494"/>
      <c r="Y458" s="494"/>
      <c r="Z458" s="494"/>
      <c r="AA458" s="494"/>
      <c r="AB458" s="494"/>
      <c r="AC458" s="494"/>
      <c r="AD458" s="494"/>
      <c r="AE458" s="494"/>
      <c r="AF458" s="494"/>
      <c r="AG458" s="494"/>
      <c r="AH458" s="494"/>
      <c r="AI458" s="494"/>
      <c r="AJ458" s="494"/>
      <c r="AK458" s="494"/>
    </row>
    <row r="459" spans="1:37" x14ac:dyDescent="0.25">
      <c r="A459" s="510">
        <v>407</v>
      </c>
      <c r="B459" s="507" t="s">
        <v>165</v>
      </c>
      <c r="C459" s="180" t="s">
        <v>1348</v>
      </c>
      <c r="D459" s="507" t="s">
        <v>288</v>
      </c>
      <c r="E459" s="513">
        <v>1</v>
      </c>
      <c r="F459" s="495">
        <v>128344</v>
      </c>
      <c r="G459" s="495">
        <v>25292</v>
      </c>
      <c r="H459" s="498">
        <v>0</v>
      </c>
      <c r="I459" s="501">
        <v>0.80293599999999998</v>
      </c>
      <c r="J459" s="495">
        <v>25292</v>
      </c>
      <c r="K459" s="504">
        <v>25292</v>
      </c>
      <c r="L459" s="507" t="s">
        <v>1026</v>
      </c>
      <c r="M459" s="516">
        <v>1</v>
      </c>
      <c r="N459" s="492" t="s">
        <v>1027</v>
      </c>
      <c r="O459" s="492" t="s">
        <v>1027</v>
      </c>
      <c r="P459" s="492" t="s">
        <v>1027</v>
      </c>
      <c r="Q459" s="492" t="s">
        <v>1027</v>
      </c>
      <c r="R459" s="492" t="s">
        <v>1027</v>
      </c>
      <c r="S459" s="492" t="s">
        <v>1027</v>
      </c>
      <c r="T459" s="492" t="s">
        <v>1027</v>
      </c>
      <c r="U459" s="492" t="s">
        <v>1027</v>
      </c>
      <c r="V459" s="492" t="s">
        <v>1027</v>
      </c>
      <c r="W459" s="492" t="s">
        <v>1027</v>
      </c>
      <c r="X459" s="492" t="s">
        <v>1027</v>
      </c>
      <c r="Y459" s="492" t="s">
        <v>1027</v>
      </c>
      <c r="Z459" s="492" t="s">
        <v>1027</v>
      </c>
      <c r="AA459" s="492" t="s">
        <v>1027</v>
      </c>
      <c r="AB459" s="492" t="s">
        <v>1027</v>
      </c>
      <c r="AC459" s="492" t="s">
        <v>1027</v>
      </c>
      <c r="AD459" s="492" t="s">
        <v>1027</v>
      </c>
      <c r="AE459" s="492" t="s">
        <v>1027</v>
      </c>
      <c r="AF459" s="492" t="s">
        <v>1027</v>
      </c>
      <c r="AG459" s="492" t="s">
        <v>1027</v>
      </c>
      <c r="AH459" s="492" t="s">
        <v>1027</v>
      </c>
      <c r="AI459" s="492" t="s">
        <v>1027</v>
      </c>
      <c r="AJ459" s="492" t="s">
        <v>1027</v>
      </c>
      <c r="AK459" s="492" t="s">
        <v>1027</v>
      </c>
    </row>
    <row r="460" spans="1:37" x14ac:dyDescent="0.25">
      <c r="A460" s="511"/>
      <c r="B460" s="508"/>
      <c r="C460" s="181" t="s">
        <v>1349</v>
      </c>
      <c r="D460" s="508"/>
      <c r="E460" s="514"/>
      <c r="F460" s="496"/>
      <c r="G460" s="496"/>
      <c r="H460" s="499"/>
      <c r="I460" s="502"/>
      <c r="J460" s="496"/>
      <c r="K460" s="505"/>
      <c r="L460" s="508"/>
      <c r="M460" s="517"/>
      <c r="N460" s="493"/>
      <c r="O460" s="493"/>
      <c r="P460" s="493"/>
      <c r="Q460" s="493"/>
      <c r="R460" s="493"/>
      <c r="S460" s="493"/>
      <c r="T460" s="493"/>
      <c r="U460" s="493"/>
      <c r="V460" s="493"/>
      <c r="W460" s="493"/>
      <c r="X460" s="493"/>
      <c r="Y460" s="493"/>
      <c r="Z460" s="493"/>
      <c r="AA460" s="493"/>
      <c r="AB460" s="493"/>
      <c r="AC460" s="493"/>
      <c r="AD460" s="493"/>
      <c r="AE460" s="493"/>
      <c r="AF460" s="493"/>
      <c r="AG460" s="493"/>
      <c r="AH460" s="493"/>
      <c r="AI460" s="493"/>
      <c r="AJ460" s="493"/>
      <c r="AK460" s="493"/>
    </row>
    <row r="461" spans="1:37" x14ac:dyDescent="0.25">
      <c r="A461" s="511"/>
      <c r="B461" s="508"/>
      <c r="C461" s="181" t="s">
        <v>1350</v>
      </c>
      <c r="D461" s="508"/>
      <c r="E461" s="514"/>
      <c r="F461" s="496"/>
      <c r="G461" s="496"/>
      <c r="H461" s="499"/>
      <c r="I461" s="502"/>
      <c r="J461" s="496"/>
      <c r="K461" s="505"/>
      <c r="L461" s="508"/>
      <c r="M461" s="517"/>
      <c r="N461" s="493"/>
      <c r="O461" s="493"/>
      <c r="P461" s="493"/>
      <c r="Q461" s="493"/>
      <c r="R461" s="493"/>
      <c r="S461" s="493"/>
      <c r="T461" s="493"/>
      <c r="U461" s="493"/>
      <c r="V461" s="493"/>
      <c r="W461" s="493"/>
      <c r="X461" s="493"/>
      <c r="Y461" s="493"/>
      <c r="Z461" s="493"/>
      <c r="AA461" s="493"/>
      <c r="AB461" s="493"/>
      <c r="AC461" s="493"/>
      <c r="AD461" s="493"/>
      <c r="AE461" s="493"/>
      <c r="AF461" s="493"/>
      <c r="AG461" s="493"/>
      <c r="AH461" s="493"/>
      <c r="AI461" s="493"/>
      <c r="AJ461" s="493"/>
      <c r="AK461" s="493"/>
    </row>
    <row r="462" spans="1:37" x14ac:dyDescent="0.25">
      <c r="A462" s="511"/>
      <c r="B462" s="508"/>
      <c r="C462" s="181" t="s">
        <v>1351</v>
      </c>
      <c r="D462" s="508"/>
      <c r="E462" s="514"/>
      <c r="F462" s="496"/>
      <c r="G462" s="496"/>
      <c r="H462" s="499"/>
      <c r="I462" s="502"/>
      <c r="J462" s="496"/>
      <c r="K462" s="505"/>
      <c r="L462" s="508"/>
      <c r="M462" s="517"/>
      <c r="N462" s="493"/>
      <c r="O462" s="493"/>
      <c r="P462" s="493"/>
      <c r="Q462" s="493"/>
      <c r="R462" s="493"/>
      <c r="S462" s="493"/>
      <c r="T462" s="493"/>
      <c r="U462" s="493"/>
      <c r="V462" s="493"/>
      <c r="W462" s="493"/>
      <c r="X462" s="493"/>
      <c r="Y462" s="493"/>
      <c r="Z462" s="493"/>
      <c r="AA462" s="493"/>
      <c r="AB462" s="493"/>
      <c r="AC462" s="493"/>
      <c r="AD462" s="493"/>
      <c r="AE462" s="493"/>
      <c r="AF462" s="493"/>
      <c r="AG462" s="493"/>
      <c r="AH462" s="493"/>
      <c r="AI462" s="493"/>
      <c r="AJ462" s="493"/>
      <c r="AK462" s="493"/>
    </row>
    <row r="463" spans="1:37" x14ac:dyDescent="0.25">
      <c r="A463" s="512"/>
      <c r="B463" s="509"/>
      <c r="C463" s="182" t="s">
        <v>1352</v>
      </c>
      <c r="D463" s="509"/>
      <c r="E463" s="515"/>
      <c r="F463" s="497"/>
      <c r="G463" s="497"/>
      <c r="H463" s="500"/>
      <c r="I463" s="503"/>
      <c r="J463" s="497"/>
      <c r="K463" s="506"/>
      <c r="L463" s="509"/>
      <c r="M463" s="518"/>
      <c r="N463" s="494"/>
      <c r="O463" s="494"/>
      <c r="P463" s="494"/>
      <c r="Q463" s="494"/>
      <c r="R463" s="494"/>
      <c r="S463" s="494"/>
      <c r="T463" s="494"/>
      <c r="U463" s="494"/>
      <c r="V463" s="494"/>
      <c r="W463" s="494"/>
      <c r="X463" s="494"/>
      <c r="Y463" s="494"/>
      <c r="Z463" s="494"/>
      <c r="AA463" s="494"/>
      <c r="AB463" s="494"/>
      <c r="AC463" s="494"/>
      <c r="AD463" s="494"/>
      <c r="AE463" s="494"/>
      <c r="AF463" s="494"/>
      <c r="AG463" s="494"/>
      <c r="AH463" s="494"/>
      <c r="AI463" s="494"/>
      <c r="AJ463" s="494"/>
      <c r="AK463" s="494"/>
    </row>
    <row r="464" spans="1:37" x14ac:dyDescent="0.25">
      <c r="A464" s="510">
        <v>414</v>
      </c>
      <c r="B464" s="507" t="s">
        <v>166</v>
      </c>
      <c r="C464" s="180" t="s">
        <v>1353</v>
      </c>
      <c r="D464" s="507" t="s">
        <v>288</v>
      </c>
      <c r="E464" s="513">
        <v>1</v>
      </c>
      <c r="F464" s="495">
        <v>195672</v>
      </c>
      <c r="G464" s="495">
        <v>45871</v>
      </c>
      <c r="H464" s="498">
        <v>0</v>
      </c>
      <c r="I464" s="501">
        <v>0.76557200000000003</v>
      </c>
      <c r="J464" s="495">
        <v>45871</v>
      </c>
      <c r="K464" s="504">
        <v>45871</v>
      </c>
      <c r="L464" s="507" t="s">
        <v>1026</v>
      </c>
      <c r="M464" s="516" t="s">
        <v>1137</v>
      </c>
      <c r="N464" s="492" t="s">
        <v>1027</v>
      </c>
      <c r="O464" s="492" t="s">
        <v>1027</v>
      </c>
      <c r="P464" s="492" t="s">
        <v>1027</v>
      </c>
      <c r="Q464" s="492" t="s">
        <v>1027</v>
      </c>
      <c r="R464" s="492" t="s">
        <v>1027</v>
      </c>
      <c r="S464" s="492" t="s">
        <v>1027</v>
      </c>
      <c r="T464" s="492" t="s">
        <v>1027</v>
      </c>
      <c r="U464" s="492" t="s">
        <v>1027</v>
      </c>
      <c r="V464" s="492" t="s">
        <v>1027</v>
      </c>
      <c r="W464" s="492" t="s">
        <v>1027</v>
      </c>
      <c r="X464" s="492" t="s">
        <v>1027</v>
      </c>
      <c r="Y464" s="492" t="s">
        <v>1027</v>
      </c>
      <c r="Z464" s="492" t="s">
        <v>1027</v>
      </c>
      <c r="AA464" s="492" t="s">
        <v>1027</v>
      </c>
      <c r="AB464" s="492" t="s">
        <v>1027</v>
      </c>
      <c r="AC464" s="492" t="s">
        <v>1027</v>
      </c>
      <c r="AD464" s="492">
        <v>1</v>
      </c>
      <c r="AE464" s="492" t="s">
        <v>1027</v>
      </c>
      <c r="AF464" s="492" t="s">
        <v>1027</v>
      </c>
      <c r="AG464" s="492" t="s">
        <v>1027</v>
      </c>
      <c r="AH464" s="492" t="s">
        <v>1027</v>
      </c>
      <c r="AI464" s="492" t="s">
        <v>1027</v>
      </c>
      <c r="AJ464" s="492" t="s">
        <v>1027</v>
      </c>
      <c r="AK464" s="492" t="s">
        <v>1027</v>
      </c>
    </row>
    <row r="465" spans="1:37" x14ac:dyDescent="0.25">
      <c r="A465" s="511"/>
      <c r="B465" s="508"/>
      <c r="C465" s="181" t="s">
        <v>1354</v>
      </c>
      <c r="D465" s="508"/>
      <c r="E465" s="514"/>
      <c r="F465" s="496"/>
      <c r="G465" s="496"/>
      <c r="H465" s="499"/>
      <c r="I465" s="502"/>
      <c r="J465" s="496"/>
      <c r="K465" s="505"/>
      <c r="L465" s="508"/>
      <c r="M465" s="517"/>
      <c r="N465" s="493"/>
      <c r="O465" s="493"/>
      <c r="P465" s="493"/>
      <c r="Q465" s="493"/>
      <c r="R465" s="493"/>
      <c r="S465" s="493"/>
      <c r="T465" s="493"/>
      <c r="U465" s="493"/>
      <c r="V465" s="493"/>
      <c r="W465" s="493"/>
      <c r="X465" s="493"/>
      <c r="Y465" s="493"/>
      <c r="Z465" s="493"/>
      <c r="AA465" s="493"/>
      <c r="AB465" s="493"/>
      <c r="AC465" s="493"/>
      <c r="AD465" s="493"/>
      <c r="AE465" s="493"/>
      <c r="AF465" s="493"/>
      <c r="AG465" s="493"/>
      <c r="AH465" s="493"/>
      <c r="AI465" s="493"/>
      <c r="AJ465" s="493"/>
      <c r="AK465" s="493"/>
    </row>
    <row r="466" spans="1:37" x14ac:dyDescent="0.25">
      <c r="A466" s="511"/>
      <c r="B466" s="508"/>
      <c r="C466" s="181" t="s">
        <v>1355</v>
      </c>
      <c r="D466" s="508"/>
      <c r="E466" s="514"/>
      <c r="F466" s="496"/>
      <c r="G466" s="496"/>
      <c r="H466" s="499"/>
      <c r="I466" s="502"/>
      <c r="J466" s="496"/>
      <c r="K466" s="505"/>
      <c r="L466" s="508"/>
      <c r="M466" s="517"/>
      <c r="N466" s="493"/>
      <c r="O466" s="493"/>
      <c r="P466" s="493"/>
      <c r="Q466" s="493"/>
      <c r="R466" s="493"/>
      <c r="S466" s="493"/>
      <c r="T466" s="493"/>
      <c r="U466" s="493"/>
      <c r="V466" s="493"/>
      <c r="W466" s="493"/>
      <c r="X466" s="493"/>
      <c r="Y466" s="493"/>
      <c r="Z466" s="493"/>
      <c r="AA466" s="493"/>
      <c r="AB466" s="493"/>
      <c r="AC466" s="493"/>
      <c r="AD466" s="493"/>
      <c r="AE466" s="493"/>
      <c r="AF466" s="493"/>
      <c r="AG466" s="493"/>
      <c r="AH466" s="493"/>
      <c r="AI466" s="493"/>
      <c r="AJ466" s="493"/>
      <c r="AK466" s="493"/>
    </row>
    <row r="467" spans="1:37" x14ac:dyDescent="0.25">
      <c r="A467" s="511"/>
      <c r="B467" s="508"/>
      <c r="C467" s="181" t="s">
        <v>1356</v>
      </c>
      <c r="D467" s="508"/>
      <c r="E467" s="514"/>
      <c r="F467" s="496"/>
      <c r="G467" s="496"/>
      <c r="H467" s="499"/>
      <c r="I467" s="502"/>
      <c r="J467" s="496"/>
      <c r="K467" s="505"/>
      <c r="L467" s="508"/>
      <c r="M467" s="517"/>
      <c r="N467" s="493"/>
      <c r="O467" s="493"/>
      <c r="P467" s="493"/>
      <c r="Q467" s="493"/>
      <c r="R467" s="493"/>
      <c r="S467" s="493"/>
      <c r="T467" s="493"/>
      <c r="U467" s="493"/>
      <c r="V467" s="493"/>
      <c r="W467" s="493"/>
      <c r="X467" s="493"/>
      <c r="Y467" s="493"/>
      <c r="Z467" s="493"/>
      <c r="AA467" s="493"/>
      <c r="AB467" s="493"/>
      <c r="AC467" s="493"/>
      <c r="AD467" s="493"/>
      <c r="AE467" s="493"/>
      <c r="AF467" s="493"/>
      <c r="AG467" s="493"/>
      <c r="AH467" s="493"/>
      <c r="AI467" s="493"/>
      <c r="AJ467" s="493"/>
      <c r="AK467" s="493"/>
    </row>
    <row r="468" spans="1:37" x14ac:dyDescent="0.25">
      <c r="A468" s="511"/>
      <c r="B468" s="508"/>
      <c r="C468" s="181" t="s">
        <v>1357</v>
      </c>
      <c r="D468" s="508"/>
      <c r="E468" s="514"/>
      <c r="F468" s="496"/>
      <c r="G468" s="496"/>
      <c r="H468" s="499"/>
      <c r="I468" s="502"/>
      <c r="J468" s="496"/>
      <c r="K468" s="505"/>
      <c r="L468" s="508"/>
      <c r="M468" s="517"/>
      <c r="N468" s="493"/>
      <c r="O468" s="493"/>
      <c r="P468" s="493"/>
      <c r="Q468" s="493"/>
      <c r="R468" s="493"/>
      <c r="S468" s="493"/>
      <c r="T468" s="493"/>
      <c r="U468" s="493"/>
      <c r="V468" s="493"/>
      <c r="W468" s="493"/>
      <c r="X468" s="493"/>
      <c r="Y468" s="493"/>
      <c r="Z468" s="493"/>
      <c r="AA468" s="493"/>
      <c r="AB468" s="493"/>
      <c r="AC468" s="493"/>
      <c r="AD468" s="493"/>
      <c r="AE468" s="493"/>
      <c r="AF468" s="493"/>
      <c r="AG468" s="493"/>
      <c r="AH468" s="493"/>
      <c r="AI468" s="493"/>
      <c r="AJ468" s="493"/>
      <c r="AK468" s="493"/>
    </row>
    <row r="469" spans="1:37" x14ac:dyDescent="0.25">
      <c r="A469" s="511"/>
      <c r="B469" s="508"/>
      <c r="C469" s="181" t="s">
        <v>1358</v>
      </c>
      <c r="D469" s="508"/>
      <c r="E469" s="514"/>
      <c r="F469" s="496"/>
      <c r="G469" s="496"/>
      <c r="H469" s="499"/>
      <c r="I469" s="502"/>
      <c r="J469" s="496"/>
      <c r="K469" s="505"/>
      <c r="L469" s="508"/>
      <c r="M469" s="517"/>
      <c r="N469" s="493"/>
      <c r="O469" s="493"/>
      <c r="P469" s="493"/>
      <c r="Q469" s="493"/>
      <c r="R469" s="493"/>
      <c r="S469" s="493"/>
      <c r="T469" s="493"/>
      <c r="U469" s="493"/>
      <c r="V469" s="493"/>
      <c r="W469" s="493"/>
      <c r="X469" s="493"/>
      <c r="Y469" s="493"/>
      <c r="Z469" s="493"/>
      <c r="AA469" s="493"/>
      <c r="AB469" s="493"/>
      <c r="AC469" s="493"/>
      <c r="AD469" s="493"/>
      <c r="AE469" s="493"/>
      <c r="AF469" s="493"/>
      <c r="AG469" s="493"/>
      <c r="AH469" s="493"/>
      <c r="AI469" s="493"/>
      <c r="AJ469" s="493"/>
      <c r="AK469" s="493"/>
    </row>
    <row r="470" spans="1:37" x14ac:dyDescent="0.25">
      <c r="A470" s="511"/>
      <c r="B470" s="508"/>
      <c r="C470" s="181" t="s">
        <v>1359</v>
      </c>
      <c r="D470" s="508"/>
      <c r="E470" s="514"/>
      <c r="F470" s="496"/>
      <c r="G470" s="496"/>
      <c r="H470" s="499"/>
      <c r="I470" s="502"/>
      <c r="J470" s="496"/>
      <c r="K470" s="505"/>
      <c r="L470" s="508"/>
      <c r="M470" s="517"/>
      <c r="N470" s="493"/>
      <c r="O470" s="493"/>
      <c r="P470" s="493"/>
      <c r="Q470" s="493"/>
      <c r="R470" s="493"/>
      <c r="S470" s="493"/>
      <c r="T470" s="493"/>
      <c r="U470" s="493"/>
      <c r="V470" s="493"/>
      <c r="W470" s="493"/>
      <c r="X470" s="493"/>
      <c r="Y470" s="493"/>
      <c r="Z470" s="493"/>
      <c r="AA470" s="493"/>
      <c r="AB470" s="493"/>
      <c r="AC470" s="493"/>
      <c r="AD470" s="493"/>
      <c r="AE470" s="493"/>
      <c r="AF470" s="493"/>
      <c r="AG470" s="493"/>
      <c r="AH470" s="493"/>
      <c r="AI470" s="493"/>
      <c r="AJ470" s="493"/>
      <c r="AK470" s="493"/>
    </row>
    <row r="471" spans="1:37" x14ac:dyDescent="0.25">
      <c r="A471" s="512"/>
      <c r="B471" s="509"/>
      <c r="C471" s="182" t="s">
        <v>1360</v>
      </c>
      <c r="D471" s="509"/>
      <c r="E471" s="515"/>
      <c r="F471" s="497"/>
      <c r="G471" s="497"/>
      <c r="H471" s="500"/>
      <c r="I471" s="503"/>
      <c r="J471" s="497"/>
      <c r="K471" s="506"/>
      <c r="L471" s="509"/>
      <c r="M471" s="518"/>
      <c r="N471" s="494"/>
      <c r="O471" s="494"/>
      <c r="P471" s="494"/>
      <c r="Q471" s="494"/>
      <c r="R471" s="494"/>
      <c r="S471" s="494"/>
      <c r="T471" s="494"/>
      <c r="U471" s="494"/>
      <c r="V471" s="494"/>
      <c r="W471" s="494"/>
      <c r="X471" s="494"/>
      <c r="Y471" s="494"/>
      <c r="Z471" s="494"/>
      <c r="AA471" s="494"/>
      <c r="AB471" s="494"/>
      <c r="AC471" s="494"/>
      <c r="AD471" s="494"/>
      <c r="AE471" s="494"/>
      <c r="AF471" s="494"/>
      <c r="AG471" s="494"/>
      <c r="AH471" s="494"/>
      <c r="AI471" s="494"/>
      <c r="AJ471" s="494"/>
      <c r="AK471" s="494"/>
    </row>
    <row r="472" spans="1:37" x14ac:dyDescent="0.25">
      <c r="A472" s="510">
        <v>416</v>
      </c>
      <c r="B472" s="507" t="s">
        <v>167</v>
      </c>
      <c r="C472" s="180" t="s">
        <v>1361</v>
      </c>
      <c r="D472" s="507" t="s">
        <v>288</v>
      </c>
      <c r="E472" s="513">
        <v>1</v>
      </c>
      <c r="F472" s="495">
        <v>181996</v>
      </c>
      <c r="G472" s="495">
        <v>64698</v>
      </c>
      <c r="H472" s="498">
        <v>0</v>
      </c>
      <c r="I472" s="501">
        <v>0.644509</v>
      </c>
      <c r="J472" s="495">
        <v>64698</v>
      </c>
      <c r="K472" s="504">
        <v>64698</v>
      </c>
      <c r="L472" s="507" t="s">
        <v>1026</v>
      </c>
      <c r="M472" s="516">
        <v>1</v>
      </c>
      <c r="N472" s="492" t="s">
        <v>1027</v>
      </c>
      <c r="O472" s="492" t="s">
        <v>1027</v>
      </c>
      <c r="P472" s="492" t="s">
        <v>1027</v>
      </c>
      <c r="Q472" s="492" t="s">
        <v>1027</v>
      </c>
      <c r="R472" s="492" t="s">
        <v>1027</v>
      </c>
      <c r="S472" s="492" t="s">
        <v>1027</v>
      </c>
      <c r="T472" s="492" t="s">
        <v>1027</v>
      </c>
      <c r="U472" s="492" t="s">
        <v>1027</v>
      </c>
      <c r="V472" s="492" t="s">
        <v>1027</v>
      </c>
      <c r="W472" s="492" t="s">
        <v>1027</v>
      </c>
      <c r="X472" s="492" t="s">
        <v>1027</v>
      </c>
      <c r="Y472" s="492" t="s">
        <v>1027</v>
      </c>
      <c r="Z472" s="492" t="s">
        <v>1027</v>
      </c>
      <c r="AA472" s="492" t="s">
        <v>1027</v>
      </c>
      <c r="AB472" s="492" t="s">
        <v>1027</v>
      </c>
      <c r="AC472" s="492" t="s">
        <v>1027</v>
      </c>
      <c r="AD472" s="492" t="s">
        <v>1027</v>
      </c>
      <c r="AE472" s="492" t="s">
        <v>1027</v>
      </c>
      <c r="AF472" s="492" t="s">
        <v>1027</v>
      </c>
      <c r="AG472" s="492" t="s">
        <v>1027</v>
      </c>
      <c r="AH472" s="492" t="s">
        <v>1027</v>
      </c>
      <c r="AI472" s="492" t="s">
        <v>1027</v>
      </c>
      <c r="AJ472" s="492" t="s">
        <v>1027</v>
      </c>
      <c r="AK472" s="492" t="s">
        <v>1027</v>
      </c>
    </row>
    <row r="473" spans="1:37" x14ac:dyDescent="0.25">
      <c r="A473" s="511"/>
      <c r="B473" s="508"/>
      <c r="C473" s="181" t="s">
        <v>1362</v>
      </c>
      <c r="D473" s="508"/>
      <c r="E473" s="514"/>
      <c r="F473" s="496"/>
      <c r="G473" s="496"/>
      <c r="H473" s="499"/>
      <c r="I473" s="502"/>
      <c r="J473" s="496"/>
      <c r="K473" s="505"/>
      <c r="L473" s="508"/>
      <c r="M473" s="517"/>
      <c r="N473" s="493"/>
      <c r="O473" s="493"/>
      <c r="P473" s="493"/>
      <c r="Q473" s="493"/>
      <c r="R473" s="493"/>
      <c r="S473" s="493"/>
      <c r="T473" s="493"/>
      <c r="U473" s="493"/>
      <c r="V473" s="493"/>
      <c r="W473" s="493"/>
      <c r="X473" s="493"/>
      <c r="Y473" s="493"/>
      <c r="Z473" s="493"/>
      <c r="AA473" s="493"/>
      <c r="AB473" s="493"/>
      <c r="AC473" s="493"/>
      <c r="AD473" s="493"/>
      <c r="AE473" s="493"/>
      <c r="AF473" s="493"/>
      <c r="AG473" s="493"/>
      <c r="AH473" s="493"/>
      <c r="AI473" s="493"/>
      <c r="AJ473" s="493"/>
      <c r="AK473" s="493"/>
    </row>
    <row r="474" spans="1:37" x14ac:dyDescent="0.25">
      <c r="A474" s="511"/>
      <c r="B474" s="508"/>
      <c r="C474" s="181" t="s">
        <v>1363</v>
      </c>
      <c r="D474" s="508"/>
      <c r="E474" s="514"/>
      <c r="F474" s="496"/>
      <c r="G474" s="496"/>
      <c r="H474" s="499"/>
      <c r="I474" s="502"/>
      <c r="J474" s="496"/>
      <c r="K474" s="505"/>
      <c r="L474" s="508"/>
      <c r="M474" s="517"/>
      <c r="N474" s="493"/>
      <c r="O474" s="493"/>
      <c r="P474" s="493"/>
      <c r="Q474" s="493"/>
      <c r="R474" s="493"/>
      <c r="S474" s="493"/>
      <c r="T474" s="493"/>
      <c r="U474" s="493"/>
      <c r="V474" s="493"/>
      <c r="W474" s="493"/>
      <c r="X474" s="493"/>
      <c r="Y474" s="493"/>
      <c r="Z474" s="493"/>
      <c r="AA474" s="493"/>
      <c r="AB474" s="493"/>
      <c r="AC474" s="493"/>
      <c r="AD474" s="493"/>
      <c r="AE474" s="493"/>
      <c r="AF474" s="493"/>
      <c r="AG474" s="493"/>
      <c r="AH474" s="493"/>
      <c r="AI474" s="493"/>
      <c r="AJ474" s="493"/>
      <c r="AK474" s="493"/>
    </row>
    <row r="475" spans="1:37" x14ac:dyDescent="0.25">
      <c r="A475" s="511"/>
      <c r="B475" s="508"/>
      <c r="C475" s="181" t="s">
        <v>1364</v>
      </c>
      <c r="D475" s="508"/>
      <c r="E475" s="514"/>
      <c r="F475" s="496"/>
      <c r="G475" s="496"/>
      <c r="H475" s="499"/>
      <c r="I475" s="502"/>
      <c r="J475" s="496"/>
      <c r="K475" s="505"/>
      <c r="L475" s="508"/>
      <c r="M475" s="517"/>
      <c r="N475" s="493"/>
      <c r="O475" s="493"/>
      <c r="P475" s="493"/>
      <c r="Q475" s="493"/>
      <c r="R475" s="493"/>
      <c r="S475" s="493"/>
      <c r="T475" s="493"/>
      <c r="U475" s="493"/>
      <c r="V475" s="493"/>
      <c r="W475" s="493"/>
      <c r="X475" s="493"/>
      <c r="Y475" s="493"/>
      <c r="Z475" s="493"/>
      <c r="AA475" s="493"/>
      <c r="AB475" s="493"/>
      <c r="AC475" s="493"/>
      <c r="AD475" s="493"/>
      <c r="AE475" s="493"/>
      <c r="AF475" s="493"/>
      <c r="AG475" s="493"/>
      <c r="AH475" s="493"/>
      <c r="AI475" s="493"/>
      <c r="AJ475" s="493"/>
      <c r="AK475" s="493"/>
    </row>
    <row r="476" spans="1:37" x14ac:dyDescent="0.25">
      <c r="A476" s="511"/>
      <c r="B476" s="508"/>
      <c r="C476" s="181" t="s">
        <v>1365</v>
      </c>
      <c r="D476" s="508"/>
      <c r="E476" s="514"/>
      <c r="F476" s="496"/>
      <c r="G476" s="496"/>
      <c r="H476" s="499"/>
      <c r="I476" s="502"/>
      <c r="J476" s="496"/>
      <c r="K476" s="505"/>
      <c r="L476" s="508"/>
      <c r="M476" s="517"/>
      <c r="N476" s="493"/>
      <c r="O476" s="493"/>
      <c r="P476" s="493"/>
      <c r="Q476" s="493"/>
      <c r="R476" s="493"/>
      <c r="S476" s="493"/>
      <c r="T476" s="493"/>
      <c r="U476" s="493"/>
      <c r="V476" s="493"/>
      <c r="W476" s="493"/>
      <c r="X476" s="493"/>
      <c r="Y476" s="493"/>
      <c r="Z476" s="493"/>
      <c r="AA476" s="493"/>
      <c r="AB476" s="493"/>
      <c r="AC476" s="493"/>
      <c r="AD476" s="493"/>
      <c r="AE476" s="493"/>
      <c r="AF476" s="493"/>
      <c r="AG476" s="493"/>
      <c r="AH476" s="493"/>
      <c r="AI476" s="493"/>
      <c r="AJ476" s="493"/>
      <c r="AK476" s="493"/>
    </row>
    <row r="477" spans="1:37" x14ac:dyDescent="0.25">
      <c r="A477" s="511"/>
      <c r="B477" s="508"/>
      <c r="C477" s="181" t="s">
        <v>1366</v>
      </c>
      <c r="D477" s="508"/>
      <c r="E477" s="514"/>
      <c r="F477" s="496"/>
      <c r="G477" s="496"/>
      <c r="H477" s="499"/>
      <c r="I477" s="502"/>
      <c r="J477" s="496"/>
      <c r="K477" s="505"/>
      <c r="L477" s="508"/>
      <c r="M477" s="517"/>
      <c r="N477" s="493"/>
      <c r="O477" s="493"/>
      <c r="P477" s="493"/>
      <c r="Q477" s="493"/>
      <c r="R477" s="493"/>
      <c r="S477" s="493"/>
      <c r="T477" s="493"/>
      <c r="U477" s="493"/>
      <c r="V477" s="493"/>
      <c r="W477" s="493"/>
      <c r="X477" s="493"/>
      <c r="Y477" s="493"/>
      <c r="Z477" s="493"/>
      <c r="AA477" s="493"/>
      <c r="AB477" s="493"/>
      <c r="AC477" s="493"/>
      <c r="AD477" s="493"/>
      <c r="AE477" s="493"/>
      <c r="AF477" s="493"/>
      <c r="AG477" s="493"/>
      <c r="AH477" s="493"/>
      <c r="AI477" s="493"/>
      <c r="AJ477" s="493"/>
      <c r="AK477" s="493"/>
    </row>
    <row r="478" spans="1:37" x14ac:dyDescent="0.25">
      <c r="A478" s="511"/>
      <c r="B478" s="508"/>
      <c r="C478" s="181" t="s">
        <v>1367</v>
      </c>
      <c r="D478" s="508"/>
      <c r="E478" s="514"/>
      <c r="F478" s="496"/>
      <c r="G478" s="496"/>
      <c r="H478" s="499"/>
      <c r="I478" s="502"/>
      <c r="J478" s="496"/>
      <c r="K478" s="505"/>
      <c r="L478" s="508"/>
      <c r="M478" s="517"/>
      <c r="N478" s="493"/>
      <c r="O478" s="493"/>
      <c r="P478" s="493"/>
      <c r="Q478" s="493"/>
      <c r="R478" s="493"/>
      <c r="S478" s="493"/>
      <c r="T478" s="493"/>
      <c r="U478" s="493"/>
      <c r="V478" s="493"/>
      <c r="W478" s="493"/>
      <c r="X478" s="493"/>
      <c r="Y478" s="493"/>
      <c r="Z478" s="493"/>
      <c r="AA478" s="493"/>
      <c r="AB478" s="493"/>
      <c r="AC478" s="493"/>
      <c r="AD478" s="493"/>
      <c r="AE478" s="493"/>
      <c r="AF478" s="493"/>
      <c r="AG478" s="493"/>
      <c r="AH478" s="493"/>
      <c r="AI478" s="493"/>
      <c r="AJ478" s="493"/>
      <c r="AK478" s="493"/>
    </row>
    <row r="479" spans="1:37" x14ac:dyDescent="0.25">
      <c r="A479" s="512"/>
      <c r="B479" s="509"/>
      <c r="C479" s="182" t="s">
        <v>1368</v>
      </c>
      <c r="D479" s="509"/>
      <c r="E479" s="515"/>
      <c r="F479" s="497"/>
      <c r="G479" s="497"/>
      <c r="H479" s="500"/>
      <c r="I479" s="503"/>
      <c r="J479" s="497"/>
      <c r="K479" s="506"/>
      <c r="L479" s="509"/>
      <c r="M479" s="518"/>
      <c r="N479" s="494"/>
      <c r="O479" s="494"/>
      <c r="P479" s="494"/>
      <c r="Q479" s="494"/>
      <c r="R479" s="494"/>
      <c r="S479" s="494"/>
      <c r="T479" s="494"/>
      <c r="U479" s="494"/>
      <c r="V479" s="494"/>
      <c r="W479" s="494"/>
      <c r="X479" s="494"/>
      <c r="Y479" s="494"/>
      <c r="Z479" s="494"/>
      <c r="AA479" s="494"/>
      <c r="AB479" s="494"/>
      <c r="AC479" s="494"/>
      <c r="AD479" s="494"/>
      <c r="AE479" s="494"/>
      <c r="AF479" s="494"/>
      <c r="AG479" s="494"/>
      <c r="AH479" s="494"/>
      <c r="AI479" s="494"/>
      <c r="AJ479" s="494"/>
      <c r="AK479" s="494"/>
    </row>
    <row r="480" spans="1:37" ht="15.75" x14ac:dyDescent="0.25">
      <c r="A480" s="186" t="s">
        <v>1369</v>
      </c>
      <c r="B480" s="187" t="s">
        <v>1369</v>
      </c>
      <c r="C480" s="187" t="s">
        <v>1369</v>
      </c>
      <c r="D480" s="187" t="s">
        <v>1369</v>
      </c>
      <c r="E480" s="187" t="s">
        <v>1369</v>
      </c>
      <c r="F480" s="187" t="s">
        <v>1369</v>
      </c>
      <c r="G480" s="187"/>
      <c r="H480" s="187"/>
      <c r="I480" s="187"/>
      <c r="J480" s="188" t="s">
        <v>1370</v>
      </c>
      <c r="K480" s="189">
        <v>52681892</v>
      </c>
      <c r="L480" s="149"/>
      <c r="M480" s="150"/>
      <c r="N480" s="150"/>
      <c r="O480" s="150"/>
      <c r="P480" s="150"/>
      <c r="Q480" s="150"/>
      <c r="R480" s="150"/>
      <c r="S480" s="150"/>
      <c r="T480" s="150"/>
      <c r="U480" s="150"/>
      <c r="V480" s="150"/>
      <c r="W480" s="150"/>
      <c r="X480" s="150"/>
      <c r="Y480" s="150"/>
      <c r="Z480" s="150"/>
      <c r="AA480" s="150"/>
      <c r="AB480" s="150"/>
      <c r="AC480" s="150"/>
      <c r="AD480" s="150"/>
      <c r="AE480" s="150"/>
      <c r="AF480" s="150"/>
      <c r="AG480" s="150"/>
      <c r="AH480" s="150"/>
      <c r="AI480" s="150"/>
      <c r="AJ480" s="150"/>
      <c r="AK480" s="150"/>
    </row>
    <row r="481" spans="1:37" x14ac:dyDescent="0.25">
      <c r="A481" s="150"/>
      <c r="B481" s="150"/>
      <c r="C481" s="150"/>
      <c r="D481" s="150"/>
      <c r="E481" s="150"/>
      <c r="F481" s="150"/>
      <c r="G481" s="150"/>
      <c r="H481" s="150"/>
      <c r="I481" s="150"/>
      <c r="J481" s="150"/>
      <c r="K481" s="150"/>
      <c r="L481" s="149"/>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row>
    <row r="482" spans="1:37" x14ac:dyDescent="0.25">
      <c r="A482" s="150"/>
      <c r="B482" s="150"/>
      <c r="C482" s="150"/>
      <c r="D482" s="150"/>
      <c r="E482" s="150"/>
      <c r="F482" s="150"/>
      <c r="G482" s="150"/>
      <c r="H482" s="150"/>
      <c r="I482" s="150"/>
      <c r="J482" s="150"/>
      <c r="K482" s="150"/>
      <c r="L482" s="149"/>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row>
    <row r="483" spans="1:37" x14ac:dyDescent="0.25">
      <c r="A483" s="150"/>
      <c r="B483" s="150"/>
      <c r="C483" s="150"/>
      <c r="D483" s="150"/>
      <c r="E483" s="150"/>
      <c r="F483" s="150"/>
      <c r="G483" s="150"/>
      <c r="H483" s="150"/>
      <c r="I483" s="150"/>
      <c r="J483" s="150"/>
      <c r="K483" s="150"/>
      <c r="L483" s="149"/>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row>
    <row r="484" spans="1:37" x14ac:dyDescent="0.25">
      <c r="A484" s="150"/>
      <c r="B484" s="150"/>
      <c r="C484" s="150"/>
      <c r="D484" s="150"/>
      <c r="E484" s="150"/>
      <c r="F484" s="150"/>
      <c r="G484" s="150"/>
      <c r="H484" s="150"/>
      <c r="I484" s="150"/>
      <c r="J484" s="150"/>
      <c r="K484" s="150"/>
      <c r="L484" s="149"/>
      <c r="M484" s="150"/>
      <c r="N484" s="150"/>
      <c r="O484" s="150"/>
      <c r="P484" s="150"/>
      <c r="Q484" s="150"/>
      <c r="R484" s="150"/>
      <c r="S484" s="150"/>
      <c r="T484" s="150"/>
      <c r="U484" s="150"/>
      <c r="V484" s="150"/>
      <c r="W484" s="150"/>
      <c r="X484" s="150"/>
      <c r="Y484" s="150"/>
      <c r="Z484" s="150"/>
      <c r="AA484" s="150"/>
      <c r="AB484" s="150"/>
      <c r="AC484" s="150"/>
      <c r="AD484" s="150"/>
      <c r="AE484" s="150"/>
      <c r="AF484" s="150"/>
      <c r="AG484" s="150"/>
      <c r="AH484" s="150"/>
      <c r="AI484" s="150"/>
      <c r="AJ484" s="150"/>
      <c r="AK484" s="150"/>
    </row>
    <row r="485" spans="1:37" x14ac:dyDescent="0.25">
      <c r="A485" s="150"/>
      <c r="B485" s="150"/>
      <c r="C485" s="150"/>
      <c r="D485" s="150"/>
      <c r="E485" s="150"/>
      <c r="F485" s="150"/>
      <c r="G485" s="150"/>
      <c r="H485" s="150"/>
      <c r="I485" s="150"/>
      <c r="J485" s="150"/>
      <c r="K485" s="150"/>
      <c r="L485" s="149"/>
      <c r="M485" s="150"/>
      <c r="N485" s="150"/>
      <c r="O485" s="150"/>
      <c r="P485" s="150"/>
      <c r="Q485" s="150"/>
      <c r="R485" s="150"/>
      <c r="S485" s="150"/>
      <c r="T485" s="150"/>
      <c r="U485" s="150"/>
      <c r="V485" s="150"/>
      <c r="W485" s="150"/>
      <c r="X485" s="150"/>
      <c r="Y485" s="150"/>
      <c r="Z485" s="150"/>
      <c r="AA485" s="150"/>
      <c r="AB485" s="150"/>
      <c r="AC485" s="150"/>
      <c r="AD485" s="150"/>
      <c r="AE485" s="150"/>
      <c r="AF485" s="150"/>
      <c r="AG485" s="150"/>
      <c r="AH485" s="150"/>
      <c r="AI485" s="150"/>
      <c r="AJ485" s="150"/>
      <c r="AK485" s="150"/>
    </row>
  </sheetData>
  <autoFilter ref="A13:AK13" xr:uid="{00000000-0009-0000-0000-000013000000}"/>
  <mergeCells count="4432">
    <mergeCell ref="A1:K1"/>
    <mergeCell ref="A2:E2"/>
    <mergeCell ref="A3:K3"/>
    <mergeCell ref="A5:B5"/>
    <mergeCell ref="G5:K5"/>
    <mergeCell ref="A6:B6"/>
    <mergeCell ref="G6:I6"/>
    <mergeCell ref="AG15:AG18"/>
    <mergeCell ref="AH15:AH18"/>
    <mergeCell ref="AI15:AI18"/>
    <mergeCell ref="AJ15:AJ18"/>
    <mergeCell ref="J106:J110"/>
    <mergeCell ref="K106:K110"/>
    <mergeCell ref="H100:H105"/>
    <mergeCell ref="I100:I105"/>
    <mergeCell ref="A7:B9"/>
    <mergeCell ref="C7:C9"/>
    <mergeCell ref="G7:I7"/>
    <mergeCell ref="S15:S18"/>
    <mergeCell ref="T15:T18"/>
    <mergeCell ref="I15:I18"/>
    <mergeCell ref="J15:J18"/>
    <mergeCell ref="K15:K18"/>
    <mergeCell ref="L15:L18"/>
    <mergeCell ref="M15:M18"/>
    <mergeCell ref="N15:N18"/>
    <mergeCell ref="G8:I8"/>
    <mergeCell ref="G9:I9"/>
    <mergeCell ref="A11:B11"/>
    <mergeCell ref="A15:A18"/>
    <mergeCell ref="M23:M26"/>
    <mergeCell ref="N23:N26"/>
    <mergeCell ref="B15:B18"/>
    <mergeCell ref="AK15:AK18"/>
    <mergeCell ref="A19:A22"/>
    <mergeCell ref="B19:B22"/>
    <mergeCell ref="D19:D22"/>
    <mergeCell ref="E19:E22"/>
    <mergeCell ref="F19:F22"/>
    <mergeCell ref="AA15:AA18"/>
    <mergeCell ref="AB15:AB18"/>
    <mergeCell ref="AC15:AC18"/>
    <mergeCell ref="AD15:AD18"/>
    <mergeCell ref="AE15:AE18"/>
    <mergeCell ref="AF15:AF18"/>
    <mergeCell ref="U15:U18"/>
    <mergeCell ref="V15:V18"/>
    <mergeCell ref="W15:W18"/>
    <mergeCell ref="X15:X18"/>
    <mergeCell ref="Y15:Y18"/>
    <mergeCell ref="Z15:Z18"/>
    <mergeCell ref="O15:O18"/>
    <mergeCell ref="P15:P18"/>
    <mergeCell ref="Q15:Q18"/>
    <mergeCell ref="R15:R18"/>
    <mergeCell ref="AK19:AK22"/>
    <mergeCell ref="D15:D18"/>
    <mergeCell ref="E15:E18"/>
    <mergeCell ref="F15:F18"/>
    <mergeCell ref="G15:G18"/>
    <mergeCell ref="AI19:AI22"/>
    <mergeCell ref="AJ19:AJ22"/>
    <mergeCell ref="Y19:Y22"/>
    <mergeCell ref="AE19:AE22"/>
    <mergeCell ref="H15:H18"/>
    <mergeCell ref="G19:G22"/>
    <mergeCell ref="H19:H22"/>
    <mergeCell ref="I19:I22"/>
    <mergeCell ref="J19:J22"/>
    <mergeCell ref="K19:K22"/>
    <mergeCell ref="L19:L22"/>
    <mergeCell ref="AB19:AB22"/>
    <mergeCell ref="AC19:AC22"/>
    <mergeCell ref="AD19:AD22"/>
    <mergeCell ref="S19:S22"/>
    <mergeCell ref="T19:T22"/>
    <mergeCell ref="U19:U22"/>
    <mergeCell ref="V19:V22"/>
    <mergeCell ref="W19:W22"/>
    <mergeCell ref="X19:X22"/>
    <mergeCell ref="M19:M22"/>
    <mergeCell ref="N19:N22"/>
    <mergeCell ref="O19:O22"/>
    <mergeCell ref="P19:P22"/>
    <mergeCell ref="R19:R22"/>
    <mergeCell ref="Q19:Q22"/>
    <mergeCell ref="Z19:Z22"/>
    <mergeCell ref="AA19:AA22"/>
    <mergeCell ref="AJ23:AJ26"/>
    <mergeCell ref="AK23:AK26"/>
    <mergeCell ref="AJ27:AJ29"/>
    <mergeCell ref="AK27:AK29"/>
    <mergeCell ref="Z23:Z26"/>
    <mergeCell ref="AA23:AA26"/>
    <mergeCell ref="AB23:AB26"/>
    <mergeCell ref="AC23:AC26"/>
    <mergeCell ref="R23:R26"/>
    <mergeCell ref="S23:S26"/>
    <mergeCell ref="T23:T26"/>
    <mergeCell ref="U23:U26"/>
    <mergeCell ref="V23:V26"/>
    <mergeCell ref="W23:W26"/>
    <mergeCell ref="AG19:AG22"/>
    <mergeCell ref="AH19:AH22"/>
    <mergeCell ref="P23:P26"/>
    <mergeCell ref="Q23:Q26"/>
    <mergeCell ref="AF19:AF22"/>
    <mergeCell ref="L23:L26"/>
    <mergeCell ref="J23:J26"/>
    <mergeCell ref="K23:K26"/>
    <mergeCell ref="A27:A29"/>
    <mergeCell ref="B27:B29"/>
    <mergeCell ref="D27:D29"/>
    <mergeCell ref="E27:E29"/>
    <mergeCell ref="F27:F29"/>
    <mergeCell ref="G27:G29"/>
    <mergeCell ref="H27:H29"/>
    <mergeCell ref="I27:I29"/>
    <mergeCell ref="AD23:AD26"/>
    <mergeCell ref="AE23:AE26"/>
    <mergeCell ref="AF23:AF26"/>
    <mergeCell ref="AG23:AG26"/>
    <mergeCell ref="AH23:AH26"/>
    <mergeCell ref="AI23:AI26"/>
    <mergeCell ref="X23:X26"/>
    <mergeCell ref="Y23:Y26"/>
    <mergeCell ref="O23:O26"/>
    <mergeCell ref="A23:A26"/>
    <mergeCell ref="B23:B26"/>
    <mergeCell ref="E23:E26"/>
    <mergeCell ref="F23:F26"/>
    <mergeCell ref="G23:G26"/>
    <mergeCell ref="H23:H26"/>
    <mergeCell ref="I23:I26"/>
    <mergeCell ref="T27:T29"/>
    <mergeCell ref="U27:U29"/>
    <mergeCell ref="J27:J29"/>
    <mergeCell ref="K27:K29"/>
    <mergeCell ref="L27:L29"/>
    <mergeCell ref="H30:H40"/>
    <mergeCell ref="I30:I40"/>
    <mergeCell ref="J30:J40"/>
    <mergeCell ref="K30:K40"/>
    <mergeCell ref="L30:L40"/>
    <mergeCell ref="M30:M40"/>
    <mergeCell ref="AH27:AH29"/>
    <mergeCell ref="AI27:AI29"/>
    <mergeCell ref="A30:A40"/>
    <mergeCell ref="B30:B40"/>
    <mergeCell ref="D30:D40"/>
    <mergeCell ref="E30:E40"/>
    <mergeCell ref="F30:F40"/>
    <mergeCell ref="G30:G40"/>
    <mergeCell ref="AB27:AB29"/>
    <mergeCell ref="AC27:AC29"/>
    <mergeCell ref="AD27:AD29"/>
    <mergeCell ref="AE27:AE29"/>
    <mergeCell ref="AF27:AF29"/>
    <mergeCell ref="AG27:AG29"/>
    <mergeCell ref="V27:V29"/>
    <mergeCell ref="W27:W29"/>
    <mergeCell ref="X27:X29"/>
    <mergeCell ref="Y27:Y29"/>
    <mergeCell ref="AF30:AF40"/>
    <mergeCell ref="AG30:AG40"/>
    <mergeCell ref="Z27:Z29"/>
    <mergeCell ref="AA27:AA29"/>
    <mergeCell ref="P27:P29"/>
    <mergeCell ref="Q27:Q29"/>
    <mergeCell ref="R27:R29"/>
    <mergeCell ref="S27:S29"/>
    <mergeCell ref="M27:M29"/>
    <mergeCell ref="N27:N29"/>
    <mergeCell ref="O27:O29"/>
    <mergeCell ref="AI30:AI40"/>
    <mergeCell ref="AJ30:AJ40"/>
    <mergeCell ref="N30:N40"/>
    <mergeCell ref="O30:O40"/>
    <mergeCell ref="P30:P40"/>
    <mergeCell ref="Q30:Q40"/>
    <mergeCell ref="R30:R40"/>
    <mergeCell ref="S30:S40"/>
    <mergeCell ref="AK30:AK40"/>
    <mergeCell ref="Z30:Z40"/>
    <mergeCell ref="AA30:AA40"/>
    <mergeCell ref="AB30:AB40"/>
    <mergeCell ref="AC30:AC40"/>
    <mergeCell ref="AD30:AD40"/>
    <mergeCell ref="AE30:AE40"/>
    <mergeCell ref="T30:T40"/>
    <mergeCell ref="U30:U40"/>
    <mergeCell ref="V30:V40"/>
    <mergeCell ref="W30:W40"/>
    <mergeCell ref="X30:X40"/>
    <mergeCell ref="Y30:Y40"/>
    <mergeCell ref="N41:N45"/>
    <mergeCell ref="O41:O45"/>
    <mergeCell ref="P41:P45"/>
    <mergeCell ref="Q41:Q45"/>
    <mergeCell ref="R41:R45"/>
    <mergeCell ref="S41:S45"/>
    <mergeCell ref="AK41:AK45"/>
    <mergeCell ref="AH30:AH40"/>
    <mergeCell ref="H41:H45"/>
    <mergeCell ref="I41:I45"/>
    <mergeCell ref="J41:J45"/>
    <mergeCell ref="K41:K45"/>
    <mergeCell ref="L41:L45"/>
    <mergeCell ref="M41:M45"/>
    <mergeCell ref="A41:A45"/>
    <mergeCell ref="B41:B45"/>
    <mergeCell ref="D41:D45"/>
    <mergeCell ref="E41:E45"/>
    <mergeCell ref="F41:F45"/>
    <mergeCell ref="G41:G45"/>
    <mergeCell ref="AF41:AF45"/>
    <mergeCell ref="AG41:AG45"/>
    <mergeCell ref="AH41:AH45"/>
    <mergeCell ref="AI41:AI45"/>
    <mergeCell ref="AJ41:AJ45"/>
    <mergeCell ref="Z41:Z45"/>
    <mergeCell ref="AA41:AA45"/>
    <mergeCell ref="AB41:AB45"/>
    <mergeCell ref="AC41:AC45"/>
    <mergeCell ref="AD41:AD45"/>
    <mergeCell ref="AE41:AE45"/>
    <mergeCell ref="T41:T45"/>
    <mergeCell ref="U41:U45"/>
    <mergeCell ref="V41:V45"/>
    <mergeCell ref="W41:W45"/>
    <mergeCell ref="X41:X45"/>
    <mergeCell ref="Y41:Y45"/>
    <mergeCell ref="AK46:AK48"/>
    <mergeCell ref="Z46:Z48"/>
    <mergeCell ref="AA46:AA48"/>
    <mergeCell ref="AB46:AB48"/>
    <mergeCell ref="AC46:AC48"/>
    <mergeCell ref="AD46:AD48"/>
    <mergeCell ref="AE46:AE48"/>
    <mergeCell ref="T46:T48"/>
    <mergeCell ref="U46:U48"/>
    <mergeCell ref="V46:V48"/>
    <mergeCell ref="W46:W48"/>
    <mergeCell ref="X46:X48"/>
    <mergeCell ref="Y46:Y48"/>
    <mergeCell ref="AH46:AH48"/>
    <mergeCell ref="AI46:AI48"/>
    <mergeCell ref="AJ46:AJ48"/>
    <mergeCell ref="N46:N48"/>
    <mergeCell ref="O46:O48"/>
    <mergeCell ref="P46:P48"/>
    <mergeCell ref="Q46:Q48"/>
    <mergeCell ref="R46:R48"/>
    <mergeCell ref="S46:S48"/>
    <mergeCell ref="AF46:AF48"/>
    <mergeCell ref="AG46:AG48"/>
    <mergeCell ref="H46:H48"/>
    <mergeCell ref="I46:I48"/>
    <mergeCell ref="J46:J48"/>
    <mergeCell ref="K46:K48"/>
    <mergeCell ref="L46:L48"/>
    <mergeCell ref="M46:M48"/>
    <mergeCell ref="A46:A48"/>
    <mergeCell ref="B46:B48"/>
    <mergeCell ref="D46:D48"/>
    <mergeCell ref="E46:E48"/>
    <mergeCell ref="F46:F48"/>
    <mergeCell ref="G46:G48"/>
    <mergeCell ref="N49:N57"/>
    <mergeCell ref="O49:O57"/>
    <mergeCell ref="P49:P57"/>
    <mergeCell ref="Q49:Q57"/>
    <mergeCell ref="R49:R57"/>
    <mergeCell ref="S49:S57"/>
    <mergeCell ref="H49:H57"/>
    <mergeCell ref="I49:I57"/>
    <mergeCell ref="J49:J57"/>
    <mergeCell ref="K49:K57"/>
    <mergeCell ref="L49:L57"/>
    <mergeCell ref="M49:M57"/>
    <mergeCell ref="A49:A57"/>
    <mergeCell ref="B49:B57"/>
    <mergeCell ref="D49:D57"/>
    <mergeCell ref="E49:E57"/>
    <mergeCell ref="F49:F57"/>
    <mergeCell ref="G49:G57"/>
    <mergeCell ref="AF49:AF57"/>
    <mergeCell ref="AG49:AG57"/>
    <mergeCell ref="AH49:AH57"/>
    <mergeCell ref="AI49:AI57"/>
    <mergeCell ref="AJ49:AJ57"/>
    <mergeCell ref="AK49:AK57"/>
    <mergeCell ref="Z49:Z57"/>
    <mergeCell ref="AA49:AA57"/>
    <mergeCell ref="AB49:AB57"/>
    <mergeCell ref="AC49:AC57"/>
    <mergeCell ref="AD49:AD57"/>
    <mergeCell ref="AE49:AE57"/>
    <mergeCell ref="T49:T57"/>
    <mergeCell ref="U49:U57"/>
    <mergeCell ref="V49:V57"/>
    <mergeCell ref="W49:W57"/>
    <mergeCell ref="X49:X57"/>
    <mergeCell ref="Y49:Y57"/>
    <mergeCell ref="AK58:AK60"/>
    <mergeCell ref="Z58:Z60"/>
    <mergeCell ref="AA58:AA60"/>
    <mergeCell ref="AB58:AB60"/>
    <mergeCell ref="AC58:AC60"/>
    <mergeCell ref="AD58:AD60"/>
    <mergeCell ref="AE58:AE60"/>
    <mergeCell ref="T58:T60"/>
    <mergeCell ref="U58:U60"/>
    <mergeCell ref="V58:V60"/>
    <mergeCell ref="W58:W60"/>
    <mergeCell ref="X58:X60"/>
    <mergeCell ref="Y58:Y60"/>
    <mergeCell ref="N58:N60"/>
    <mergeCell ref="O58:O60"/>
    <mergeCell ref="P58:P60"/>
    <mergeCell ref="Q58:Q60"/>
    <mergeCell ref="R58:R60"/>
    <mergeCell ref="S58:S60"/>
    <mergeCell ref="H62:H64"/>
    <mergeCell ref="I62:I64"/>
    <mergeCell ref="J62:J64"/>
    <mergeCell ref="K62:K64"/>
    <mergeCell ref="L62:L64"/>
    <mergeCell ref="M62:M64"/>
    <mergeCell ref="A62:A64"/>
    <mergeCell ref="B62:B64"/>
    <mergeCell ref="D62:D64"/>
    <mergeCell ref="E62:E64"/>
    <mergeCell ref="F62:F64"/>
    <mergeCell ref="G62:G64"/>
    <mergeCell ref="AF58:AF60"/>
    <mergeCell ref="AG58:AG60"/>
    <mergeCell ref="AH58:AH60"/>
    <mergeCell ref="AI58:AI60"/>
    <mergeCell ref="AJ58:AJ60"/>
    <mergeCell ref="H58:H60"/>
    <mergeCell ref="I58:I60"/>
    <mergeCell ref="J58:J60"/>
    <mergeCell ref="K58:K60"/>
    <mergeCell ref="L58:L60"/>
    <mergeCell ref="M58:M60"/>
    <mergeCell ref="A58:A60"/>
    <mergeCell ref="B58:B60"/>
    <mergeCell ref="D58:D60"/>
    <mergeCell ref="E58:E60"/>
    <mergeCell ref="F58:F60"/>
    <mergeCell ref="G58:G60"/>
    <mergeCell ref="M65:M67"/>
    <mergeCell ref="N65:N67"/>
    <mergeCell ref="A65:A67"/>
    <mergeCell ref="B65:B67"/>
    <mergeCell ref="E65:E67"/>
    <mergeCell ref="F65:F67"/>
    <mergeCell ref="G65:G67"/>
    <mergeCell ref="H65:H67"/>
    <mergeCell ref="AF62:AF64"/>
    <mergeCell ref="AG62:AG64"/>
    <mergeCell ref="AH62:AH64"/>
    <mergeCell ref="AI62:AI64"/>
    <mergeCell ref="AJ62:AJ64"/>
    <mergeCell ref="AK62:AK64"/>
    <mergeCell ref="Z62:Z64"/>
    <mergeCell ref="AA62:AA64"/>
    <mergeCell ref="AB62:AB64"/>
    <mergeCell ref="AC62:AC64"/>
    <mergeCell ref="AD62:AD64"/>
    <mergeCell ref="AE62:AE64"/>
    <mergeCell ref="T62:T64"/>
    <mergeCell ref="U62:U64"/>
    <mergeCell ref="V62:V64"/>
    <mergeCell ref="W62:W64"/>
    <mergeCell ref="X62:X64"/>
    <mergeCell ref="Y62:Y64"/>
    <mergeCell ref="N62:N64"/>
    <mergeCell ref="O62:O64"/>
    <mergeCell ref="P62:P64"/>
    <mergeCell ref="Q62:Q64"/>
    <mergeCell ref="R62:R64"/>
    <mergeCell ref="S62:S64"/>
    <mergeCell ref="AG65:AG67"/>
    <mergeCell ref="AH65:AH67"/>
    <mergeCell ref="AI65:AI67"/>
    <mergeCell ref="AJ65:AJ67"/>
    <mergeCell ref="AK65:AK67"/>
    <mergeCell ref="A68:A69"/>
    <mergeCell ref="B68:B69"/>
    <mergeCell ref="C68:C69"/>
    <mergeCell ref="E68:E69"/>
    <mergeCell ref="F68:F69"/>
    <mergeCell ref="AA65:AA67"/>
    <mergeCell ref="AB65:AB67"/>
    <mergeCell ref="AC65:AC67"/>
    <mergeCell ref="AD65:AD67"/>
    <mergeCell ref="AE65:AE67"/>
    <mergeCell ref="AF65:AF67"/>
    <mergeCell ref="U65:U67"/>
    <mergeCell ref="V65:V67"/>
    <mergeCell ref="W65:W67"/>
    <mergeCell ref="X65:X67"/>
    <mergeCell ref="Y65:Y67"/>
    <mergeCell ref="Z65:Z67"/>
    <mergeCell ref="O65:O67"/>
    <mergeCell ref="P65:P67"/>
    <mergeCell ref="Q65:Q67"/>
    <mergeCell ref="R65:R67"/>
    <mergeCell ref="S65:S67"/>
    <mergeCell ref="T65:T67"/>
    <mergeCell ref="I65:I67"/>
    <mergeCell ref="J65:J67"/>
    <mergeCell ref="K65:K67"/>
    <mergeCell ref="L65:L67"/>
    <mergeCell ref="AD68:AD69"/>
    <mergeCell ref="S68:S69"/>
    <mergeCell ref="T68:T69"/>
    <mergeCell ref="U68:U69"/>
    <mergeCell ref="V68:V69"/>
    <mergeCell ref="W68:W69"/>
    <mergeCell ref="X68:X69"/>
    <mergeCell ref="M68:M69"/>
    <mergeCell ref="N68:N69"/>
    <mergeCell ref="O68:O69"/>
    <mergeCell ref="P68:P69"/>
    <mergeCell ref="Q68:Q69"/>
    <mergeCell ref="R68:R69"/>
    <mergeCell ref="G68:G69"/>
    <mergeCell ref="H68:H69"/>
    <mergeCell ref="I68:I69"/>
    <mergeCell ref="J68:J69"/>
    <mergeCell ref="K68:K69"/>
    <mergeCell ref="L68:L69"/>
    <mergeCell ref="S70:S71"/>
    <mergeCell ref="T70:T71"/>
    <mergeCell ref="U70:U71"/>
    <mergeCell ref="V70:V71"/>
    <mergeCell ref="W70:W71"/>
    <mergeCell ref="L70:L71"/>
    <mergeCell ref="M70:M71"/>
    <mergeCell ref="N70:N71"/>
    <mergeCell ref="O70:O71"/>
    <mergeCell ref="P70:P71"/>
    <mergeCell ref="Q70:Q71"/>
    <mergeCell ref="AK68:AK69"/>
    <mergeCell ref="A70:A71"/>
    <mergeCell ref="B70:B71"/>
    <mergeCell ref="E70:E71"/>
    <mergeCell ref="F70:F71"/>
    <mergeCell ref="G70:G71"/>
    <mergeCell ref="H70:H71"/>
    <mergeCell ref="I70:I71"/>
    <mergeCell ref="J70:J71"/>
    <mergeCell ref="K70:K71"/>
    <mergeCell ref="AE68:AE69"/>
    <mergeCell ref="AF68:AF69"/>
    <mergeCell ref="AG68:AG69"/>
    <mergeCell ref="AH68:AH69"/>
    <mergeCell ref="AI68:AI69"/>
    <mergeCell ref="AJ68:AJ69"/>
    <mergeCell ref="Y68:Y69"/>
    <mergeCell ref="Z68:Z69"/>
    <mergeCell ref="AA68:AA69"/>
    <mergeCell ref="AB68:AB69"/>
    <mergeCell ref="AC68:AC69"/>
    <mergeCell ref="U72:U73"/>
    <mergeCell ref="V72:V73"/>
    <mergeCell ref="K72:K73"/>
    <mergeCell ref="L72:L73"/>
    <mergeCell ref="M72:M73"/>
    <mergeCell ref="N72:N73"/>
    <mergeCell ref="O72:O73"/>
    <mergeCell ref="P72:P73"/>
    <mergeCell ref="O74:O77"/>
    <mergeCell ref="AJ70:AJ71"/>
    <mergeCell ref="AK70:AK71"/>
    <mergeCell ref="A72:A73"/>
    <mergeCell ref="B72:B73"/>
    <mergeCell ref="E72:E73"/>
    <mergeCell ref="F72:F73"/>
    <mergeCell ref="G72:G73"/>
    <mergeCell ref="H72:H73"/>
    <mergeCell ref="I72:I73"/>
    <mergeCell ref="J72:J73"/>
    <mergeCell ref="AD70:AD71"/>
    <mergeCell ref="AE70:AE71"/>
    <mergeCell ref="AF70:AF71"/>
    <mergeCell ref="AG70:AG71"/>
    <mergeCell ref="AH70:AH71"/>
    <mergeCell ref="AI70:AI71"/>
    <mergeCell ref="X70:X71"/>
    <mergeCell ref="Y70:Y71"/>
    <mergeCell ref="Z70:Z71"/>
    <mergeCell ref="AA70:AA71"/>
    <mergeCell ref="AB70:AB71"/>
    <mergeCell ref="AC70:AC71"/>
    <mergeCell ref="R70:R71"/>
    <mergeCell ref="AI72:AI73"/>
    <mergeCell ref="AJ72:AJ73"/>
    <mergeCell ref="AK72:AK73"/>
    <mergeCell ref="J78:J81"/>
    <mergeCell ref="K78:K81"/>
    <mergeCell ref="L78:L81"/>
    <mergeCell ref="AG74:AG77"/>
    <mergeCell ref="AH74:AH77"/>
    <mergeCell ref="AI74:AI77"/>
    <mergeCell ref="A74:A77"/>
    <mergeCell ref="B74:B77"/>
    <mergeCell ref="D74:D77"/>
    <mergeCell ref="E74:E77"/>
    <mergeCell ref="F74:F77"/>
    <mergeCell ref="G74:G77"/>
    <mergeCell ref="H74:H77"/>
    <mergeCell ref="AC72:AC73"/>
    <mergeCell ref="AD72:AD73"/>
    <mergeCell ref="AE72:AE73"/>
    <mergeCell ref="AF72:AF73"/>
    <mergeCell ref="AG72:AG73"/>
    <mergeCell ref="AH72:AH73"/>
    <mergeCell ref="W72:W73"/>
    <mergeCell ref="X72:X73"/>
    <mergeCell ref="Y72:Y73"/>
    <mergeCell ref="Z72:Z73"/>
    <mergeCell ref="AA72:AA73"/>
    <mergeCell ref="AB72:AB73"/>
    <mergeCell ref="Q72:Q73"/>
    <mergeCell ref="R72:R73"/>
    <mergeCell ref="S72:S73"/>
    <mergeCell ref="T72:T73"/>
    <mergeCell ref="E82:E84"/>
    <mergeCell ref="F82:F84"/>
    <mergeCell ref="G82:G84"/>
    <mergeCell ref="H82:H84"/>
    <mergeCell ref="I82:I84"/>
    <mergeCell ref="J82:J84"/>
    <mergeCell ref="P74:P77"/>
    <mergeCell ref="Q74:Q77"/>
    <mergeCell ref="R74:R77"/>
    <mergeCell ref="S74:S77"/>
    <mergeCell ref="T74:T77"/>
    <mergeCell ref="I74:I77"/>
    <mergeCell ref="J74:J77"/>
    <mergeCell ref="K74:K77"/>
    <mergeCell ref="L74:L77"/>
    <mergeCell ref="M74:M77"/>
    <mergeCell ref="N74:N77"/>
    <mergeCell ref="R78:R81"/>
    <mergeCell ref="K82:K84"/>
    <mergeCell ref="G78:G81"/>
    <mergeCell ref="H78:H81"/>
    <mergeCell ref="I78:I81"/>
    <mergeCell ref="AJ74:AJ77"/>
    <mergeCell ref="AK78:AK81"/>
    <mergeCell ref="AK74:AK77"/>
    <mergeCell ref="A78:A81"/>
    <mergeCell ref="B78:B81"/>
    <mergeCell ref="D78:D81"/>
    <mergeCell ref="E78:E81"/>
    <mergeCell ref="F78:F81"/>
    <mergeCell ref="AA74:AA77"/>
    <mergeCell ref="AB74:AB77"/>
    <mergeCell ref="AC74:AC77"/>
    <mergeCell ref="AD74:AD77"/>
    <mergeCell ref="AE74:AE77"/>
    <mergeCell ref="AF74:AF77"/>
    <mergeCell ref="U74:U77"/>
    <mergeCell ref="V74:V77"/>
    <mergeCell ref="W74:W77"/>
    <mergeCell ref="X74:X77"/>
    <mergeCell ref="Y74:Y77"/>
    <mergeCell ref="Z74:Z77"/>
    <mergeCell ref="W78:W81"/>
    <mergeCell ref="AE78:AE81"/>
    <mergeCell ref="AF78:AF81"/>
    <mergeCell ref="AG78:AG81"/>
    <mergeCell ref="AH78:AH81"/>
    <mergeCell ref="AI78:AI81"/>
    <mergeCell ref="AJ78:AJ81"/>
    <mergeCell ref="Y78:Y81"/>
    <mergeCell ref="Z78:Z81"/>
    <mergeCell ref="AA78:AA81"/>
    <mergeCell ref="AB78:AB81"/>
    <mergeCell ref="AC78:AC81"/>
    <mergeCell ref="AD78:AD81"/>
    <mergeCell ref="S78:S81"/>
    <mergeCell ref="T78:T81"/>
    <mergeCell ref="U78:U81"/>
    <mergeCell ref="V78:V81"/>
    <mergeCell ref="X78:X81"/>
    <mergeCell ref="M78:M81"/>
    <mergeCell ref="N78:N81"/>
    <mergeCell ref="O78:O81"/>
    <mergeCell ref="P78:P81"/>
    <mergeCell ref="Q78:Q81"/>
    <mergeCell ref="W82:W84"/>
    <mergeCell ref="L82:L84"/>
    <mergeCell ref="M82:M84"/>
    <mergeCell ref="N82:N84"/>
    <mergeCell ref="O82:O84"/>
    <mergeCell ref="P82:P84"/>
    <mergeCell ref="Q82:Q84"/>
    <mergeCell ref="N85:N86"/>
    <mergeCell ref="O85:O86"/>
    <mergeCell ref="AJ82:AJ84"/>
    <mergeCell ref="AK82:AK84"/>
    <mergeCell ref="A85:A86"/>
    <mergeCell ref="B85:B86"/>
    <mergeCell ref="D85:D86"/>
    <mergeCell ref="E85:E86"/>
    <mergeCell ref="F85:F86"/>
    <mergeCell ref="G85:G86"/>
    <mergeCell ref="H85:H86"/>
    <mergeCell ref="I85:I86"/>
    <mergeCell ref="AD82:AD84"/>
    <mergeCell ref="AE82:AE84"/>
    <mergeCell ref="AF82:AF84"/>
    <mergeCell ref="AG82:AG84"/>
    <mergeCell ref="AH82:AH84"/>
    <mergeCell ref="AI82:AI84"/>
    <mergeCell ref="X82:X84"/>
    <mergeCell ref="Y82:Y84"/>
    <mergeCell ref="Z82:Z84"/>
    <mergeCell ref="AA82:AA84"/>
    <mergeCell ref="AB82:AB84"/>
    <mergeCell ref="AC82:AC84"/>
    <mergeCell ref="R82:R84"/>
    <mergeCell ref="S82:S84"/>
    <mergeCell ref="T82:T84"/>
    <mergeCell ref="U82:U84"/>
    <mergeCell ref="V82:V84"/>
    <mergeCell ref="A82:A84"/>
    <mergeCell ref="B82:B84"/>
    <mergeCell ref="AH85:AH86"/>
    <mergeCell ref="AI85:AI86"/>
    <mergeCell ref="AJ85:AJ86"/>
    <mergeCell ref="AK85:AK86"/>
    <mergeCell ref="A87:A90"/>
    <mergeCell ref="B87:B90"/>
    <mergeCell ref="E87:E90"/>
    <mergeCell ref="F87:F90"/>
    <mergeCell ref="G87:G90"/>
    <mergeCell ref="H87:H90"/>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AH87:AH90"/>
    <mergeCell ref="AI87:AI90"/>
    <mergeCell ref="AJ87:AJ90"/>
    <mergeCell ref="AK87:AK90"/>
    <mergeCell ref="A91:A92"/>
    <mergeCell ref="B91:B92"/>
    <mergeCell ref="D91:D92"/>
    <mergeCell ref="E91:E92"/>
    <mergeCell ref="F91:F92"/>
    <mergeCell ref="AA87:AA90"/>
    <mergeCell ref="AB87:AB90"/>
    <mergeCell ref="AC87:AC90"/>
    <mergeCell ref="AD87:AD90"/>
    <mergeCell ref="AE87:AE90"/>
    <mergeCell ref="AF87:AF90"/>
    <mergeCell ref="U87:U90"/>
    <mergeCell ref="V87:V90"/>
    <mergeCell ref="W87:W90"/>
    <mergeCell ref="X87:X90"/>
    <mergeCell ref="Y87:Y90"/>
    <mergeCell ref="Z87:Z90"/>
    <mergeCell ref="O87:O90"/>
    <mergeCell ref="P87:P90"/>
    <mergeCell ref="Q87:Q90"/>
    <mergeCell ref="R87:R90"/>
    <mergeCell ref="S87:S90"/>
    <mergeCell ref="T87:T90"/>
    <mergeCell ref="I87:I90"/>
    <mergeCell ref="J87:J90"/>
    <mergeCell ref="K87:K90"/>
    <mergeCell ref="L87:L90"/>
    <mergeCell ref="M87:M90"/>
    <mergeCell ref="U91:U92"/>
    <mergeCell ref="AD91:AD92"/>
    <mergeCell ref="V91:V92"/>
    <mergeCell ref="W91:W92"/>
    <mergeCell ref="X91:X92"/>
    <mergeCell ref="M91:M92"/>
    <mergeCell ref="N91:N92"/>
    <mergeCell ref="O91:O92"/>
    <mergeCell ref="P91:P92"/>
    <mergeCell ref="Q91:Q92"/>
    <mergeCell ref="R91:R92"/>
    <mergeCell ref="G91:G92"/>
    <mergeCell ref="H91:H92"/>
    <mergeCell ref="I91:I92"/>
    <mergeCell ref="J91:J92"/>
    <mergeCell ref="K91:K92"/>
    <mergeCell ref="L91:L92"/>
    <mergeCell ref="S91:S92"/>
    <mergeCell ref="T91:T92"/>
    <mergeCell ref="AK96:AK99"/>
    <mergeCell ref="AG87:AG90"/>
    <mergeCell ref="N87:N90"/>
    <mergeCell ref="U93:U95"/>
    <mergeCell ref="V93:V95"/>
    <mergeCell ref="K93:K95"/>
    <mergeCell ref="L93:L95"/>
    <mergeCell ref="M93:M95"/>
    <mergeCell ref="N93:N95"/>
    <mergeCell ref="O93:O95"/>
    <mergeCell ref="P93:P95"/>
    <mergeCell ref="AK91:AK92"/>
    <mergeCell ref="A93:A95"/>
    <mergeCell ref="B93:B95"/>
    <mergeCell ref="D93:D95"/>
    <mergeCell ref="E93:E95"/>
    <mergeCell ref="F93:F95"/>
    <mergeCell ref="G93:G95"/>
    <mergeCell ref="H93:H95"/>
    <mergeCell ref="I93:I95"/>
    <mergeCell ref="J93:J95"/>
    <mergeCell ref="AE91:AE92"/>
    <mergeCell ref="AF91:AF92"/>
    <mergeCell ref="AG91:AG92"/>
    <mergeCell ref="AH91:AH92"/>
    <mergeCell ref="AI91:AI92"/>
    <mergeCell ref="AJ91:AJ92"/>
    <mergeCell ref="Y91:Y92"/>
    <mergeCell ref="Z91:Z92"/>
    <mergeCell ref="AA91:AA92"/>
    <mergeCell ref="AB91:AB92"/>
    <mergeCell ref="AC91:AC92"/>
    <mergeCell ref="M96:M99"/>
    <mergeCell ref="N96:N99"/>
    <mergeCell ref="O96:O99"/>
    <mergeCell ref="AI93:AI95"/>
    <mergeCell ref="AJ93:AJ95"/>
    <mergeCell ref="AK93:AK95"/>
    <mergeCell ref="A96:A99"/>
    <mergeCell ref="B96:B99"/>
    <mergeCell ref="E96:E99"/>
    <mergeCell ref="F96:F99"/>
    <mergeCell ref="G96:G99"/>
    <mergeCell ref="H96:H99"/>
    <mergeCell ref="I96:I99"/>
    <mergeCell ref="AC93:AC95"/>
    <mergeCell ref="AD93:AD95"/>
    <mergeCell ref="AE93:AE95"/>
    <mergeCell ref="AF93:AF95"/>
    <mergeCell ref="AG93:AG95"/>
    <mergeCell ref="AH93:AH95"/>
    <mergeCell ref="W93:W95"/>
    <mergeCell ref="X93:X95"/>
    <mergeCell ref="Y93:Y95"/>
    <mergeCell ref="Z93:Z95"/>
    <mergeCell ref="AA93:AA95"/>
    <mergeCell ref="AB93:AB95"/>
    <mergeCell ref="Q93:Q95"/>
    <mergeCell ref="R93:R95"/>
    <mergeCell ref="S93:S95"/>
    <mergeCell ref="T93:T95"/>
    <mergeCell ref="AH96:AH99"/>
    <mergeCell ref="AI96:AI99"/>
    <mergeCell ref="AJ96:AJ99"/>
    <mergeCell ref="L100:L105"/>
    <mergeCell ref="M100:M105"/>
    <mergeCell ref="N100:N105"/>
    <mergeCell ref="O100:O105"/>
    <mergeCell ref="I106:I110"/>
    <mergeCell ref="A100:A105"/>
    <mergeCell ref="B100:B105"/>
    <mergeCell ref="D100:D105"/>
    <mergeCell ref="E100:E105"/>
    <mergeCell ref="F100:F105"/>
    <mergeCell ref="G100:G105"/>
    <mergeCell ref="AB96:AB99"/>
    <mergeCell ref="AC96:AC99"/>
    <mergeCell ref="AD96:AD99"/>
    <mergeCell ref="AE96:AE99"/>
    <mergeCell ref="AF96:AF99"/>
    <mergeCell ref="AG96:AG99"/>
    <mergeCell ref="V96:V99"/>
    <mergeCell ref="W96:W99"/>
    <mergeCell ref="X96:X99"/>
    <mergeCell ref="Y96:Y99"/>
    <mergeCell ref="Z96:Z99"/>
    <mergeCell ref="AA96:AA99"/>
    <mergeCell ref="P96:P99"/>
    <mergeCell ref="Q96:Q99"/>
    <mergeCell ref="R96:R99"/>
    <mergeCell ref="S96:S99"/>
    <mergeCell ref="T96:T99"/>
    <mergeCell ref="U96:U99"/>
    <mergeCell ref="J96:J99"/>
    <mergeCell ref="K96:K99"/>
    <mergeCell ref="L96:L99"/>
    <mergeCell ref="P106:P110"/>
    <mergeCell ref="Q106:Q110"/>
    <mergeCell ref="AH100:AH105"/>
    <mergeCell ref="AI100:AI105"/>
    <mergeCell ref="AJ100:AJ105"/>
    <mergeCell ref="AK100:AK105"/>
    <mergeCell ref="A106:A110"/>
    <mergeCell ref="B106:B110"/>
    <mergeCell ref="E106:E110"/>
    <mergeCell ref="F106:F110"/>
    <mergeCell ref="G106:G110"/>
    <mergeCell ref="H106:H110"/>
    <mergeCell ref="AB100:AB105"/>
    <mergeCell ref="AC100:AC105"/>
    <mergeCell ref="AD100:AD105"/>
    <mergeCell ref="AE100:AE105"/>
    <mergeCell ref="AF100:AF105"/>
    <mergeCell ref="AG100:AG105"/>
    <mergeCell ref="V100:V105"/>
    <mergeCell ref="W100:W105"/>
    <mergeCell ref="X100:X105"/>
    <mergeCell ref="Y100:Y105"/>
    <mergeCell ref="Z100:Z105"/>
    <mergeCell ref="AA100:AA105"/>
    <mergeCell ref="P100:P105"/>
    <mergeCell ref="Q100:Q105"/>
    <mergeCell ref="R100:R105"/>
    <mergeCell ref="S100:S105"/>
    <mergeCell ref="T100:T105"/>
    <mergeCell ref="U100:U105"/>
    <mergeCell ref="J100:J105"/>
    <mergeCell ref="K100:K105"/>
    <mergeCell ref="AJ106:AJ110"/>
    <mergeCell ref="AK106:AK110"/>
    <mergeCell ref="A111:A115"/>
    <mergeCell ref="B111:B115"/>
    <mergeCell ref="E111:E115"/>
    <mergeCell ref="F111:F115"/>
    <mergeCell ref="G111:G115"/>
    <mergeCell ref="H111:H115"/>
    <mergeCell ref="I111:I115"/>
    <mergeCell ref="J111:J115"/>
    <mergeCell ref="AD106:AD110"/>
    <mergeCell ref="AE106:AE110"/>
    <mergeCell ref="AF106:AF110"/>
    <mergeCell ref="AG106:AG110"/>
    <mergeCell ref="AH106:AH110"/>
    <mergeCell ref="AI106:AI110"/>
    <mergeCell ref="X106:X110"/>
    <mergeCell ref="Y106:Y110"/>
    <mergeCell ref="Z106:Z110"/>
    <mergeCell ref="AA106:AA110"/>
    <mergeCell ref="AB106:AB110"/>
    <mergeCell ref="AC106:AC110"/>
    <mergeCell ref="R106:R110"/>
    <mergeCell ref="S106:S110"/>
    <mergeCell ref="T106:T110"/>
    <mergeCell ref="U106:U110"/>
    <mergeCell ref="V106:V110"/>
    <mergeCell ref="W106:W110"/>
    <mergeCell ref="L106:L110"/>
    <mergeCell ref="M106:M110"/>
    <mergeCell ref="N106:N110"/>
    <mergeCell ref="O106:O110"/>
    <mergeCell ref="AF111:AF115"/>
    <mergeCell ref="AG111:AG115"/>
    <mergeCell ref="AH111:AH115"/>
    <mergeCell ref="W111:W115"/>
    <mergeCell ref="X111:X115"/>
    <mergeCell ref="Y111:Y115"/>
    <mergeCell ref="Z111:Z115"/>
    <mergeCell ref="AA111:AA115"/>
    <mergeCell ref="AB111:AB115"/>
    <mergeCell ref="Q111:Q115"/>
    <mergeCell ref="R111:R115"/>
    <mergeCell ref="S111:S115"/>
    <mergeCell ref="T111:T115"/>
    <mergeCell ref="U111:U115"/>
    <mergeCell ref="V111:V115"/>
    <mergeCell ref="K111:K115"/>
    <mergeCell ref="L111:L115"/>
    <mergeCell ref="M111:M115"/>
    <mergeCell ref="N111:N115"/>
    <mergeCell ref="O111:O115"/>
    <mergeCell ref="P111:P115"/>
    <mergeCell ref="A116:A118"/>
    <mergeCell ref="B116:B118"/>
    <mergeCell ref="D116:D118"/>
    <mergeCell ref="E116:E118"/>
    <mergeCell ref="F116:F118"/>
    <mergeCell ref="G116:G118"/>
    <mergeCell ref="H116:H118"/>
    <mergeCell ref="R119:R122"/>
    <mergeCell ref="G119:G122"/>
    <mergeCell ref="H119:H122"/>
    <mergeCell ref="AI111:AI115"/>
    <mergeCell ref="AJ111:AJ115"/>
    <mergeCell ref="AK111:AK115"/>
    <mergeCell ref="I119:I122"/>
    <mergeCell ref="J119:J122"/>
    <mergeCell ref="K119:K122"/>
    <mergeCell ref="L119:L122"/>
    <mergeCell ref="AG116:AG118"/>
    <mergeCell ref="AH116:AH118"/>
    <mergeCell ref="AI116:AI118"/>
    <mergeCell ref="AJ116:AJ118"/>
    <mergeCell ref="AK116:AK118"/>
    <mergeCell ref="AE119:AE122"/>
    <mergeCell ref="AF119:AF122"/>
    <mergeCell ref="AG119:AG122"/>
    <mergeCell ref="AH119:AH122"/>
    <mergeCell ref="AI119:AI122"/>
    <mergeCell ref="AJ119:AJ122"/>
    <mergeCell ref="Y119:Y122"/>
    <mergeCell ref="AC111:AC115"/>
    <mergeCell ref="AD111:AD115"/>
    <mergeCell ref="AE111:AE115"/>
    <mergeCell ref="D123:D126"/>
    <mergeCell ref="E123:E126"/>
    <mergeCell ref="F123:F126"/>
    <mergeCell ref="G123:G126"/>
    <mergeCell ref="H123:H126"/>
    <mergeCell ref="I123:I126"/>
    <mergeCell ref="J123:J126"/>
    <mergeCell ref="Q116:Q118"/>
    <mergeCell ref="R116:R118"/>
    <mergeCell ref="S116:S118"/>
    <mergeCell ref="T116:T118"/>
    <mergeCell ref="I116:I118"/>
    <mergeCell ref="J116:J118"/>
    <mergeCell ref="K116:K118"/>
    <mergeCell ref="L116:L118"/>
    <mergeCell ref="M116:M118"/>
    <mergeCell ref="N116:N118"/>
    <mergeCell ref="M119:M122"/>
    <mergeCell ref="N119:N122"/>
    <mergeCell ref="O119:O122"/>
    <mergeCell ref="P116:P118"/>
    <mergeCell ref="M123:M126"/>
    <mergeCell ref="N123:N126"/>
    <mergeCell ref="O123:O126"/>
    <mergeCell ref="P123:P126"/>
    <mergeCell ref="AK119:AK122"/>
    <mergeCell ref="A119:A122"/>
    <mergeCell ref="B119:B122"/>
    <mergeCell ref="D119:D122"/>
    <mergeCell ref="E119:E122"/>
    <mergeCell ref="F119:F122"/>
    <mergeCell ref="AA116:AA118"/>
    <mergeCell ref="AB116:AB118"/>
    <mergeCell ref="AC116:AC118"/>
    <mergeCell ref="AD116:AD118"/>
    <mergeCell ref="AE116:AE118"/>
    <mergeCell ref="AF116:AF118"/>
    <mergeCell ref="U116:U118"/>
    <mergeCell ref="V116:V118"/>
    <mergeCell ref="W116:W118"/>
    <mergeCell ref="X116:X118"/>
    <mergeCell ref="Y116:Y118"/>
    <mergeCell ref="Z116:Z118"/>
    <mergeCell ref="O116:O118"/>
    <mergeCell ref="Z119:Z122"/>
    <mergeCell ref="AA119:AA122"/>
    <mergeCell ref="AB119:AB122"/>
    <mergeCell ref="AC119:AC122"/>
    <mergeCell ref="AD119:AD122"/>
    <mergeCell ref="S119:S122"/>
    <mergeCell ref="T119:T122"/>
    <mergeCell ref="U119:U122"/>
    <mergeCell ref="V119:V122"/>
    <mergeCell ref="W119:W122"/>
    <mergeCell ref="X119:X122"/>
    <mergeCell ref="P119:P122"/>
    <mergeCell ref="Q119:Q122"/>
    <mergeCell ref="AI123:AI126"/>
    <mergeCell ref="AJ123:AJ126"/>
    <mergeCell ref="AK123:AK126"/>
    <mergeCell ref="A127:A129"/>
    <mergeCell ref="B127:B129"/>
    <mergeCell ref="D127:D129"/>
    <mergeCell ref="E127:E129"/>
    <mergeCell ref="F127:F129"/>
    <mergeCell ref="G127:G129"/>
    <mergeCell ref="H127:H129"/>
    <mergeCell ref="AC123:AC126"/>
    <mergeCell ref="AD123:AD126"/>
    <mergeCell ref="AE123:AE126"/>
    <mergeCell ref="AF123:AF126"/>
    <mergeCell ref="AG123:AG126"/>
    <mergeCell ref="AH123:AH126"/>
    <mergeCell ref="W123:W126"/>
    <mergeCell ref="X123:X126"/>
    <mergeCell ref="Y123:Y126"/>
    <mergeCell ref="Z123:Z126"/>
    <mergeCell ref="AA123:AA126"/>
    <mergeCell ref="AB123:AB126"/>
    <mergeCell ref="Q123:Q126"/>
    <mergeCell ref="R123:R126"/>
    <mergeCell ref="S123:S126"/>
    <mergeCell ref="T123:T126"/>
    <mergeCell ref="A123:A126"/>
    <mergeCell ref="B123:B126"/>
    <mergeCell ref="U123:U126"/>
    <mergeCell ref="V123:V126"/>
    <mergeCell ref="K123:K126"/>
    <mergeCell ref="L123:L126"/>
    <mergeCell ref="AG127:AG129"/>
    <mergeCell ref="AH127:AH129"/>
    <mergeCell ref="AI127:AI129"/>
    <mergeCell ref="AJ127:AJ129"/>
    <mergeCell ref="AK127:AK129"/>
    <mergeCell ref="A130:A133"/>
    <mergeCell ref="B130:B133"/>
    <mergeCell ref="D130:D133"/>
    <mergeCell ref="E130:E133"/>
    <mergeCell ref="F130:F133"/>
    <mergeCell ref="AA127:AA129"/>
    <mergeCell ref="AB127:AB129"/>
    <mergeCell ref="AC127:AC129"/>
    <mergeCell ref="AD127:AD129"/>
    <mergeCell ref="AE127:AE129"/>
    <mergeCell ref="AF127:AF129"/>
    <mergeCell ref="U127:U129"/>
    <mergeCell ref="V127:V129"/>
    <mergeCell ref="W127:W129"/>
    <mergeCell ref="X127:X129"/>
    <mergeCell ref="Y127:Y129"/>
    <mergeCell ref="Z127:Z129"/>
    <mergeCell ref="O127:O129"/>
    <mergeCell ref="P127:P129"/>
    <mergeCell ref="Q127:Q129"/>
    <mergeCell ref="R127:R129"/>
    <mergeCell ref="S127:S129"/>
    <mergeCell ref="T127:T129"/>
    <mergeCell ref="AK130:AK133"/>
    <mergeCell ref="L134:L135"/>
    <mergeCell ref="M134:M135"/>
    <mergeCell ref="N134:N135"/>
    <mergeCell ref="O134:O135"/>
    <mergeCell ref="P134:P135"/>
    <mergeCell ref="I127:I129"/>
    <mergeCell ref="J127:J129"/>
    <mergeCell ref="K127:K129"/>
    <mergeCell ref="L127:L129"/>
    <mergeCell ref="AC130:AC133"/>
    <mergeCell ref="AD130:AD133"/>
    <mergeCell ref="S130:S133"/>
    <mergeCell ref="T130:T133"/>
    <mergeCell ref="U130:U133"/>
    <mergeCell ref="V130:V133"/>
    <mergeCell ref="W130:W133"/>
    <mergeCell ref="X130:X133"/>
    <mergeCell ref="M130:M133"/>
    <mergeCell ref="N130:N133"/>
    <mergeCell ref="O130:O133"/>
    <mergeCell ref="P130:P133"/>
    <mergeCell ref="Q130:Q133"/>
    <mergeCell ref="R130:R133"/>
    <mergeCell ref="M127:M129"/>
    <mergeCell ref="N127:N129"/>
    <mergeCell ref="A134:A135"/>
    <mergeCell ref="B134:B135"/>
    <mergeCell ref="D134:D135"/>
    <mergeCell ref="E134:E135"/>
    <mergeCell ref="F134:F135"/>
    <mergeCell ref="G134:G135"/>
    <mergeCell ref="H134:H135"/>
    <mergeCell ref="I134:I135"/>
    <mergeCell ref="J134:J135"/>
    <mergeCell ref="AE130:AE133"/>
    <mergeCell ref="AF130:AF133"/>
    <mergeCell ref="AG130:AG133"/>
    <mergeCell ref="AH130:AH133"/>
    <mergeCell ref="AI130:AI133"/>
    <mergeCell ref="AJ130:AJ133"/>
    <mergeCell ref="Y130:Y133"/>
    <mergeCell ref="Z130:Z133"/>
    <mergeCell ref="AA130:AA133"/>
    <mergeCell ref="AB130:AB133"/>
    <mergeCell ref="G130:G133"/>
    <mergeCell ref="H130:H133"/>
    <mergeCell ref="I130:I133"/>
    <mergeCell ref="J130:J133"/>
    <mergeCell ref="K130:K133"/>
    <mergeCell ref="L130:L133"/>
    <mergeCell ref="Q134:Q135"/>
    <mergeCell ref="R134:R135"/>
    <mergeCell ref="S134:S135"/>
    <mergeCell ref="T134:T135"/>
    <mergeCell ref="U134:U135"/>
    <mergeCell ref="V134:V135"/>
    <mergeCell ref="K134:K135"/>
    <mergeCell ref="T136:T138"/>
    <mergeCell ref="I136:I138"/>
    <mergeCell ref="J136:J138"/>
    <mergeCell ref="K136:K138"/>
    <mergeCell ref="L136:L138"/>
    <mergeCell ref="M136:M138"/>
    <mergeCell ref="N136:N138"/>
    <mergeCell ref="M139:M140"/>
    <mergeCell ref="N139:N140"/>
    <mergeCell ref="O139:O140"/>
    <mergeCell ref="AI134:AI135"/>
    <mergeCell ref="AJ134:AJ135"/>
    <mergeCell ref="AK134:AK135"/>
    <mergeCell ref="A136:A138"/>
    <mergeCell ref="B136:B138"/>
    <mergeCell ref="D136:D138"/>
    <mergeCell ref="E136:E138"/>
    <mergeCell ref="F136:F138"/>
    <mergeCell ref="G136:G138"/>
    <mergeCell ref="H136:H138"/>
    <mergeCell ref="AC134:AC135"/>
    <mergeCell ref="AD134:AD135"/>
    <mergeCell ref="AE134:AE135"/>
    <mergeCell ref="AF134:AF135"/>
    <mergeCell ref="AG134:AG135"/>
    <mergeCell ref="AH134:AH135"/>
    <mergeCell ref="W134:W135"/>
    <mergeCell ref="X134:X135"/>
    <mergeCell ref="Y134:Y135"/>
    <mergeCell ref="Z134:Z135"/>
    <mergeCell ref="AA134:AA135"/>
    <mergeCell ref="AB134:AB135"/>
    <mergeCell ref="AG136:AG138"/>
    <mergeCell ref="AH136:AH138"/>
    <mergeCell ref="AI136:AI138"/>
    <mergeCell ref="AJ136:AJ138"/>
    <mergeCell ref="AK136:AK138"/>
    <mergeCell ref="M141:M142"/>
    <mergeCell ref="N141:N142"/>
    <mergeCell ref="O141:O142"/>
    <mergeCell ref="P141:P142"/>
    <mergeCell ref="AK139:AK140"/>
    <mergeCell ref="A139:A140"/>
    <mergeCell ref="B139:B140"/>
    <mergeCell ref="D139:D140"/>
    <mergeCell ref="E139:E140"/>
    <mergeCell ref="F139:F140"/>
    <mergeCell ref="AA136:AA138"/>
    <mergeCell ref="AB136:AB138"/>
    <mergeCell ref="AC136:AC138"/>
    <mergeCell ref="AD136:AD138"/>
    <mergeCell ref="AE136:AE138"/>
    <mergeCell ref="AF136:AF138"/>
    <mergeCell ref="U136:U138"/>
    <mergeCell ref="V136:V138"/>
    <mergeCell ref="W136:W138"/>
    <mergeCell ref="X136:X138"/>
    <mergeCell ref="Y136:Y138"/>
    <mergeCell ref="Z136:Z138"/>
    <mergeCell ref="O136:O138"/>
    <mergeCell ref="P136:P138"/>
    <mergeCell ref="Q136:Q138"/>
    <mergeCell ref="R136:R138"/>
    <mergeCell ref="S136:S138"/>
    <mergeCell ref="G141:G142"/>
    <mergeCell ref="H141:H142"/>
    <mergeCell ref="I141:I142"/>
    <mergeCell ref="J141:J142"/>
    <mergeCell ref="AE139:AE140"/>
    <mergeCell ref="AF139:AF140"/>
    <mergeCell ref="AG139:AG140"/>
    <mergeCell ref="AH139:AH140"/>
    <mergeCell ref="AI139:AI140"/>
    <mergeCell ref="AJ139:AJ140"/>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P139:P140"/>
    <mergeCell ref="Q139:Q140"/>
    <mergeCell ref="R139:R140"/>
    <mergeCell ref="G139:G140"/>
    <mergeCell ref="H139:H140"/>
    <mergeCell ref="I139:I140"/>
    <mergeCell ref="J139:J140"/>
    <mergeCell ref="K139:K140"/>
    <mergeCell ref="L139:L140"/>
    <mergeCell ref="A143:A144"/>
    <mergeCell ref="B143:B144"/>
    <mergeCell ref="D143:D144"/>
    <mergeCell ref="E143:E144"/>
    <mergeCell ref="F143:F144"/>
    <mergeCell ref="G143:G144"/>
    <mergeCell ref="H143:H144"/>
    <mergeCell ref="AC141:AC142"/>
    <mergeCell ref="AD141:AD142"/>
    <mergeCell ref="AE141:AE142"/>
    <mergeCell ref="AF141:AF142"/>
    <mergeCell ref="AG141:AG142"/>
    <mergeCell ref="AH141:AH142"/>
    <mergeCell ref="W141:W142"/>
    <mergeCell ref="X141:X142"/>
    <mergeCell ref="Y141:Y142"/>
    <mergeCell ref="Z141:Z142"/>
    <mergeCell ref="AA141:AA142"/>
    <mergeCell ref="AB141:AB142"/>
    <mergeCell ref="Q141:Q142"/>
    <mergeCell ref="R141:R142"/>
    <mergeCell ref="S141:S142"/>
    <mergeCell ref="T141:T142"/>
    <mergeCell ref="U141:U142"/>
    <mergeCell ref="V141:V142"/>
    <mergeCell ref="K141:K142"/>
    <mergeCell ref="L141:L142"/>
    <mergeCell ref="A141:A142"/>
    <mergeCell ref="B141:B142"/>
    <mergeCell ref="D141:D142"/>
    <mergeCell ref="E141:E142"/>
    <mergeCell ref="F141:F142"/>
    <mergeCell ref="P143:P144"/>
    <mergeCell ref="Q143:Q144"/>
    <mergeCell ref="R143:R144"/>
    <mergeCell ref="S143:S144"/>
    <mergeCell ref="T143:T144"/>
    <mergeCell ref="I143:I144"/>
    <mergeCell ref="J143:J144"/>
    <mergeCell ref="K143:K144"/>
    <mergeCell ref="L143:L144"/>
    <mergeCell ref="M143:M144"/>
    <mergeCell ref="N143:N144"/>
    <mergeCell ref="M145:M147"/>
    <mergeCell ref="N145:N147"/>
    <mergeCell ref="O145:O147"/>
    <mergeCell ref="AI141:AI142"/>
    <mergeCell ref="AJ141:AJ142"/>
    <mergeCell ref="AK141:AK142"/>
    <mergeCell ref="I145:I147"/>
    <mergeCell ref="J145:J147"/>
    <mergeCell ref="K145:K147"/>
    <mergeCell ref="L145:L147"/>
    <mergeCell ref="AG143:AG144"/>
    <mergeCell ref="AH143:AH144"/>
    <mergeCell ref="AI143:AI144"/>
    <mergeCell ref="AJ143:AJ144"/>
    <mergeCell ref="AK143:AK144"/>
    <mergeCell ref="AE145:AE147"/>
    <mergeCell ref="AF145:AF147"/>
    <mergeCell ref="AG145:AG147"/>
    <mergeCell ref="AH145:AH147"/>
    <mergeCell ref="AI145:AI147"/>
    <mergeCell ref="AJ145:AJ147"/>
    <mergeCell ref="M148:M150"/>
    <mergeCell ref="N148:N150"/>
    <mergeCell ref="O148:O150"/>
    <mergeCell ref="P148:P150"/>
    <mergeCell ref="AK145:AK147"/>
    <mergeCell ref="A145:A147"/>
    <mergeCell ref="B145:B147"/>
    <mergeCell ref="D145:D147"/>
    <mergeCell ref="E145:E147"/>
    <mergeCell ref="F145:F147"/>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148:A150"/>
    <mergeCell ref="B148:B150"/>
    <mergeCell ref="D148:D150"/>
    <mergeCell ref="E148:E150"/>
    <mergeCell ref="F148:F150"/>
    <mergeCell ref="G148:G150"/>
    <mergeCell ref="H148:H150"/>
    <mergeCell ref="I148:I150"/>
    <mergeCell ref="J148:J150"/>
    <mergeCell ref="Y145:Y147"/>
    <mergeCell ref="Z145:Z147"/>
    <mergeCell ref="AA145:AA147"/>
    <mergeCell ref="AB145:AB147"/>
    <mergeCell ref="AC145:AC147"/>
    <mergeCell ref="AD145:AD147"/>
    <mergeCell ref="S145:S147"/>
    <mergeCell ref="T145:T147"/>
    <mergeCell ref="U145:U147"/>
    <mergeCell ref="V145:V147"/>
    <mergeCell ref="W145:W147"/>
    <mergeCell ref="X145:X147"/>
    <mergeCell ref="P145:P147"/>
    <mergeCell ref="Q145:Q147"/>
    <mergeCell ref="R145:R147"/>
    <mergeCell ref="G145:G147"/>
    <mergeCell ref="H145:H147"/>
    <mergeCell ref="M151:M153"/>
    <mergeCell ref="N151:N153"/>
    <mergeCell ref="AI148:AI150"/>
    <mergeCell ref="AJ148:AJ150"/>
    <mergeCell ref="AK148:AK150"/>
    <mergeCell ref="A151:A153"/>
    <mergeCell ref="B151:B153"/>
    <mergeCell ref="D151:D153"/>
    <mergeCell ref="E151:E153"/>
    <mergeCell ref="F151:F153"/>
    <mergeCell ref="G151:G153"/>
    <mergeCell ref="H151:H153"/>
    <mergeCell ref="AC148:AC150"/>
    <mergeCell ref="AD148:AD150"/>
    <mergeCell ref="AE148:AE150"/>
    <mergeCell ref="AF148:AF150"/>
    <mergeCell ref="AG148:AG150"/>
    <mergeCell ref="AH148:AH150"/>
    <mergeCell ref="W148:W150"/>
    <mergeCell ref="X148:X150"/>
    <mergeCell ref="Y148:Y150"/>
    <mergeCell ref="Z148:Z150"/>
    <mergeCell ref="AA148:AA150"/>
    <mergeCell ref="AB148:AB150"/>
    <mergeCell ref="Q148:Q150"/>
    <mergeCell ref="R148:R150"/>
    <mergeCell ref="S148:S150"/>
    <mergeCell ref="T148:T150"/>
    <mergeCell ref="U148:U150"/>
    <mergeCell ref="V148:V150"/>
    <mergeCell ref="K148:K150"/>
    <mergeCell ref="L148:L150"/>
    <mergeCell ref="AG151:AG153"/>
    <mergeCell ref="AH151:AH153"/>
    <mergeCell ref="AI151:AI153"/>
    <mergeCell ref="AJ151:AJ153"/>
    <mergeCell ref="AK151:AK153"/>
    <mergeCell ref="A154:A156"/>
    <mergeCell ref="B154:B156"/>
    <mergeCell ref="D154:D156"/>
    <mergeCell ref="E154:E156"/>
    <mergeCell ref="F154:F156"/>
    <mergeCell ref="AA151:AA153"/>
    <mergeCell ref="AB151:AB153"/>
    <mergeCell ref="AC151:AC153"/>
    <mergeCell ref="AD151:AD153"/>
    <mergeCell ref="AE151:AE153"/>
    <mergeCell ref="AF151:AF153"/>
    <mergeCell ref="U151:U153"/>
    <mergeCell ref="V151:V153"/>
    <mergeCell ref="W151:W153"/>
    <mergeCell ref="X151:X153"/>
    <mergeCell ref="Y151:Y153"/>
    <mergeCell ref="Z151:Z153"/>
    <mergeCell ref="O151:O153"/>
    <mergeCell ref="P151:P153"/>
    <mergeCell ref="Q151:Q153"/>
    <mergeCell ref="R151:R153"/>
    <mergeCell ref="S151:S153"/>
    <mergeCell ref="T151:T153"/>
    <mergeCell ref="I151:I153"/>
    <mergeCell ref="J151:J153"/>
    <mergeCell ref="K151:K153"/>
    <mergeCell ref="L151:L153"/>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6"/>
    <mergeCell ref="J154:J156"/>
    <mergeCell ref="K154:K156"/>
    <mergeCell ref="L154:L156"/>
    <mergeCell ref="Q157:Q159"/>
    <mergeCell ref="R157:R159"/>
    <mergeCell ref="S157:S159"/>
    <mergeCell ref="T157:T159"/>
    <mergeCell ref="U157:U159"/>
    <mergeCell ref="V157:V159"/>
    <mergeCell ref="K157:K159"/>
    <mergeCell ref="L157:L159"/>
    <mergeCell ref="M157:M159"/>
    <mergeCell ref="N157:N159"/>
    <mergeCell ref="O157:O159"/>
    <mergeCell ref="P157:P159"/>
    <mergeCell ref="AK154:AK156"/>
    <mergeCell ref="A157:A159"/>
    <mergeCell ref="B157:B159"/>
    <mergeCell ref="D157:D159"/>
    <mergeCell ref="E157:E159"/>
    <mergeCell ref="F157:F159"/>
    <mergeCell ref="G157:G159"/>
    <mergeCell ref="H157:H159"/>
    <mergeCell ref="I157:I159"/>
    <mergeCell ref="J157:J159"/>
    <mergeCell ref="AE154:AE156"/>
    <mergeCell ref="AF154:AF156"/>
    <mergeCell ref="AG154:AG156"/>
    <mergeCell ref="AH154:AH156"/>
    <mergeCell ref="AI154:AI156"/>
    <mergeCell ref="AJ154:AJ156"/>
    <mergeCell ref="Y154:Y156"/>
    <mergeCell ref="Z154:Z156"/>
    <mergeCell ref="AA154:AA156"/>
    <mergeCell ref="AB154:AB156"/>
    <mergeCell ref="T160:T162"/>
    <mergeCell ref="I160:I162"/>
    <mergeCell ref="J160:J162"/>
    <mergeCell ref="K160:K162"/>
    <mergeCell ref="L160:L162"/>
    <mergeCell ref="M160:M162"/>
    <mergeCell ref="N160:N162"/>
    <mergeCell ref="M163:M168"/>
    <mergeCell ref="N163:N168"/>
    <mergeCell ref="O163:O168"/>
    <mergeCell ref="AI157:AI159"/>
    <mergeCell ref="AJ157:AJ159"/>
    <mergeCell ref="AK157:AK159"/>
    <mergeCell ref="A160:A162"/>
    <mergeCell ref="B160:B162"/>
    <mergeCell ref="D160:D162"/>
    <mergeCell ref="E160:E162"/>
    <mergeCell ref="F160:F162"/>
    <mergeCell ref="G160:G162"/>
    <mergeCell ref="H160:H162"/>
    <mergeCell ref="AC157:AC159"/>
    <mergeCell ref="AD157:AD159"/>
    <mergeCell ref="AE157:AE159"/>
    <mergeCell ref="AF157:AF159"/>
    <mergeCell ref="AG157:AG159"/>
    <mergeCell ref="AH157:AH159"/>
    <mergeCell ref="W157:W159"/>
    <mergeCell ref="X157:X159"/>
    <mergeCell ref="Y157:Y159"/>
    <mergeCell ref="Z157:Z159"/>
    <mergeCell ref="AA157:AA159"/>
    <mergeCell ref="AB157:AB159"/>
    <mergeCell ref="AG160:AG162"/>
    <mergeCell ref="AH160:AH162"/>
    <mergeCell ref="AI160:AI162"/>
    <mergeCell ref="AJ160:AJ162"/>
    <mergeCell ref="AK160:AK162"/>
    <mergeCell ref="M169:M174"/>
    <mergeCell ref="N169:N174"/>
    <mergeCell ref="O169:O174"/>
    <mergeCell ref="P169:P174"/>
    <mergeCell ref="AK163:AK168"/>
    <mergeCell ref="A163:A168"/>
    <mergeCell ref="B163:B168"/>
    <mergeCell ref="D163:D168"/>
    <mergeCell ref="E163:E168"/>
    <mergeCell ref="F163:F168"/>
    <mergeCell ref="AA160:AA162"/>
    <mergeCell ref="AB160:AB162"/>
    <mergeCell ref="AC160:AC162"/>
    <mergeCell ref="AD160:AD162"/>
    <mergeCell ref="AE160:AE162"/>
    <mergeCell ref="AF160:AF162"/>
    <mergeCell ref="U160:U162"/>
    <mergeCell ref="V160:V162"/>
    <mergeCell ref="W160:W162"/>
    <mergeCell ref="X160:X162"/>
    <mergeCell ref="Y160:Y162"/>
    <mergeCell ref="Z160:Z162"/>
    <mergeCell ref="O160:O162"/>
    <mergeCell ref="P160:P162"/>
    <mergeCell ref="Q160:Q162"/>
    <mergeCell ref="R160:R162"/>
    <mergeCell ref="S160:S162"/>
    <mergeCell ref="G169:G174"/>
    <mergeCell ref="H169:H174"/>
    <mergeCell ref="I169:I174"/>
    <mergeCell ref="J169:J174"/>
    <mergeCell ref="AE163:AE168"/>
    <mergeCell ref="AF163:AF168"/>
    <mergeCell ref="AG163:AG168"/>
    <mergeCell ref="AH163:AH168"/>
    <mergeCell ref="AI163:AI168"/>
    <mergeCell ref="AJ163:AJ168"/>
    <mergeCell ref="Y163:Y168"/>
    <mergeCell ref="Z163:Z168"/>
    <mergeCell ref="AA163:AA168"/>
    <mergeCell ref="AB163:AB168"/>
    <mergeCell ref="AC163:AC168"/>
    <mergeCell ref="AD163:AD168"/>
    <mergeCell ref="S163:S168"/>
    <mergeCell ref="T163:T168"/>
    <mergeCell ref="U163:U168"/>
    <mergeCell ref="V163:V168"/>
    <mergeCell ref="W163:W168"/>
    <mergeCell ref="X163:X168"/>
    <mergeCell ref="P163:P168"/>
    <mergeCell ref="Q163:Q168"/>
    <mergeCell ref="R163:R168"/>
    <mergeCell ref="G163:G168"/>
    <mergeCell ref="H163:H168"/>
    <mergeCell ref="I163:I168"/>
    <mergeCell ref="J163:J168"/>
    <mergeCell ref="K163:K168"/>
    <mergeCell ref="L163:L168"/>
    <mergeCell ref="A175:A177"/>
    <mergeCell ref="B175:B177"/>
    <mergeCell ref="D175:D177"/>
    <mergeCell ref="E175:E177"/>
    <mergeCell ref="F175:F177"/>
    <mergeCell ref="G175:G177"/>
    <mergeCell ref="H175:H177"/>
    <mergeCell ref="AC169:AC174"/>
    <mergeCell ref="AD169:AD174"/>
    <mergeCell ref="AE169:AE174"/>
    <mergeCell ref="AF169:AF174"/>
    <mergeCell ref="AG169:AG174"/>
    <mergeCell ref="AH169:AH174"/>
    <mergeCell ref="W169:W174"/>
    <mergeCell ref="X169:X174"/>
    <mergeCell ref="Y169:Y174"/>
    <mergeCell ref="Z169:Z174"/>
    <mergeCell ref="AA169:AA174"/>
    <mergeCell ref="AB169:AB174"/>
    <mergeCell ref="Q169:Q174"/>
    <mergeCell ref="R169:R174"/>
    <mergeCell ref="S169:S174"/>
    <mergeCell ref="T169:T174"/>
    <mergeCell ref="U169:U174"/>
    <mergeCell ref="V169:V174"/>
    <mergeCell ref="K169:K174"/>
    <mergeCell ref="L169:L174"/>
    <mergeCell ref="A169:A174"/>
    <mergeCell ref="B169:B174"/>
    <mergeCell ref="D169:D174"/>
    <mergeCell ref="E169:E174"/>
    <mergeCell ref="F169:F174"/>
    <mergeCell ref="P175:P177"/>
    <mergeCell ref="Q175:Q177"/>
    <mergeCell ref="R175:R177"/>
    <mergeCell ref="S175:S177"/>
    <mergeCell ref="T175:T177"/>
    <mergeCell ref="I175:I177"/>
    <mergeCell ref="J175:J177"/>
    <mergeCell ref="K175:K177"/>
    <mergeCell ref="L175:L177"/>
    <mergeCell ref="M175:M177"/>
    <mergeCell ref="N175:N177"/>
    <mergeCell ref="M178:M180"/>
    <mergeCell ref="N178:N180"/>
    <mergeCell ref="O178:O180"/>
    <mergeCell ref="AI169:AI174"/>
    <mergeCell ref="AJ169:AJ174"/>
    <mergeCell ref="AK169:AK174"/>
    <mergeCell ref="I178:I180"/>
    <mergeCell ref="J178:J180"/>
    <mergeCell ref="K178:K180"/>
    <mergeCell ref="L178:L180"/>
    <mergeCell ref="AG175:AG177"/>
    <mergeCell ref="AH175:AH177"/>
    <mergeCell ref="AI175:AI177"/>
    <mergeCell ref="AJ175:AJ177"/>
    <mergeCell ref="AK175:AK177"/>
    <mergeCell ref="AE178:AE180"/>
    <mergeCell ref="AF178:AF180"/>
    <mergeCell ref="AG178:AG180"/>
    <mergeCell ref="AH178:AH180"/>
    <mergeCell ref="AI178:AI180"/>
    <mergeCell ref="AJ178:AJ180"/>
    <mergeCell ref="M181:M184"/>
    <mergeCell ref="N181:N184"/>
    <mergeCell ref="O181:O184"/>
    <mergeCell ref="P181:P184"/>
    <mergeCell ref="AK178:AK180"/>
    <mergeCell ref="A178:A180"/>
    <mergeCell ref="B178:B180"/>
    <mergeCell ref="D178:D180"/>
    <mergeCell ref="E178:E180"/>
    <mergeCell ref="F178:F180"/>
    <mergeCell ref="AA175:AA177"/>
    <mergeCell ref="AB175:AB177"/>
    <mergeCell ref="AC175:AC177"/>
    <mergeCell ref="AD175:AD177"/>
    <mergeCell ref="AE175:AE177"/>
    <mergeCell ref="AF175:AF177"/>
    <mergeCell ref="U175:U177"/>
    <mergeCell ref="V175:V177"/>
    <mergeCell ref="W175:W177"/>
    <mergeCell ref="X175:X177"/>
    <mergeCell ref="Y175:Y177"/>
    <mergeCell ref="Z175:Z177"/>
    <mergeCell ref="O175:O177"/>
    <mergeCell ref="A181:A184"/>
    <mergeCell ref="B181:B184"/>
    <mergeCell ref="D181:D184"/>
    <mergeCell ref="E181:E184"/>
    <mergeCell ref="F181:F184"/>
    <mergeCell ref="G181:G184"/>
    <mergeCell ref="H181:H184"/>
    <mergeCell ref="I181:I184"/>
    <mergeCell ref="J181:J184"/>
    <mergeCell ref="Y178:Y180"/>
    <mergeCell ref="Z178:Z180"/>
    <mergeCell ref="AA178:AA180"/>
    <mergeCell ref="AB178:AB180"/>
    <mergeCell ref="AC178:AC180"/>
    <mergeCell ref="AD178:AD180"/>
    <mergeCell ref="S178:S180"/>
    <mergeCell ref="T178:T180"/>
    <mergeCell ref="U178:U180"/>
    <mergeCell ref="V178:V180"/>
    <mergeCell ref="W178:W180"/>
    <mergeCell ref="X178:X180"/>
    <mergeCell ref="P178:P180"/>
    <mergeCell ref="Q178:Q180"/>
    <mergeCell ref="R178:R180"/>
    <mergeCell ref="G178:G180"/>
    <mergeCell ref="H178:H180"/>
    <mergeCell ref="M185:M187"/>
    <mergeCell ref="N185:N187"/>
    <mergeCell ref="AI181:AI184"/>
    <mergeCell ref="AJ181:AJ184"/>
    <mergeCell ref="AK181:AK184"/>
    <mergeCell ref="A185:A187"/>
    <mergeCell ref="B185:B187"/>
    <mergeCell ref="D185:D187"/>
    <mergeCell ref="E185:E187"/>
    <mergeCell ref="F185:F187"/>
    <mergeCell ref="G185:G187"/>
    <mergeCell ref="H185:H187"/>
    <mergeCell ref="AC181:AC184"/>
    <mergeCell ref="AD181:AD184"/>
    <mergeCell ref="AE181:AE184"/>
    <mergeCell ref="AF181:AF184"/>
    <mergeCell ref="AG181:AG184"/>
    <mergeCell ref="AH181:AH184"/>
    <mergeCell ref="W181:W184"/>
    <mergeCell ref="X181:X184"/>
    <mergeCell ref="Y181:Y184"/>
    <mergeCell ref="Z181:Z184"/>
    <mergeCell ref="AA181:AA184"/>
    <mergeCell ref="AB181:AB184"/>
    <mergeCell ref="Q181:Q184"/>
    <mergeCell ref="R181:R184"/>
    <mergeCell ref="S181:S184"/>
    <mergeCell ref="T181:T184"/>
    <mergeCell ref="U181:U184"/>
    <mergeCell ref="V181:V184"/>
    <mergeCell ref="K181:K184"/>
    <mergeCell ref="L181:L184"/>
    <mergeCell ref="AG185:AG187"/>
    <mergeCell ref="AH185:AH187"/>
    <mergeCell ref="AI185:AI187"/>
    <mergeCell ref="AJ185:AJ187"/>
    <mergeCell ref="AK185:AK187"/>
    <mergeCell ref="A188:A190"/>
    <mergeCell ref="B188:B190"/>
    <mergeCell ref="D188:D190"/>
    <mergeCell ref="E188:E190"/>
    <mergeCell ref="F188:F190"/>
    <mergeCell ref="AA185:AA187"/>
    <mergeCell ref="AB185:AB187"/>
    <mergeCell ref="AC185:AC187"/>
    <mergeCell ref="AD185:AD187"/>
    <mergeCell ref="AE185:AE187"/>
    <mergeCell ref="AF185:AF187"/>
    <mergeCell ref="U185:U187"/>
    <mergeCell ref="V185:V187"/>
    <mergeCell ref="W185:W187"/>
    <mergeCell ref="X185:X187"/>
    <mergeCell ref="Y185:Y187"/>
    <mergeCell ref="Z185:Z187"/>
    <mergeCell ref="O185:O187"/>
    <mergeCell ref="P185:P187"/>
    <mergeCell ref="Q185:Q187"/>
    <mergeCell ref="R185:R187"/>
    <mergeCell ref="S185:S187"/>
    <mergeCell ref="T185:T187"/>
    <mergeCell ref="I185:I187"/>
    <mergeCell ref="J185:J187"/>
    <mergeCell ref="K185:K187"/>
    <mergeCell ref="L185:L187"/>
    <mergeCell ref="AC188:AC190"/>
    <mergeCell ref="AD188:AD190"/>
    <mergeCell ref="S188:S190"/>
    <mergeCell ref="T188:T190"/>
    <mergeCell ref="U188:U190"/>
    <mergeCell ref="V188:V190"/>
    <mergeCell ref="W188:W190"/>
    <mergeCell ref="X188:X190"/>
    <mergeCell ref="M188:M190"/>
    <mergeCell ref="N188:N190"/>
    <mergeCell ref="O188:O190"/>
    <mergeCell ref="P188:P190"/>
    <mergeCell ref="Q188:Q190"/>
    <mergeCell ref="R188:R190"/>
    <mergeCell ref="G188:G190"/>
    <mergeCell ref="H188:H190"/>
    <mergeCell ref="I188:I190"/>
    <mergeCell ref="J188:J190"/>
    <mergeCell ref="K188:K190"/>
    <mergeCell ref="L188:L190"/>
    <mergeCell ref="Q191:Q193"/>
    <mergeCell ref="R191:R193"/>
    <mergeCell ref="S191:S193"/>
    <mergeCell ref="T191:T193"/>
    <mergeCell ref="U191:U193"/>
    <mergeCell ref="V191:V193"/>
    <mergeCell ref="K191:K193"/>
    <mergeCell ref="L191:L193"/>
    <mergeCell ref="M191:M193"/>
    <mergeCell ref="N191:N193"/>
    <mergeCell ref="O191:O193"/>
    <mergeCell ref="P191:P193"/>
    <mergeCell ref="AK188:AK190"/>
    <mergeCell ref="A191:A193"/>
    <mergeCell ref="B191:B193"/>
    <mergeCell ref="D191:D193"/>
    <mergeCell ref="E191:E193"/>
    <mergeCell ref="F191:F193"/>
    <mergeCell ref="G191:G193"/>
    <mergeCell ref="H191:H193"/>
    <mergeCell ref="I191:I193"/>
    <mergeCell ref="J191:J193"/>
    <mergeCell ref="AE188:AE190"/>
    <mergeCell ref="AF188:AF190"/>
    <mergeCell ref="AG188:AG190"/>
    <mergeCell ref="AH188:AH190"/>
    <mergeCell ref="AI188:AI190"/>
    <mergeCell ref="AJ188:AJ190"/>
    <mergeCell ref="Y188:Y190"/>
    <mergeCell ref="Z188:Z190"/>
    <mergeCell ref="AA188:AA190"/>
    <mergeCell ref="AB188:AB190"/>
    <mergeCell ref="T194:T196"/>
    <mergeCell ref="I194:I196"/>
    <mergeCell ref="J194:J196"/>
    <mergeCell ref="K194:K196"/>
    <mergeCell ref="L194:L196"/>
    <mergeCell ref="M194:M196"/>
    <mergeCell ref="N194:N196"/>
    <mergeCell ref="M197:M198"/>
    <mergeCell ref="N197:N198"/>
    <mergeCell ref="O197:O198"/>
    <mergeCell ref="AI191:AI193"/>
    <mergeCell ref="AJ191:AJ193"/>
    <mergeCell ref="AK191:AK193"/>
    <mergeCell ref="A194:A196"/>
    <mergeCell ref="B194:B196"/>
    <mergeCell ref="D194:D196"/>
    <mergeCell ref="E194:E196"/>
    <mergeCell ref="F194:F196"/>
    <mergeCell ref="G194:G196"/>
    <mergeCell ref="H194:H196"/>
    <mergeCell ref="AC191:AC193"/>
    <mergeCell ref="AD191:AD193"/>
    <mergeCell ref="AE191:AE193"/>
    <mergeCell ref="AF191:AF193"/>
    <mergeCell ref="AG191:AG193"/>
    <mergeCell ref="AH191:AH193"/>
    <mergeCell ref="W191:W193"/>
    <mergeCell ref="X191:X193"/>
    <mergeCell ref="Y191:Y193"/>
    <mergeCell ref="Z191:Z193"/>
    <mergeCell ref="AA191:AA193"/>
    <mergeCell ref="AB191:AB193"/>
    <mergeCell ref="AG194:AG196"/>
    <mergeCell ref="AH194:AH196"/>
    <mergeCell ref="AI194:AI196"/>
    <mergeCell ref="AJ194:AJ196"/>
    <mergeCell ref="AK194:AK196"/>
    <mergeCell ref="M199:M200"/>
    <mergeCell ref="N199:N200"/>
    <mergeCell ref="O199:O200"/>
    <mergeCell ref="P199:P200"/>
    <mergeCell ref="AK197:AK198"/>
    <mergeCell ref="A197:A198"/>
    <mergeCell ref="B197:B198"/>
    <mergeCell ref="D197:D198"/>
    <mergeCell ref="E197:E198"/>
    <mergeCell ref="F197:F198"/>
    <mergeCell ref="AA194:AA196"/>
    <mergeCell ref="AB194:AB196"/>
    <mergeCell ref="AC194:AC196"/>
    <mergeCell ref="AD194:AD196"/>
    <mergeCell ref="AE194:AE196"/>
    <mergeCell ref="AF194:AF196"/>
    <mergeCell ref="U194:U196"/>
    <mergeCell ref="V194:V196"/>
    <mergeCell ref="W194:W196"/>
    <mergeCell ref="X194:X196"/>
    <mergeCell ref="Y194:Y196"/>
    <mergeCell ref="Z194:Z196"/>
    <mergeCell ref="O194:O196"/>
    <mergeCell ref="P194:P196"/>
    <mergeCell ref="Q194:Q196"/>
    <mergeCell ref="R194:R196"/>
    <mergeCell ref="S194:S196"/>
    <mergeCell ref="G199:G200"/>
    <mergeCell ref="H199:H200"/>
    <mergeCell ref="I199:I200"/>
    <mergeCell ref="J199:J200"/>
    <mergeCell ref="AE197:AE198"/>
    <mergeCell ref="AF197:AF198"/>
    <mergeCell ref="AG197:AG198"/>
    <mergeCell ref="AH197:AH198"/>
    <mergeCell ref="AI197:AI198"/>
    <mergeCell ref="AJ197:AJ198"/>
    <mergeCell ref="Y197:Y198"/>
    <mergeCell ref="Z197:Z198"/>
    <mergeCell ref="AA197:AA198"/>
    <mergeCell ref="AB197:AB198"/>
    <mergeCell ref="AC197:AC198"/>
    <mergeCell ref="AD197:AD198"/>
    <mergeCell ref="S197:S198"/>
    <mergeCell ref="T197:T198"/>
    <mergeCell ref="U197:U198"/>
    <mergeCell ref="V197:V198"/>
    <mergeCell ref="W197:W198"/>
    <mergeCell ref="X197:X198"/>
    <mergeCell ref="P197:P198"/>
    <mergeCell ref="Q197:Q198"/>
    <mergeCell ref="R197:R198"/>
    <mergeCell ref="G197:G198"/>
    <mergeCell ref="H197:H198"/>
    <mergeCell ref="I197:I198"/>
    <mergeCell ref="J197:J198"/>
    <mergeCell ref="K197:K198"/>
    <mergeCell ref="L197:L198"/>
    <mergeCell ref="A201:A204"/>
    <mergeCell ref="B201:B204"/>
    <mergeCell ref="D201:D204"/>
    <mergeCell ref="E201:E204"/>
    <mergeCell ref="F201:F204"/>
    <mergeCell ref="G201:G204"/>
    <mergeCell ref="H201:H204"/>
    <mergeCell ref="AC199:AC200"/>
    <mergeCell ref="AD199:AD200"/>
    <mergeCell ref="AE199:AE200"/>
    <mergeCell ref="AF199:AF200"/>
    <mergeCell ref="AG199:AG200"/>
    <mergeCell ref="AH199:AH200"/>
    <mergeCell ref="W199:W200"/>
    <mergeCell ref="X199:X200"/>
    <mergeCell ref="Y199:Y200"/>
    <mergeCell ref="Z199:Z200"/>
    <mergeCell ref="AA199:AA200"/>
    <mergeCell ref="AB199:AB200"/>
    <mergeCell ref="Q199:Q200"/>
    <mergeCell ref="R199:R200"/>
    <mergeCell ref="S199:S200"/>
    <mergeCell ref="T199:T200"/>
    <mergeCell ref="U199:U200"/>
    <mergeCell ref="V199:V200"/>
    <mergeCell ref="K199:K200"/>
    <mergeCell ref="L199:L200"/>
    <mergeCell ref="A199:A200"/>
    <mergeCell ref="B199:B200"/>
    <mergeCell ref="D199:D200"/>
    <mergeCell ref="E199:E200"/>
    <mergeCell ref="F199:F200"/>
    <mergeCell ref="P201:P204"/>
    <mergeCell ref="Q201:Q204"/>
    <mergeCell ref="R201:R204"/>
    <mergeCell ref="S201:S204"/>
    <mergeCell ref="T201:T204"/>
    <mergeCell ref="I201:I204"/>
    <mergeCell ref="J201:J204"/>
    <mergeCell ref="K201:K204"/>
    <mergeCell ref="L201:L204"/>
    <mergeCell ref="M201:M204"/>
    <mergeCell ref="N201:N204"/>
    <mergeCell ref="M205:M208"/>
    <mergeCell ref="N205:N208"/>
    <mergeCell ref="O205:O208"/>
    <mergeCell ref="AI199:AI200"/>
    <mergeCell ref="AJ199:AJ200"/>
    <mergeCell ref="AK199:AK200"/>
    <mergeCell ref="I205:I208"/>
    <mergeCell ref="J205:J208"/>
    <mergeCell ref="K205:K208"/>
    <mergeCell ref="L205:L208"/>
    <mergeCell ref="AG201:AG204"/>
    <mergeCell ref="AH201:AH204"/>
    <mergeCell ref="AI201:AI204"/>
    <mergeCell ref="AJ201:AJ204"/>
    <mergeCell ref="AK201:AK204"/>
    <mergeCell ref="AE205:AE208"/>
    <mergeCell ref="AF205:AF208"/>
    <mergeCell ref="AG205:AG208"/>
    <mergeCell ref="AH205:AH208"/>
    <mergeCell ref="AI205:AI208"/>
    <mergeCell ref="AJ205:AJ208"/>
    <mergeCell ref="M209:M212"/>
    <mergeCell ref="N209:N212"/>
    <mergeCell ref="O209:O212"/>
    <mergeCell ref="P209:P212"/>
    <mergeCell ref="AK205:AK208"/>
    <mergeCell ref="A205:A208"/>
    <mergeCell ref="B205:B208"/>
    <mergeCell ref="D205:D208"/>
    <mergeCell ref="E205:E208"/>
    <mergeCell ref="F205:F208"/>
    <mergeCell ref="AA201:AA204"/>
    <mergeCell ref="AB201:AB204"/>
    <mergeCell ref="AC201:AC204"/>
    <mergeCell ref="AD201:AD204"/>
    <mergeCell ref="AE201:AE204"/>
    <mergeCell ref="AF201:AF204"/>
    <mergeCell ref="U201:U204"/>
    <mergeCell ref="V201:V204"/>
    <mergeCell ref="W201:W204"/>
    <mergeCell ref="X201:X204"/>
    <mergeCell ref="Y201:Y204"/>
    <mergeCell ref="Z201:Z204"/>
    <mergeCell ref="O201:O204"/>
    <mergeCell ref="A209:A212"/>
    <mergeCell ref="B209:B212"/>
    <mergeCell ref="D209:D212"/>
    <mergeCell ref="E209:E212"/>
    <mergeCell ref="F209:F212"/>
    <mergeCell ref="G209:G212"/>
    <mergeCell ref="H209:H212"/>
    <mergeCell ref="I209:I212"/>
    <mergeCell ref="J209:J212"/>
    <mergeCell ref="Y205:Y208"/>
    <mergeCell ref="Z205:Z208"/>
    <mergeCell ref="AA205:AA208"/>
    <mergeCell ref="AB205:AB208"/>
    <mergeCell ref="AC205:AC208"/>
    <mergeCell ref="AD205:AD208"/>
    <mergeCell ref="S205:S208"/>
    <mergeCell ref="T205:T208"/>
    <mergeCell ref="U205:U208"/>
    <mergeCell ref="V205:V208"/>
    <mergeCell ref="W205:W208"/>
    <mergeCell ref="X205:X208"/>
    <mergeCell ref="P205:P208"/>
    <mergeCell ref="Q205:Q208"/>
    <mergeCell ref="R205:R208"/>
    <mergeCell ref="G205:G208"/>
    <mergeCell ref="H205:H208"/>
    <mergeCell ref="M213:M216"/>
    <mergeCell ref="N213:N216"/>
    <mergeCell ref="AI209:AI212"/>
    <mergeCell ref="AJ209:AJ212"/>
    <mergeCell ref="AK209:AK212"/>
    <mergeCell ref="A213:A216"/>
    <mergeCell ref="B213:B216"/>
    <mergeCell ref="D213:D216"/>
    <mergeCell ref="E213:E216"/>
    <mergeCell ref="F213:F216"/>
    <mergeCell ref="G213:G216"/>
    <mergeCell ref="H213:H216"/>
    <mergeCell ref="AC209:AC212"/>
    <mergeCell ref="AD209:AD212"/>
    <mergeCell ref="AE209:AE212"/>
    <mergeCell ref="AF209:AF212"/>
    <mergeCell ref="AG209:AG212"/>
    <mergeCell ref="AH209:AH212"/>
    <mergeCell ref="W209:W212"/>
    <mergeCell ref="X209:X212"/>
    <mergeCell ref="Y209:Y212"/>
    <mergeCell ref="Z209:Z212"/>
    <mergeCell ref="AA209:AA212"/>
    <mergeCell ref="AB209:AB212"/>
    <mergeCell ref="Q209:Q212"/>
    <mergeCell ref="R209:R212"/>
    <mergeCell ref="S209:S212"/>
    <mergeCell ref="T209:T212"/>
    <mergeCell ref="U209:U212"/>
    <mergeCell ref="V209:V212"/>
    <mergeCell ref="K209:K212"/>
    <mergeCell ref="L209:L212"/>
    <mergeCell ref="AG213:AG216"/>
    <mergeCell ref="AH213:AH216"/>
    <mergeCell ref="AI213:AI216"/>
    <mergeCell ref="AJ213:AJ216"/>
    <mergeCell ref="AK213:AK216"/>
    <mergeCell ref="A217:A220"/>
    <mergeCell ref="B217:B220"/>
    <mergeCell ref="D217:D220"/>
    <mergeCell ref="E217:E220"/>
    <mergeCell ref="F217:F220"/>
    <mergeCell ref="AA213:AA216"/>
    <mergeCell ref="AB213:AB216"/>
    <mergeCell ref="AC213:AC216"/>
    <mergeCell ref="AD213:AD216"/>
    <mergeCell ref="AE213:AE216"/>
    <mergeCell ref="AF213:AF216"/>
    <mergeCell ref="U213:U216"/>
    <mergeCell ref="V213:V216"/>
    <mergeCell ref="W213:W216"/>
    <mergeCell ref="X213:X216"/>
    <mergeCell ref="Y213:Y216"/>
    <mergeCell ref="Z213:Z216"/>
    <mergeCell ref="O213:O216"/>
    <mergeCell ref="P213:P216"/>
    <mergeCell ref="Q213:Q216"/>
    <mergeCell ref="R213:R216"/>
    <mergeCell ref="S213:S216"/>
    <mergeCell ref="T213:T216"/>
    <mergeCell ref="I213:I216"/>
    <mergeCell ref="J213:J216"/>
    <mergeCell ref="K213:K216"/>
    <mergeCell ref="L213:L216"/>
    <mergeCell ref="AC217:AC220"/>
    <mergeCell ref="AD217:AD220"/>
    <mergeCell ref="S217:S220"/>
    <mergeCell ref="T217:T220"/>
    <mergeCell ref="U217:U220"/>
    <mergeCell ref="V217:V220"/>
    <mergeCell ref="W217:W220"/>
    <mergeCell ref="X217:X220"/>
    <mergeCell ref="M217:M220"/>
    <mergeCell ref="N217:N220"/>
    <mergeCell ref="O217:O220"/>
    <mergeCell ref="P217:P220"/>
    <mergeCell ref="Q217:Q220"/>
    <mergeCell ref="R217:R220"/>
    <mergeCell ref="G217:G220"/>
    <mergeCell ref="H217:H220"/>
    <mergeCell ref="I217:I220"/>
    <mergeCell ref="J217:J220"/>
    <mergeCell ref="K217:K220"/>
    <mergeCell ref="L217:L220"/>
    <mergeCell ref="Q221:Q224"/>
    <mergeCell ref="R221:R224"/>
    <mergeCell ref="S221:S224"/>
    <mergeCell ref="T221:T224"/>
    <mergeCell ref="U221:U224"/>
    <mergeCell ref="V221:V224"/>
    <mergeCell ref="K221:K224"/>
    <mergeCell ref="L221:L224"/>
    <mergeCell ref="M221:M224"/>
    <mergeCell ref="N221:N224"/>
    <mergeCell ref="O221:O224"/>
    <mergeCell ref="P221:P224"/>
    <mergeCell ref="AK217:AK220"/>
    <mergeCell ref="A221:A224"/>
    <mergeCell ref="B221:B224"/>
    <mergeCell ref="D221:D224"/>
    <mergeCell ref="E221:E224"/>
    <mergeCell ref="F221:F224"/>
    <mergeCell ref="G221:G224"/>
    <mergeCell ref="H221:H224"/>
    <mergeCell ref="I221:I224"/>
    <mergeCell ref="J221:J224"/>
    <mergeCell ref="AE217:AE220"/>
    <mergeCell ref="AF217:AF220"/>
    <mergeCell ref="AG217:AG220"/>
    <mergeCell ref="AH217:AH220"/>
    <mergeCell ref="AI217:AI220"/>
    <mergeCell ref="AJ217:AJ220"/>
    <mergeCell ref="Y217:Y220"/>
    <mergeCell ref="Z217:Z220"/>
    <mergeCell ref="AA217:AA220"/>
    <mergeCell ref="AB217:AB220"/>
    <mergeCell ref="T225:T228"/>
    <mergeCell ref="I225:I228"/>
    <mergeCell ref="J225:J228"/>
    <mergeCell ref="K225:K228"/>
    <mergeCell ref="L225:L228"/>
    <mergeCell ref="M225:M228"/>
    <mergeCell ref="N225:N228"/>
    <mergeCell ref="M229:M233"/>
    <mergeCell ref="N229:N233"/>
    <mergeCell ref="O229:O233"/>
    <mergeCell ref="AI221:AI224"/>
    <mergeCell ref="AJ221:AJ224"/>
    <mergeCell ref="AK221:AK224"/>
    <mergeCell ref="A225:A228"/>
    <mergeCell ref="B225:B228"/>
    <mergeCell ref="D225:D228"/>
    <mergeCell ref="E225:E228"/>
    <mergeCell ref="F225:F228"/>
    <mergeCell ref="G225:G228"/>
    <mergeCell ref="H225:H228"/>
    <mergeCell ref="AC221:AC224"/>
    <mergeCell ref="AD221:AD224"/>
    <mergeCell ref="AE221:AE224"/>
    <mergeCell ref="AF221:AF224"/>
    <mergeCell ref="AG221:AG224"/>
    <mergeCell ref="AH221:AH224"/>
    <mergeCell ref="W221:W224"/>
    <mergeCell ref="X221:X224"/>
    <mergeCell ref="Y221:Y224"/>
    <mergeCell ref="Z221:Z224"/>
    <mergeCell ref="AA221:AA224"/>
    <mergeCell ref="AB221:AB224"/>
    <mergeCell ref="AG225:AG228"/>
    <mergeCell ref="AH225:AH228"/>
    <mergeCell ref="AI225:AI228"/>
    <mergeCell ref="AJ225:AJ228"/>
    <mergeCell ref="AK225:AK228"/>
    <mergeCell ref="M234:M238"/>
    <mergeCell ref="N234:N238"/>
    <mergeCell ref="O234:O238"/>
    <mergeCell ref="P234:P238"/>
    <mergeCell ref="AK229:AK233"/>
    <mergeCell ref="A229:A233"/>
    <mergeCell ref="B229:B233"/>
    <mergeCell ref="D229:D233"/>
    <mergeCell ref="E229:E233"/>
    <mergeCell ref="F229:F233"/>
    <mergeCell ref="AA225:AA228"/>
    <mergeCell ref="AB225:AB228"/>
    <mergeCell ref="AC225:AC228"/>
    <mergeCell ref="AD225:AD228"/>
    <mergeCell ref="AE225:AE228"/>
    <mergeCell ref="AF225:AF228"/>
    <mergeCell ref="U225:U228"/>
    <mergeCell ref="V225:V228"/>
    <mergeCell ref="W225:W228"/>
    <mergeCell ref="X225:X228"/>
    <mergeCell ref="Y225:Y228"/>
    <mergeCell ref="Z225:Z228"/>
    <mergeCell ref="O225:O228"/>
    <mergeCell ref="P225:P228"/>
    <mergeCell ref="Q225:Q228"/>
    <mergeCell ref="R225:R228"/>
    <mergeCell ref="S225:S228"/>
    <mergeCell ref="G234:G238"/>
    <mergeCell ref="H234:H238"/>
    <mergeCell ref="I234:I238"/>
    <mergeCell ref="J234:J238"/>
    <mergeCell ref="AE229:AE233"/>
    <mergeCell ref="AF229:AF233"/>
    <mergeCell ref="AG229:AG233"/>
    <mergeCell ref="AH229:AH233"/>
    <mergeCell ref="AI229:AI233"/>
    <mergeCell ref="AJ229:AJ233"/>
    <mergeCell ref="Y229:Y233"/>
    <mergeCell ref="Z229:Z233"/>
    <mergeCell ref="AA229:AA233"/>
    <mergeCell ref="AB229:AB233"/>
    <mergeCell ref="AC229:AC233"/>
    <mergeCell ref="AD229:AD233"/>
    <mergeCell ref="S229:S233"/>
    <mergeCell ref="T229:T233"/>
    <mergeCell ref="U229:U233"/>
    <mergeCell ref="V229:V233"/>
    <mergeCell ref="W229:W233"/>
    <mergeCell ref="X229:X233"/>
    <mergeCell ref="P229:P233"/>
    <mergeCell ref="Q229:Q233"/>
    <mergeCell ref="R229:R233"/>
    <mergeCell ref="G229:G233"/>
    <mergeCell ref="H229:H233"/>
    <mergeCell ref="I229:I233"/>
    <mergeCell ref="J229:J233"/>
    <mergeCell ref="K229:K233"/>
    <mergeCell ref="L229:L233"/>
    <mergeCell ref="A239:A243"/>
    <mergeCell ref="B239:B243"/>
    <mergeCell ref="D239:D243"/>
    <mergeCell ref="E239:E243"/>
    <mergeCell ref="F239:F243"/>
    <mergeCell ref="G239:G243"/>
    <mergeCell ref="H239:H243"/>
    <mergeCell ref="AC234:AC238"/>
    <mergeCell ref="AD234:AD238"/>
    <mergeCell ref="AE234:AE238"/>
    <mergeCell ref="AF234:AF238"/>
    <mergeCell ref="AG234:AG238"/>
    <mergeCell ref="AH234:AH238"/>
    <mergeCell ref="W234:W238"/>
    <mergeCell ref="X234:X238"/>
    <mergeCell ref="Y234:Y238"/>
    <mergeCell ref="Z234:Z238"/>
    <mergeCell ref="AA234:AA238"/>
    <mergeCell ref="AB234:AB238"/>
    <mergeCell ref="Q234:Q238"/>
    <mergeCell ref="R234:R238"/>
    <mergeCell ref="S234:S238"/>
    <mergeCell ref="T234:T238"/>
    <mergeCell ref="U234:U238"/>
    <mergeCell ref="V234:V238"/>
    <mergeCell ref="K234:K238"/>
    <mergeCell ref="L234:L238"/>
    <mergeCell ref="A234:A238"/>
    <mergeCell ref="B234:B238"/>
    <mergeCell ref="D234:D238"/>
    <mergeCell ref="E234:E238"/>
    <mergeCell ref="F234:F238"/>
    <mergeCell ref="P239:P243"/>
    <mergeCell ref="Q239:Q243"/>
    <mergeCell ref="R239:R243"/>
    <mergeCell ref="S239:S243"/>
    <mergeCell ref="T239:T243"/>
    <mergeCell ref="I239:I243"/>
    <mergeCell ref="J239:J243"/>
    <mergeCell ref="K239:K243"/>
    <mergeCell ref="L239:L243"/>
    <mergeCell ref="M239:M243"/>
    <mergeCell ref="N239:N243"/>
    <mergeCell ref="M244:M246"/>
    <mergeCell ref="N244:N246"/>
    <mergeCell ref="O244:O246"/>
    <mergeCell ref="AI234:AI238"/>
    <mergeCell ref="AJ234:AJ238"/>
    <mergeCell ref="AK234:AK238"/>
    <mergeCell ref="I244:I246"/>
    <mergeCell ref="J244:J246"/>
    <mergeCell ref="K244:K246"/>
    <mergeCell ref="L244:L246"/>
    <mergeCell ref="AG239:AG243"/>
    <mergeCell ref="AH239:AH243"/>
    <mergeCell ref="AI239:AI243"/>
    <mergeCell ref="AJ239:AJ243"/>
    <mergeCell ref="AK239:AK243"/>
    <mergeCell ref="AE244:AE246"/>
    <mergeCell ref="AF244:AF246"/>
    <mergeCell ref="AG244:AG246"/>
    <mergeCell ref="AH244:AH246"/>
    <mergeCell ref="AI244:AI246"/>
    <mergeCell ref="AJ244:AJ246"/>
    <mergeCell ref="M247:M248"/>
    <mergeCell ref="N247:N248"/>
    <mergeCell ref="O247:O248"/>
    <mergeCell ref="P247:P248"/>
    <mergeCell ref="AK244:AK246"/>
    <mergeCell ref="A244:A246"/>
    <mergeCell ref="B244:B246"/>
    <mergeCell ref="D244:D246"/>
    <mergeCell ref="E244:E246"/>
    <mergeCell ref="F244:F246"/>
    <mergeCell ref="AA239:AA243"/>
    <mergeCell ref="AB239:AB243"/>
    <mergeCell ref="AC239:AC243"/>
    <mergeCell ref="AD239:AD243"/>
    <mergeCell ref="AE239:AE243"/>
    <mergeCell ref="AF239:AF243"/>
    <mergeCell ref="U239:U243"/>
    <mergeCell ref="V239:V243"/>
    <mergeCell ref="W239:W243"/>
    <mergeCell ref="X239:X243"/>
    <mergeCell ref="Y239:Y243"/>
    <mergeCell ref="Z239:Z243"/>
    <mergeCell ref="O239:O243"/>
    <mergeCell ref="A247:A248"/>
    <mergeCell ref="B247:B248"/>
    <mergeCell ref="D247:D248"/>
    <mergeCell ref="E247:E248"/>
    <mergeCell ref="F247:F248"/>
    <mergeCell ref="G247:G248"/>
    <mergeCell ref="H247:H248"/>
    <mergeCell ref="I247:I248"/>
    <mergeCell ref="J247:J248"/>
    <mergeCell ref="Y244:Y246"/>
    <mergeCell ref="Z244:Z246"/>
    <mergeCell ref="AA244:AA246"/>
    <mergeCell ref="AB244:AB246"/>
    <mergeCell ref="AC244:AC246"/>
    <mergeCell ref="AD244:AD246"/>
    <mergeCell ref="S244:S246"/>
    <mergeCell ref="T244:T246"/>
    <mergeCell ref="U244:U246"/>
    <mergeCell ref="V244:V246"/>
    <mergeCell ref="W244:W246"/>
    <mergeCell ref="X244:X246"/>
    <mergeCell ref="P244:P246"/>
    <mergeCell ref="Q244:Q246"/>
    <mergeCell ref="R244:R246"/>
    <mergeCell ref="G244:G246"/>
    <mergeCell ref="H244:H246"/>
    <mergeCell ref="M249:M250"/>
    <mergeCell ref="N249:N250"/>
    <mergeCell ref="AI247:AI248"/>
    <mergeCell ref="AJ247:AJ248"/>
    <mergeCell ref="AK247:AK248"/>
    <mergeCell ref="A249:A250"/>
    <mergeCell ref="B249:B250"/>
    <mergeCell ref="D249:D250"/>
    <mergeCell ref="E249:E250"/>
    <mergeCell ref="F249:F250"/>
    <mergeCell ref="G249:G250"/>
    <mergeCell ref="H249:H250"/>
    <mergeCell ref="AC247:AC248"/>
    <mergeCell ref="AD247:AD248"/>
    <mergeCell ref="AE247:AE248"/>
    <mergeCell ref="AF247:AF248"/>
    <mergeCell ref="AG247:AG248"/>
    <mergeCell ref="AH247:AH248"/>
    <mergeCell ref="W247:W248"/>
    <mergeCell ref="X247:X248"/>
    <mergeCell ref="Y247:Y248"/>
    <mergeCell ref="Z247:Z248"/>
    <mergeCell ref="AA247:AA248"/>
    <mergeCell ref="AB247:AB248"/>
    <mergeCell ref="Q247:Q248"/>
    <mergeCell ref="R247:R248"/>
    <mergeCell ref="S247:S248"/>
    <mergeCell ref="T247:T248"/>
    <mergeCell ref="U247:U248"/>
    <mergeCell ref="V247:V248"/>
    <mergeCell ref="K247:K248"/>
    <mergeCell ref="L247:L248"/>
    <mergeCell ref="AG249:AG250"/>
    <mergeCell ref="AH249:AH250"/>
    <mergeCell ref="AI249:AI250"/>
    <mergeCell ref="AJ249:AJ250"/>
    <mergeCell ref="AK249:AK250"/>
    <mergeCell ref="A251:A253"/>
    <mergeCell ref="B251:B253"/>
    <mergeCell ref="D251:D253"/>
    <mergeCell ref="E251:E253"/>
    <mergeCell ref="F251:F253"/>
    <mergeCell ref="AA249:AA250"/>
    <mergeCell ref="AB249:AB250"/>
    <mergeCell ref="AC249:AC250"/>
    <mergeCell ref="AD249:AD250"/>
    <mergeCell ref="AE249:AE250"/>
    <mergeCell ref="AF249:AF250"/>
    <mergeCell ref="U249:U250"/>
    <mergeCell ref="V249:V250"/>
    <mergeCell ref="W249:W250"/>
    <mergeCell ref="X249:X250"/>
    <mergeCell ref="Y249:Y250"/>
    <mergeCell ref="Z249:Z250"/>
    <mergeCell ref="O249:O250"/>
    <mergeCell ref="P249:P250"/>
    <mergeCell ref="Q249:Q250"/>
    <mergeCell ref="R249:R250"/>
    <mergeCell ref="S249:S250"/>
    <mergeCell ref="T249:T250"/>
    <mergeCell ref="I249:I250"/>
    <mergeCell ref="J249:J250"/>
    <mergeCell ref="K249:K250"/>
    <mergeCell ref="L249:L250"/>
    <mergeCell ref="AC251:AC253"/>
    <mergeCell ref="AD251:AD253"/>
    <mergeCell ref="S251:S253"/>
    <mergeCell ref="T251:T253"/>
    <mergeCell ref="U251:U253"/>
    <mergeCell ref="V251:V253"/>
    <mergeCell ref="W251:W253"/>
    <mergeCell ref="X251:X253"/>
    <mergeCell ref="M251:M253"/>
    <mergeCell ref="N251:N253"/>
    <mergeCell ref="O251:O253"/>
    <mergeCell ref="P251:P253"/>
    <mergeCell ref="Q251:Q253"/>
    <mergeCell ref="R251:R253"/>
    <mergeCell ref="G251:G253"/>
    <mergeCell ref="H251:H253"/>
    <mergeCell ref="I251:I253"/>
    <mergeCell ref="J251:J253"/>
    <mergeCell ref="K251:K253"/>
    <mergeCell ref="L251:L253"/>
    <mergeCell ref="Q254:Q256"/>
    <mergeCell ref="R254:R256"/>
    <mergeCell ref="S254:S256"/>
    <mergeCell ref="T254:T256"/>
    <mergeCell ref="U254:U256"/>
    <mergeCell ref="V254:V256"/>
    <mergeCell ref="K254:K256"/>
    <mergeCell ref="L254:L256"/>
    <mergeCell ref="M254:M256"/>
    <mergeCell ref="N254:N256"/>
    <mergeCell ref="O254:O256"/>
    <mergeCell ref="P254:P256"/>
    <mergeCell ref="AK251:AK253"/>
    <mergeCell ref="A254:A256"/>
    <mergeCell ref="B254:B256"/>
    <mergeCell ref="D254:D256"/>
    <mergeCell ref="E254:E256"/>
    <mergeCell ref="F254:F256"/>
    <mergeCell ref="G254:G256"/>
    <mergeCell ref="H254:H256"/>
    <mergeCell ref="I254:I256"/>
    <mergeCell ref="J254:J256"/>
    <mergeCell ref="AE251:AE253"/>
    <mergeCell ref="AF251:AF253"/>
    <mergeCell ref="AG251:AG253"/>
    <mergeCell ref="AH251:AH253"/>
    <mergeCell ref="AI251:AI253"/>
    <mergeCell ref="AJ251:AJ253"/>
    <mergeCell ref="Y251:Y253"/>
    <mergeCell ref="Z251:Z253"/>
    <mergeCell ref="AA251:AA253"/>
    <mergeCell ref="AB251:AB253"/>
    <mergeCell ref="T257:T259"/>
    <mergeCell ref="I257:I259"/>
    <mergeCell ref="J257:J259"/>
    <mergeCell ref="K257:K259"/>
    <mergeCell ref="L257:L259"/>
    <mergeCell ref="M257:M259"/>
    <mergeCell ref="N257:N259"/>
    <mergeCell ref="M260:M262"/>
    <mergeCell ref="N260:N262"/>
    <mergeCell ref="O260:O262"/>
    <mergeCell ref="AI254:AI256"/>
    <mergeCell ref="AJ254:AJ256"/>
    <mergeCell ref="AK254:AK256"/>
    <mergeCell ref="A257:A259"/>
    <mergeCell ref="B257:B259"/>
    <mergeCell ref="D257:D259"/>
    <mergeCell ref="E257:E259"/>
    <mergeCell ref="F257:F259"/>
    <mergeCell ref="G257:G259"/>
    <mergeCell ref="H257:H259"/>
    <mergeCell ref="AC254:AC256"/>
    <mergeCell ref="AD254:AD256"/>
    <mergeCell ref="AE254:AE256"/>
    <mergeCell ref="AF254:AF256"/>
    <mergeCell ref="AG254:AG256"/>
    <mergeCell ref="AH254:AH256"/>
    <mergeCell ref="W254:W256"/>
    <mergeCell ref="X254:X256"/>
    <mergeCell ref="Y254:Y256"/>
    <mergeCell ref="Z254:Z256"/>
    <mergeCell ref="AA254:AA256"/>
    <mergeCell ref="AB254:AB256"/>
    <mergeCell ref="AG257:AG259"/>
    <mergeCell ref="AH257:AH259"/>
    <mergeCell ref="AI257:AI259"/>
    <mergeCell ref="AJ257:AJ259"/>
    <mergeCell ref="AK257:AK259"/>
    <mergeCell ref="M263:M267"/>
    <mergeCell ref="N263:N267"/>
    <mergeCell ref="O263:O267"/>
    <mergeCell ref="P263:P267"/>
    <mergeCell ref="AK260:AK262"/>
    <mergeCell ref="A260:A262"/>
    <mergeCell ref="B260:B262"/>
    <mergeCell ref="D260:D262"/>
    <mergeCell ref="E260:E262"/>
    <mergeCell ref="F260:F262"/>
    <mergeCell ref="AA257:AA259"/>
    <mergeCell ref="AB257:AB259"/>
    <mergeCell ref="AC257:AC259"/>
    <mergeCell ref="AD257:AD259"/>
    <mergeCell ref="AE257:AE259"/>
    <mergeCell ref="AF257:AF259"/>
    <mergeCell ref="U257:U259"/>
    <mergeCell ref="V257:V259"/>
    <mergeCell ref="W257:W259"/>
    <mergeCell ref="X257:X259"/>
    <mergeCell ref="Y257:Y259"/>
    <mergeCell ref="Z257:Z259"/>
    <mergeCell ref="O257:O259"/>
    <mergeCell ref="P257:P259"/>
    <mergeCell ref="Q257:Q259"/>
    <mergeCell ref="R257:R259"/>
    <mergeCell ref="S257:S259"/>
    <mergeCell ref="G263:G267"/>
    <mergeCell ref="H263:H267"/>
    <mergeCell ref="I263:I267"/>
    <mergeCell ref="J263:J267"/>
    <mergeCell ref="AE260:AE262"/>
    <mergeCell ref="AF260:AF262"/>
    <mergeCell ref="AG260:AG262"/>
    <mergeCell ref="AH260:AH262"/>
    <mergeCell ref="AI260:AI262"/>
    <mergeCell ref="AJ260:AJ262"/>
    <mergeCell ref="Y260:Y262"/>
    <mergeCell ref="Z260:Z262"/>
    <mergeCell ref="AA260:AA262"/>
    <mergeCell ref="AB260:AB262"/>
    <mergeCell ref="AC260:AC262"/>
    <mergeCell ref="AD260:AD262"/>
    <mergeCell ref="S260:S262"/>
    <mergeCell ref="T260:T262"/>
    <mergeCell ref="U260:U262"/>
    <mergeCell ref="V260:V262"/>
    <mergeCell ref="W260:W262"/>
    <mergeCell ref="X260:X262"/>
    <mergeCell ref="P260:P262"/>
    <mergeCell ref="Q260:Q262"/>
    <mergeCell ref="R260:R262"/>
    <mergeCell ref="G260:G262"/>
    <mergeCell ref="H260:H262"/>
    <mergeCell ref="I260:I262"/>
    <mergeCell ref="J260:J262"/>
    <mergeCell ref="K260:K262"/>
    <mergeCell ref="L260:L262"/>
    <mergeCell ref="A268:A269"/>
    <mergeCell ref="B268:B269"/>
    <mergeCell ref="D268:D269"/>
    <mergeCell ref="E268:E269"/>
    <mergeCell ref="F268:F269"/>
    <mergeCell ref="G268:G269"/>
    <mergeCell ref="H268:H269"/>
    <mergeCell ref="AC263:AC267"/>
    <mergeCell ref="AD263:AD267"/>
    <mergeCell ref="AE263:AE267"/>
    <mergeCell ref="AF263:AF267"/>
    <mergeCell ref="AG263:AG267"/>
    <mergeCell ref="AH263:AH267"/>
    <mergeCell ref="W263:W267"/>
    <mergeCell ref="X263:X267"/>
    <mergeCell ref="Y263:Y267"/>
    <mergeCell ref="Z263:Z267"/>
    <mergeCell ref="AA263:AA267"/>
    <mergeCell ref="AB263:AB267"/>
    <mergeCell ref="Q263:Q267"/>
    <mergeCell ref="R263:R267"/>
    <mergeCell ref="S263:S267"/>
    <mergeCell ref="T263:T267"/>
    <mergeCell ref="U263:U267"/>
    <mergeCell ref="V263:V267"/>
    <mergeCell ref="K263:K267"/>
    <mergeCell ref="L263:L267"/>
    <mergeCell ref="A263:A267"/>
    <mergeCell ref="B263:B267"/>
    <mergeCell ref="D263:D267"/>
    <mergeCell ref="E263:E267"/>
    <mergeCell ref="F263:F267"/>
    <mergeCell ref="P268:P269"/>
    <mergeCell ref="Q268:Q269"/>
    <mergeCell ref="R268:R269"/>
    <mergeCell ref="S268:S269"/>
    <mergeCell ref="T268:T269"/>
    <mergeCell ref="I268:I269"/>
    <mergeCell ref="J268:J269"/>
    <mergeCell ref="K268:K269"/>
    <mergeCell ref="L268:L269"/>
    <mergeCell ref="M268:M269"/>
    <mergeCell ref="N268:N269"/>
    <mergeCell ref="M270:M271"/>
    <mergeCell ref="N270:N271"/>
    <mergeCell ref="O270:O271"/>
    <mergeCell ref="AI263:AI267"/>
    <mergeCell ref="AJ263:AJ267"/>
    <mergeCell ref="AK263:AK267"/>
    <mergeCell ref="I270:I271"/>
    <mergeCell ref="J270:J271"/>
    <mergeCell ref="K270:K271"/>
    <mergeCell ref="L270:L271"/>
    <mergeCell ref="AG268:AG269"/>
    <mergeCell ref="AH268:AH269"/>
    <mergeCell ref="AI268:AI269"/>
    <mergeCell ref="AJ268:AJ269"/>
    <mergeCell ref="AK268:AK269"/>
    <mergeCell ref="AE270:AE271"/>
    <mergeCell ref="AF270:AF271"/>
    <mergeCell ref="AG270:AG271"/>
    <mergeCell ref="AH270:AH271"/>
    <mergeCell ref="AI270:AI271"/>
    <mergeCell ref="AJ270:AJ271"/>
    <mergeCell ref="M272:M273"/>
    <mergeCell ref="N272:N273"/>
    <mergeCell ref="O272:O273"/>
    <mergeCell ref="P272:P273"/>
    <mergeCell ref="AK270:AK271"/>
    <mergeCell ref="A270:A271"/>
    <mergeCell ref="B270:B271"/>
    <mergeCell ref="D270:D271"/>
    <mergeCell ref="E270:E271"/>
    <mergeCell ref="F270:F271"/>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O268:O269"/>
    <mergeCell ref="A272:A273"/>
    <mergeCell ref="B272:B273"/>
    <mergeCell ref="D272:D273"/>
    <mergeCell ref="E272:E273"/>
    <mergeCell ref="F272:F273"/>
    <mergeCell ref="G272:G273"/>
    <mergeCell ref="H272:H273"/>
    <mergeCell ref="I272:I273"/>
    <mergeCell ref="J272:J273"/>
    <mergeCell ref="Y270:Y271"/>
    <mergeCell ref="Z270:Z271"/>
    <mergeCell ref="AA270:AA271"/>
    <mergeCell ref="AB270:AB271"/>
    <mergeCell ref="AC270:AC271"/>
    <mergeCell ref="AD270:AD271"/>
    <mergeCell ref="S270:S271"/>
    <mergeCell ref="T270:T271"/>
    <mergeCell ref="U270:U271"/>
    <mergeCell ref="V270:V271"/>
    <mergeCell ref="W270:W271"/>
    <mergeCell ref="X270:X271"/>
    <mergeCell ref="P270:P271"/>
    <mergeCell ref="Q270:Q271"/>
    <mergeCell ref="R270:R271"/>
    <mergeCell ref="G270:G271"/>
    <mergeCell ref="H270:H271"/>
    <mergeCell ref="M274:M275"/>
    <mergeCell ref="N274:N275"/>
    <mergeCell ref="AI272:AI273"/>
    <mergeCell ref="AJ272:AJ273"/>
    <mergeCell ref="AK272:AK273"/>
    <mergeCell ref="A274:A275"/>
    <mergeCell ref="B274:B275"/>
    <mergeCell ref="D274:D275"/>
    <mergeCell ref="E274:E275"/>
    <mergeCell ref="F274:F275"/>
    <mergeCell ref="G274:G275"/>
    <mergeCell ref="H274:H275"/>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Q272:Q273"/>
    <mergeCell ref="R272:R273"/>
    <mergeCell ref="S272:S273"/>
    <mergeCell ref="T272:T273"/>
    <mergeCell ref="U272:U273"/>
    <mergeCell ref="V272:V273"/>
    <mergeCell ref="K272:K273"/>
    <mergeCell ref="L272:L273"/>
    <mergeCell ref="AG274:AG275"/>
    <mergeCell ref="AH274:AH275"/>
    <mergeCell ref="AI274:AI275"/>
    <mergeCell ref="AJ274:AJ275"/>
    <mergeCell ref="AK274:AK275"/>
    <mergeCell ref="A276:A277"/>
    <mergeCell ref="B276:B277"/>
    <mergeCell ref="D276:D277"/>
    <mergeCell ref="E276:E277"/>
    <mergeCell ref="F276:F277"/>
    <mergeCell ref="AA274:AA275"/>
    <mergeCell ref="AB274:AB275"/>
    <mergeCell ref="AC274:AC275"/>
    <mergeCell ref="AD274:AD275"/>
    <mergeCell ref="AE274:AE275"/>
    <mergeCell ref="AF274:AF275"/>
    <mergeCell ref="U274:U275"/>
    <mergeCell ref="V274:V275"/>
    <mergeCell ref="W274:W275"/>
    <mergeCell ref="X274:X275"/>
    <mergeCell ref="Y274:Y275"/>
    <mergeCell ref="Z274:Z275"/>
    <mergeCell ref="O274:O275"/>
    <mergeCell ref="P274:P275"/>
    <mergeCell ref="Q274:Q275"/>
    <mergeCell ref="R274:R275"/>
    <mergeCell ref="S274:S275"/>
    <mergeCell ref="T274:T275"/>
    <mergeCell ref="I274:I275"/>
    <mergeCell ref="J274:J275"/>
    <mergeCell ref="K274:K275"/>
    <mergeCell ref="L274:L275"/>
    <mergeCell ref="AC276:AC277"/>
    <mergeCell ref="AD276:AD277"/>
    <mergeCell ref="S276:S277"/>
    <mergeCell ref="T276:T277"/>
    <mergeCell ref="U276:U277"/>
    <mergeCell ref="V276:V277"/>
    <mergeCell ref="W276:W277"/>
    <mergeCell ref="X276:X277"/>
    <mergeCell ref="M276:M277"/>
    <mergeCell ref="N276:N277"/>
    <mergeCell ref="O276:O277"/>
    <mergeCell ref="P276:P277"/>
    <mergeCell ref="Q276:Q277"/>
    <mergeCell ref="R276:R277"/>
    <mergeCell ref="G276:G277"/>
    <mergeCell ref="H276:H277"/>
    <mergeCell ref="I276:I277"/>
    <mergeCell ref="J276:J277"/>
    <mergeCell ref="K276:K277"/>
    <mergeCell ref="L276:L277"/>
    <mergeCell ref="Q278:Q284"/>
    <mergeCell ref="R278:R284"/>
    <mergeCell ref="S278:S284"/>
    <mergeCell ref="T278:T284"/>
    <mergeCell ref="U278:U284"/>
    <mergeCell ref="V278:V284"/>
    <mergeCell ref="K278:K284"/>
    <mergeCell ref="L278:L284"/>
    <mergeCell ref="M278:M284"/>
    <mergeCell ref="N278:N284"/>
    <mergeCell ref="O278:O284"/>
    <mergeCell ref="P278:P284"/>
    <mergeCell ref="AK276:AK277"/>
    <mergeCell ref="A278:A284"/>
    <mergeCell ref="B278:B284"/>
    <mergeCell ref="D278:D284"/>
    <mergeCell ref="E278:E284"/>
    <mergeCell ref="F278:F284"/>
    <mergeCell ref="G278:G284"/>
    <mergeCell ref="H278:H284"/>
    <mergeCell ref="I278:I284"/>
    <mergeCell ref="J278:J284"/>
    <mergeCell ref="AE276:AE277"/>
    <mergeCell ref="AF276:AF277"/>
    <mergeCell ref="AG276:AG277"/>
    <mergeCell ref="AH276:AH277"/>
    <mergeCell ref="AI276:AI277"/>
    <mergeCell ref="AJ276:AJ277"/>
    <mergeCell ref="Y276:Y277"/>
    <mergeCell ref="Z276:Z277"/>
    <mergeCell ref="AA276:AA277"/>
    <mergeCell ref="AB276:AB277"/>
    <mergeCell ref="T285:T288"/>
    <mergeCell ref="I285:I288"/>
    <mergeCell ref="J285:J288"/>
    <mergeCell ref="K285:K288"/>
    <mergeCell ref="L285:L288"/>
    <mergeCell ref="M285:M288"/>
    <mergeCell ref="N285:N288"/>
    <mergeCell ref="M289:M292"/>
    <mergeCell ref="N289:N292"/>
    <mergeCell ref="O289:O292"/>
    <mergeCell ref="AI278:AI284"/>
    <mergeCell ref="AJ278:AJ284"/>
    <mergeCell ref="AK278:AK284"/>
    <mergeCell ref="A285:A288"/>
    <mergeCell ref="B285:B288"/>
    <mergeCell ref="D285:D288"/>
    <mergeCell ref="E285:E288"/>
    <mergeCell ref="F285:F288"/>
    <mergeCell ref="G285:G288"/>
    <mergeCell ref="H285:H288"/>
    <mergeCell ref="AC278:AC284"/>
    <mergeCell ref="AD278:AD284"/>
    <mergeCell ref="AE278:AE284"/>
    <mergeCell ref="AF278:AF284"/>
    <mergeCell ref="AG278:AG284"/>
    <mergeCell ref="AH278:AH284"/>
    <mergeCell ref="W278:W284"/>
    <mergeCell ref="X278:X284"/>
    <mergeCell ref="Y278:Y284"/>
    <mergeCell ref="Z278:Z284"/>
    <mergeCell ref="AA278:AA284"/>
    <mergeCell ref="AB278:AB284"/>
    <mergeCell ref="AG285:AG288"/>
    <mergeCell ref="AH285:AH288"/>
    <mergeCell ref="AI285:AI288"/>
    <mergeCell ref="AJ285:AJ288"/>
    <mergeCell ref="AK285:AK288"/>
    <mergeCell ref="M293:M295"/>
    <mergeCell ref="N293:N295"/>
    <mergeCell ref="O293:O295"/>
    <mergeCell ref="P293:P295"/>
    <mergeCell ref="AK289:AK292"/>
    <mergeCell ref="A289:A292"/>
    <mergeCell ref="B289:B292"/>
    <mergeCell ref="D289:D292"/>
    <mergeCell ref="E289:E292"/>
    <mergeCell ref="F289:F292"/>
    <mergeCell ref="AA285:AA288"/>
    <mergeCell ref="AB285:AB288"/>
    <mergeCell ref="AC285:AC288"/>
    <mergeCell ref="AD285:AD288"/>
    <mergeCell ref="AE285:AE288"/>
    <mergeCell ref="AF285:AF288"/>
    <mergeCell ref="U285:U288"/>
    <mergeCell ref="V285:V288"/>
    <mergeCell ref="W285:W288"/>
    <mergeCell ref="X285:X288"/>
    <mergeCell ref="Y285:Y288"/>
    <mergeCell ref="Z285:Z288"/>
    <mergeCell ref="O285:O288"/>
    <mergeCell ref="P285:P288"/>
    <mergeCell ref="Q285:Q288"/>
    <mergeCell ref="R285:R288"/>
    <mergeCell ref="S285:S288"/>
    <mergeCell ref="G293:G295"/>
    <mergeCell ref="H293:H295"/>
    <mergeCell ref="I293:I295"/>
    <mergeCell ref="J293:J295"/>
    <mergeCell ref="AE289:AE292"/>
    <mergeCell ref="AF289:AF292"/>
    <mergeCell ref="AG289:AG292"/>
    <mergeCell ref="AH289:AH292"/>
    <mergeCell ref="AI289:AI292"/>
    <mergeCell ref="AJ289:AJ292"/>
    <mergeCell ref="Y289:Y292"/>
    <mergeCell ref="Z289:Z292"/>
    <mergeCell ref="AA289:AA292"/>
    <mergeCell ref="AB289:AB292"/>
    <mergeCell ref="AC289:AC292"/>
    <mergeCell ref="AD289:AD292"/>
    <mergeCell ref="S289:S292"/>
    <mergeCell ref="T289:T292"/>
    <mergeCell ref="U289:U292"/>
    <mergeCell ref="V289:V292"/>
    <mergeCell ref="W289:W292"/>
    <mergeCell ref="X289:X292"/>
    <mergeCell ref="P289:P292"/>
    <mergeCell ref="Q289:Q292"/>
    <mergeCell ref="R289:R292"/>
    <mergeCell ref="G289:G292"/>
    <mergeCell ref="H289:H292"/>
    <mergeCell ref="I289:I292"/>
    <mergeCell ref="J289:J292"/>
    <mergeCell ref="K289:K292"/>
    <mergeCell ref="L289:L292"/>
    <mergeCell ref="A296:A300"/>
    <mergeCell ref="B296:B300"/>
    <mergeCell ref="D296:D300"/>
    <mergeCell ref="E296:E300"/>
    <mergeCell ref="F296:F300"/>
    <mergeCell ref="G296:G300"/>
    <mergeCell ref="H296:H300"/>
    <mergeCell ref="AC293:AC295"/>
    <mergeCell ref="AD293:AD295"/>
    <mergeCell ref="AE293:AE295"/>
    <mergeCell ref="AF293:AF295"/>
    <mergeCell ref="AG293:AG295"/>
    <mergeCell ref="AH293:AH295"/>
    <mergeCell ref="W293:W295"/>
    <mergeCell ref="X293:X295"/>
    <mergeCell ref="Y293:Y295"/>
    <mergeCell ref="Z293:Z295"/>
    <mergeCell ref="AA293:AA295"/>
    <mergeCell ref="AB293:AB295"/>
    <mergeCell ref="Q293:Q295"/>
    <mergeCell ref="R293:R295"/>
    <mergeCell ref="S293:S295"/>
    <mergeCell ref="T293:T295"/>
    <mergeCell ref="U293:U295"/>
    <mergeCell ref="V293:V295"/>
    <mergeCell ref="K293:K295"/>
    <mergeCell ref="L293:L295"/>
    <mergeCell ref="A293:A295"/>
    <mergeCell ref="B293:B295"/>
    <mergeCell ref="D293:D295"/>
    <mergeCell ref="E293:E295"/>
    <mergeCell ref="F293:F295"/>
    <mergeCell ref="P296:P300"/>
    <mergeCell ref="Q296:Q300"/>
    <mergeCell ref="R296:R300"/>
    <mergeCell ref="S296:S300"/>
    <mergeCell ref="T296:T300"/>
    <mergeCell ref="I296:I300"/>
    <mergeCell ref="J296:J300"/>
    <mergeCell ref="K296:K300"/>
    <mergeCell ref="L296:L300"/>
    <mergeCell ref="M296:M300"/>
    <mergeCell ref="N296:N300"/>
    <mergeCell ref="M301:M306"/>
    <mergeCell ref="N301:N306"/>
    <mergeCell ref="O301:O306"/>
    <mergeCell ref="AI293:AI295"/>
    <mergeCell ref="AJ293:AJ295"/>
    <mergeCell ref="AK293:AK295"/>
    <mergeCell ref="I301:I306"/>
    <mergeCell ref="J301:J306"/>
    <mergeCell ref="K301:K306"/>
    <mergeCell ref="L301:L306"/>
    <mergeCell ref="AG296:AG300"/>
    <mergeCell ref="AH296:AH300"/>
    <mergeCell ref="AI296:AI300"/>
    <mergeCell ref="AJ296:AJ300"/>
    <mergeCell ref="AK296:AK300"/>
    <mergeCell ref="AE301:AE306"/>
    <mergeCell ref="AF301:AF306"/>
    <mergeCell ref="AG301:AG306"/>
    <mergeCell ref="AH301:AH306"/>
    <mergeCell ref="AI301:AI306"/>
    <mergeCell ref="AJ301:AJ306"/>
    <mergeCell ref="M307:M308"/>
    <mergeCell ref="N307:N308"/>
    <mergeCell ref="O307:O308"/>
    <mergeCell ref="P307:P308"/>
    <mergeCell ref="AK301:AK306"/>
    <mergeCell ref="A301:A306"/>
    <mergeCell ref="B301:B306"/>
    <mergeCell ref="D301:D306"/>
    <mergeCell ref="E301:E306"/>
    <mergeCell ref="F301:F306"/>
    <mergeCell ref="AA296:AA300"/>
    <mergeCell ref="AB296:AB300"/>
    <mergeCell ref="AC296:AC300"/>
    <mergeCell ref="AD296:AD300"/>
    <mergeCell ref="AE296:AE300"/>
    <mergeCell ref="AF296:AF300"/>
    <mergeCell ref="U296:U300"/>
    <mergeCell ref="V296:V300"/>
    <mergeCell ref="W296:W300"/>
    <mergeCell ref="X296:X300"/>
    <mergeCell ref="Y296:Y300"/>
    <mergeCell ref="Z296:Z300"/>
    <mergeCell ref="O296:O300"/>
    <mergeCell ref="A307:A308"/>
    <mergeCell ref="B307:B308"/>
    <mergeCell ref="D307:D308"/>
    <mergeCell ref="E307:E308"/>
    <mergeCell ref="F307:F308"/>
    <mergeCell ref="G307:G308"/>
    <mergeCell ref="H307:H308"/>
    <mergeCell ref="I307:I308"/>
    <mergeCell ref="J307:J308"/>
    <mergeCell ref="Y301:Y306"/>
    <mergeCell ref="Z301:Z306"/>
    <mergeCell ref="AA301:AA306"/>
    <mergeCell ref="AB301:AB306"/>
    <mergeCell ref="AC301:AC306"/>
    <mergeCell ref="AD301:AD306"/>
    <mergeCell ref="S301:S306"/>
    <mergeCell ref="T301:T306"/>
    <mergeCell ref="U301:U306"/>
    <mergeCell ref="V301:V306"/>
    <mergeCell ref="W301:W306"/>
    <mergeCell ref="X301:X306"/>
    <mergeCell ref="P301:P306"/>
    <mergeCell ref="Q301:Q306"/>
    <mergeCell ref="R301:R306"/>
    <mergeCell ref="G301:G306"/>
    <mergeCell ref="H301:H306"/>
    <mergeCell ref="M309:M311"/>
    <mergeCell ref="N309:N311"/>
    <mergeCell ref="AI307:AI308"/>
    <mergeCell ref="AJ307:AJ308"/>
    <mergeCell ref="AK307:AK308"/>
    <mergeCell ref="A309:A311"/>
    <mergeCell ref="B309:B311"/>
    <mergeCell ref="D309:D311"/>
    <mergeCell ref="E309:E311"/>
    <mergeCell ref="F309:F311"/>
    <mergeCell ref="G309:G311"/>
    <mergeCell ref="H309:H311"/>
    <mergeCell ref="AC307:AC308"/>
    <mergeCell ref="AD307:AD308"/>
    <mergeCell ref="AE307:AE308"/>
    <mergeCell ref="AF307:AF308"/>
    <mergeCell ref="AG307:AG308"/>
    <mergeCell ref="AH307:AH308"/>
    <mergeCell ref="W307:W308"/>
    <mergeCell ref="X307:X308"/>
    <mergeCell ref="Y307:Y308"/>
    <mergeCell ref="Z307:Z308"/>
    <mergeCell ref="AA307:AA308"/>
    <mergeCell ref="AB307:AB308"/>
    <mergeCell ref="Q307:Q308"/>
    <mergeCell ref="R307:R308"/>
    <mergeCell ref="S307:S308"/>
    <mergeCell ref="T307:T308"/>
    <mergeCell ref="U307:U308"/>
    <mergeCell ref="V307:V308"/>
    <mergeCell ref="K307:K308"/>
    <mergeCell ref="L307:L308"/>
    <mergeCell ref="AG309:AG311"/>
    <mergeCell ref="AH309:AH311"/>
    <mergeCell ref="AI309:AI311"/>
    <mergeCell ref="AJ309:AJ311"/>
    <mergeCell ref="AK309:AK311"/>
    <mergeCell ref="A312:A314"/>
    <mergeCell ref="B312:B314"/>
    <mergeCell ref="D312:D314"/>
    <mergeCell ref="E312:E314"/>
    <mergeCell ref="F312:F314"/>
    <mergeCell ref="AA309:AA311"/>
    <mergeCell ref="AB309:AB311"/>
    <mergeCell ref="AC309:AC311"/>
    <mergeCell ref="AD309:AD311"/>
    <mergeCell ref="AE309:AE311"/>
    <mergeCell ref="AF309:AF311"/>
    <mergeCell ref="U309:U311"/>
    <mergeCell ref="V309:V311"/>
    <mergeCell ref="W309:W311"/>
    <mergeCell ref="X309:X311"/>
    <mergeCell ref="Y309:Y311"/>
    <mergeCell ref="Z309:Z311"/>
    <mergeCell ref="O309:O311"/>
    <mergeCell ref="P309:P311"/>
    <mergeCell ref="Q309:Q311"/>
    <mergeCell ref="R309:R311"/>
    <mergeCell ref="S309:S311"/>
    <mergeCell ref="T309:T311"/>
    <mergeCell ref="I309:I311"/>
    <mergeCell ref="J309:J311"/>
    <mergeCell ref="K309:K311"/>
    <mergeCell ref="L309:L311"/>
    <mergeCell ref="AC312:AC314"/>
    <mergeCell ref="AD312:AD314"/>
    <mergeCell ref="S312:S314"/>
    <mergeCell ref="T312:T314"/>
    <mergeCell ref="U312:U314"/>
    <mergeCell ref="V312:V314"/>
    <mergeCell ref="W312:W314"/>
    <mergeCell ref="X312:X314"/>
    <mergeCell ref="M312:M314"/>
    <mergeCell ref="N312:N314"/>
    <mergeCell ref="O312:O314"/>
    <mergeCell ref="P312:P314"/>
    <mergeCell ref="Q312:Q314"/>
    <mergeCell ref="R312:R314"/>
    <mergeCell ref="G312:G314"/>
    <mergeCell ref="H312:H314"/>
    <mergeCell ref="I312:I314"/>
    <mergeCell ref="J312:J314"/>
    <mergeCell ref="K312:K314"/>
    <mergeCell ref="L312:L314"/>
    <mergeCell ref="Q315:Q320"/>
    <mergeCell ref="R315:R320"/>
    <mergeCell ref="S315:S320"/>
    <mergeCell ref="T315:T320"/>
    <mergeCell ref="U315:U320"/>
    <mergeCell ref="V315:V320"/>
    <mergeCell ref="K315:K320"/>
    <mergeCell ref="L315:L320"/>
    <mergeCell ref="M315:M320"/>
    <mergeCell ref="N315:N320"/>
    <mergeCell ref="O315:O320"/>
    <mergeCell ref="P315:P320"/>
    <mergeCell ref="AK312:AK314"/>
    <mergeCell ref="A315:A320"/>
    <mergeCell ref="B315:B320"/>
    <mergeCell ref="D315:D320"/>
    <mergeCell ref="E315:E320"/>
    <mergeCell ref="F315:F320"/>
    <mergeCell ref="G315:G320"/>
    <mergeCell ref="H315:H320"/>
    <mergeCell ref="I315:I320"/>
    <mergeCell ref="J315:J320"/>
    <mergeCell ref="AE312:AE314"/>
    <mergeCell ref="AF312:AF314"/>
    <mergeCell ref="AG312:AG314"/>
    <mergeCell ref="AH312:AH314"/>
    <mergeCell ref="AI312:AI314"/>
    <mergeCell ref="AJ312:AJ314"/>
    <mergeCell ref="Y312:Y314"/>
    <mergeCell ref="Z312:Z314"/>
    <mergeCell ref="AA312:AA314"/>
    <mergeCell ref="AB312:AB314"/>
    <mergeCell ref="T321:T324"/>
    <mergeCell ref="I321:I324"/>
    <mergeCell ref="J321:J324"/>
    <mergeCell ref="K321:K324"/>
    <mergeCell ref="L321:L324"/>
    <mergeCell ref="M321:M324"/>
    <mergeCell ref="N321:N324"/>
    <mergeCell ref="M327:M329"/>
    <mergeCell ref="N327:N329"/>
    <mergeCell ref="O327:O329"/>
    <mergeCell ref="AI315:AI320"/>
    <mergeCell ref="AJ315:AJ320"/>
    <mergeCell ref="AK315:AK320"/>
    <mergeCell ref="A321:A324"/>
    <mergeCell ref="B321:B324"/>
    <mergeCell ref="D321:D324"/>
    <mergeCell ref="E321:E324"/>
    <mergeCell ref="F321:F324"/>
    <mergeCell ref="G321:G324"/>
    <mergeCell ref="H321:H324"/>
    <mergeCell ref="AC315:AC320"/>
    <mergeCell ref="AD315:AD320"/>
    <mergeCell ref="AE315:AE320"/>
    <mergeCell ref="AF315:AF320"/>
    <mergeCell ref="AG315:AG320"/>
    <mergeCell ref="AH315:AH320"/>
    <mergeCell ref="W315:W320"/>
    <mergeCell ref="X315:X320"/>
    <mergeCell ref="Y315:Y320"/>
    <mergeCell ref="Z315:Z320"/>
    <mergeCell ref="AA315:AA320"/>
    <mergeCell ref="AB315:AB320"/>
    <mergeCell ref="AG321:AG324"/>
    <mergeCell ref="AH321:AH324"/>
    <mergeCell ref="AI321:AI324"/>
    <mergeCell ref="AJ321:AJ324"/>
    <mergeCell ref="AK321:AK324"/>
    <mergeCell ref="M330:M332"/>
    <mergeCell ref="N330:N332"/>
    <mergeCell ref="O330:O332"/>
    <mergeCell ref="P330:P332"/>
    <mergeCell ref="AK327:AK329"/>
    <mergeCell ref="A327:A329"/>
    <mergeCell ref="B327:B329"/>
    <mergeCell ref="D327:D329"/>
    <mergeCell ref="E327:E329"/>
    <mergeCell ref="F327:F329"/>
    <mergeCell ref="AA321:AA324"/>
    <mergeCell ref="AB321:AB324"/>
    <mergeCell ref="AC321:AC324"/>
    <mergeCell ref="AD321:AD324"/>
    <mergeCell ref="AE321:AE324"/>
    <mergeCell ref="AF321:AF324"/>
    <mergeCell ref="U321:U324"/>
    <mergeCell ref="V321:V324"/>
    <mergeCell ref="W321:W324"/>
    <mergeCell ref="X321:X324"/>
    <mergeCell ref="Y321:Y324"/>
    <mergeCell ref="Z321:Z324"/>
    <mergeCell ref="O321:O324"/>
    <mergeCell ref="P321:P324"/>
    <mergeCell ref="Q321:Q324"/>
    <mergeCell ref="R321:R324"/>
    <mergeCell ref="S321:S324"/>
    <mergeCell ref="G330:G332"/>
    <mergeCell ref="H330:H332"/>
    <mergeCell ref="I330:I332"/>
    <mergeCell ref="J330:J332"/>
    <mergeCell ref="AE327:AE329"/>
    <mergeCell ref="AF327:AF329"/>
    <mergeCell ref="AG327:AG329"/>
    <mergeCell ref="AH327:AH329"/>
    <mergeCell ref="AI327:AI329"/>
    <mergeCell ref="AJ327:AJ329"/>
    <mergeCell ref="Y327:Y329"/>
    <mergeCell ref="Z327:Z329"/>
    <mergeCell ref="AA327:AA329"/>
    <mergeCell ref="AB327:AB329"/>
    <mergeCell ref="AC327:AC329"/>
    <mergeCell ref="AD327:AD329"/>
    <mergeCell ref="S327:S329"/>
    <mergeCell ref="T327:T329"/>
    <mergeCell ref="U327:U329"/>
    <mergeCell ref="V327:V329"/>
    <mergeCell ref="W327:W329"/>
    <mergeCell ref="X327:X329"/>
    <mergeCell ref="P327:P329"/>
    <mergeCell ref="Q327:Q329"/>
    <mergeCell ref="R327:R329"/>
    <mergeCell ref="G327:G329"/>
    <mergeCell ref="H327:H329"/>
    <mergeCell ref="I327:I329"/>
    <mergeCell ref="J327:J329"/>
    <mergeCell ref="K327:K329"/>
    <mergeCell ref="L327:L329"/>
    <mergeCell ref="A333:A335"/>
    <mergeCell ref="B333:B335"/>
    <mergeCell ref="D333:D335"/>
    <mergeCell ref="E333:E335"/>
    <mergeCell ref="F333:F335"/>
    <mergeCell ref="G333:G335"/>
    <mergeCell ref="H333:H335"/>
    <mergeCell ref="AC330:AC332"/>
    <mergeCell ref="AD330:AD332"/>
    <mergeCell ref="AE330:AE332"/>
    <mergeCell ref="AF330:AF332"/>
    <mergeCell ref="AG330:AG332"/>
    <mergeCell ref="AH330:AH332"/>
    <mergeCell ref="W330:W332"/>
    <mergeCell ref="X330:X332"/>
    <mergeCell ref="Y330:Y332"/>
    <mergeCell ref="Z330:Z332"/>
    <mergeCell ref="AA330:AA332"/>
    <mergeCell ref="AB330:AB332"/>
    <mergeCell ref="Q330:Q332"/>
    <mergeCell ref="R330:R332"/>
    <mergeCell ref="S330:S332"/>
    <mergeCell ref="T330:T332"/>
    <mergeCell ref="U330:U332"/>
    <mergeCell ref="V330:V332"/>
    <mergeCell ref="K330:K332"/>
    <mergeCell ref="L330:L332"/>
    <mergeCell ref="A330:A332"/>
    <mergeCell ref="B330:B332"/>
    <mergeCell ref="D330:D332"/>
    <mergeCell ref="E330:E332"/>
    <mergeCell ref="F330:F332"/>
    <mergeCell ref="P333:P335"/>
    <mergeCell ref="Q333:Q335"/>
    <mergeCell ref="R333:R335"/>
    <mergeCell ref="S333:S335"/>
    <mergeCell ref="T333:T335"/>
    <mergeCell ref="I333:I335"/>
    <mergeCell ref="J333:J335"/>
    <mergeCell ref="K333:K335"/>
    <mergeCell ref="L333:L335"/>
    <mergeCell ref="M333:M335"/>
    <mergeCell ref="N333:N335"/>
    <mergeCell ref="M336:M337"/>
    <mergeCell ref="N336:N337"/>
    <mergeCell ref="O336:O337"/>
    <mergeCell ref="AI330:AI332"/>
    <mergeCell ref="AJ330:AJ332"/>
    <mergeCell ref="AK330:AK332"/>
    <mergeCell ref="I336:I337"/>
    <mergeCell ref="J336:J337"/>
    <mergeCell ref="K336:K337"/>
    <mergeCell ref="L336:L337"/>
    <mergeCell ref="AG333:AG335"/>
    <mergeCell ref="AH333:AH335"/>
    <mergeCell ref="AI333:AI335"/>
    <mergeCell ref="AJ333:AJ335"/>
    <mergeCell ref="AK333:AK335"/>
    <mergeCell ref="AE336:AE337"/>
    <mergeCell ref="AF336:AF337"/>
    <mergeCell ref="AG336:AG337"/>
    <mergeCell ref="AH336:AH337"/>
    <mergeCell ref="AI336:AI337"/>
    <mergeCell ref="AJ336:AJ337"/>
    <mergeCell ref="M338:M339"/>
    <mergeCell ref="N338:N339"/>
    <mergeCell ref="O338:O339"/>
    <mergeCell ref="P338:P339"/>
    <mergeCell ref="AK336:AK337"/>
    <mergeCell ref="A336:A337"/>
    <mergeCell ref="B336:B337"/>
    <mergeCell ref="D336:D337"/>
    <mergeCell ref="E336:E337"/>
    <mergeCell ref="F336:F337"/>
    <mergeCell ref="AA333:AA335"/>
    <mergeCell ref="AB333:AB335"/>
    <mergeCell ref="AC333:AC335"/>
    <mergeCell ref="AD333:AD335"/>
    <mergeCell ref="AE333:AE335"/>
    <mergeCell ref="AF333:AF335"/>
    <mergeCell ref="U333:U335"/>
    <mergeCell ref="V333:V335"/>
    <mergeCell ref="W333:W335"/>
    <mergeCell ref="X333:X335"/>
    <mergeCell ref="Y333:Y335"/>
    <mergeCell ref="Z333:Z335"/>
    <mergeCell ref="O333:O335"/>
    <mergeCell ref="A338:A339"/>
    <mergeCell ref="B338:B339"/>
    <mergeCell ref="D338:D339"/>
    <mergeCell ref="E338:E339"/>
    <mergeCell ref="F338:F339"/>
    <mergeCell ref="G338:G339"/>
    <mergeCell ref="H338:H339"/>
    <mergeCell ref="I338:I339"/>
    <mergeCell ref="J338:J339"/>
    <mergeCell ref="Y336:Y337"/>
    <mergeCell ref="Z336:Z337"/>
    <mergeCell ref="AA336:AA337"/>
    <mergeCell ref="AB336:AB337"/>
    <mergeCell ref="AC336:AC337"/>
    <mergeCell ref="AD336:AD337"/>
    <mergeCell ref="S336:S337"/>
    <mergeCell ref="T336:T337"/>
    <mergeCell ref="U336:U337"/>
    <mergeCell ref="V336:V337"/>
    <mergeCell ref="W336:W337"/>
    <mergeCell ref="X336:X337"/>
    <mergeCell ref="P336:P337"/>
    <mergeCell ref="Q336:Q337"/>
    <mergeCell ref="R336:R337"/>
    <mergeCell ref="G336:G337"/>
    <mergeCell ref="H336:H337"/>
    <mergeCell ref="M340:M344"/>
    <mergeCell ref="N340:N344"/>
    <mergeCell ref="AI338:AI339"/>
    <mergeCell ref="AJ338:AJ339"/>
    <mergeCell ref="AK338:AK339"/>
    <mergeCell ref="A340:A344"/>
    <mergeCell ref="B340:B344"/>
    <mergeCell ref="D340:D344"/>
    <mergeCell ref="E340:E344"/>
    <mergeCell ref="F340:F344"/>
    <mergeCell ref="G340:G344"/>
    <mergeCell ref="H340:H344"/>
    <mergeCell ref="AC338:AC339"/>
    <mergeCell ref="AD338:AD339"/>
    <mergeCell ref="AE338:AE339"/>
    <mergeCell ref="AF338:AF339"/>
    <mergeCell ref="AG338:AG339"/>
    <mergeCell ref="AH338:AH339"/>
    <mergeCell ref="W338:W339"/>
    <mergeCell ref="X338:X339"/>
    <mergeCell ref="Y338:Y339"/>
    <mergeCell ref="Z338:Z339"/>
    <mergeCell ref="AA338:AA339"/>
    <mergeCell ref="AB338:AB339"/>
    <mergeCell ref="Q338:Q339"/>
    <mergeCell ref="R338:R339"/>
    <mergeCell ref="S338:S339"/>
    <mergeCell ref="T338:T339"/>
    <mergeCell ref="U338:U339"/>
    <mergeCell ref="V338:V339"/>
    <mergeCell ref="K338:K339"/>
    <mergeCell ref="L338:L339"/>
    <mergeCell ref="AG340:AG344"/>
    <mergeCell ref="AH340:AH344"/>
    <mergeCell ref="AI340:AI344"/>
    <mergeCell ref="AJ340:AJ344"/>
    <mergeCell ref="AK340:AK344"/>
    <mergeCell ref="A345:A348"/>
    <mergeCell ref="B345:B348"/>
    <mergeCell ref="D345:D348"/>
    <mergeCell ref="E345:E348"/>
    <mergeCell ref="F345:F348"/>
    <mergeCell ref="AA340:AA344"/>
    <mergeCell ref="AB340:AB344"/>
    <mergeCell ref="AC340:AC344"/>
    <mergeCell ref="AD340:AD344"/>
    <mergeCell ref="AE340:AE344"/>
    <mergeCell ref="AF340:AF344"/>
    <mergeCell ref="U340:U344"/>
    <mergeCell ref="V340:V344"/>
    <mergeCell ref="W340:W344"/>
    <mergeCell ref="X340:X344"/>
    <mergeCell ref="Y340:Y344"/>
    <mergeCell ref="Z340:Z344"/>
    <mergeCell ref="O340:O344"/>
    <mergeCell ref="P340:P344"/>
    <mergeCell ref="Q340:Q344"/>
    <mergeCell ref="R340:R344"/>
    <mergeCell ref="S340:S344"/>
    <mergeCell ref="T340:T344"/>
    <mergeCell ref="I340:I344"/>
    <mergeCell ref="J340:J344"/>
    <mergeCell ref="K340:K344"/>
    <mergeCell ref="L340:L344"/>
    <mergeCell ref="AC345:AC348"/>
    <mergeCell ref="AD345:AD348"/>
    <mergeCell ref="S345:S348"/>
    <mergeCell ref="T345:T348"/>
    <mergeCell ref="U345:U348"/>
    <mergeCell ref="V345:V348"/>
    <mergeCell ref="W345:W348"/>
    <mergeCell ref="X345:X348"/>
    <mergeCell ref="M345:M348"/>
    <mergeCell ref="N345:N348"/>
    <mergeCell ref="O345:O348"/>
    <mergeCell ref="P345:P348"/>
    <mergeCell ref="Q345:Q348"/>
    <mergeCell ref="R345:R348"/>
    <mergeCell ref="G345:G348"/>
    <mergeCell ref="H345:H348"/>
    <mergeCell ref="I345:I348"/>
    <mergeCell ref="J345:J348"/>
    <mergeCell ref="K345:K348"/>
    <mergeCell ref="L345:L348"/>
    <mergeCell ref="Q349:Q350"/>
    <mergeCell ref="R349:R350"/>
    <mergeCell ref="S349:S350"/>
    <mergeCell ref="T349:T350"/>
    <mergeCell ref="U349:U350"/>
    <mergeCell ref="V349:V350"/>
    <mergeCell ref="K349:K350"/>
    <mergeCell ref="L349:L350"/>
    <mergeCell ref="M349:M350"/>
    <mergeCell ref="N349:N350"/>
    <mergeCell ref="O349:O350"/>
    <mergeCell ref="P349:P350"/>
    <mergeCell ref="AK345:AK348"/>
    <mergeCell ref="A349:A350"/>
    <mergeCell ref="B349:B350"/>
    <mergeCell ref="D349:D350"/>
    <mergeCell ref="E349:E350"/>
    <mergeCell ref="F349:F350"/>
    <mergeCell ref="G349:G350"/>
    <mergeCell ref="H349:H350"/>
    <mergeCell ref="I349:I350"/>
    <mergeCell ref="J349:J350"/>
    <mergeCell ref="AE345:AE348"/>
    <mergeCell ref="AF345:AF348"/>
    <mergeCell ref="AG345:AG348"/>
    <mergeCell ref="AH345:AH348"/>
    <mergeCell ref="AI345:AI348"/>
    <mergeCell ref="AJ345:AJ348"/>
    <mergeCell ref="Y345:Y348"/>
    <mergeCell ref="Z345:Z348"/>
    <mergeCell ref="AA345:AA348"/>
    <mergeCell ref="AB345:AB348"/>
    <mergeCell ref="T351:T353"/>
    <mergeCell ref="I351:I353"/>
    <mergeCell ref="J351:J353"/>
    <mergeCell ref="K351:K353"/>
    <mergeCell ref="L351:L353"/>
    <mergeCell ref="M351:M353"/>
    <mergeCell ref="N351:N353"/>
    <mergeCell ref="M354:M357"/>
    <mergeCell ref="N354:N357"/>
    <mergeCell ref="O354:O357"/>
    <mergeCell ref="AI349:AI350"/>
    <mergeCell ref="AJ349:AJ350"/>
    <mergeCell ref="AK349:AK350"/>
    <mergeCell ref="A351:A353"/>
    <mergeCell ref="B351:B353"/>
    <mergeCell ref="D351:D353"/>
    <mergeCell ref="E351:E353"/>
    <mergeCell ref="F351:F353"/>
    <mergeCell ref="G351:G353"/>
    <mergeCell ref="H351:H353"/>
    <mergeCell ref="AC349:AC350"/>
    <mergeCell ref="AD349:AD350"/>
    <mergeCell ref="AE349:AE350"/>
    <mergeCell ref="AF349:AF350"/>
    <mergeCell ref="AG349:AG350"/>
    <mergeCell ref="AH349:AH350"/>
    <mergeCell ref="W349:W350"/>
    <mergeCell ref="X349:X350"/>
    <mergeCell ref="Y349:Y350"/>
    <mergeCell ref="Z349:Z350"/>
    <mergeCell ref="AA349:AA350"/>
    <mergeCell ref="AB349:AB350"/>
    <mergeCell ref="AG351:AG353"/>
    <mergeCell ref="AH351:AH353"/>
    <mergeCell ref="AI351:AI353"/>
    <mergeCell ref="AJ351:AJ353"/>
    <mergeCell ref="AK351:AK353"/>
    <mergeCell ref="M358:M359"/>
    <mergeCell ref="N358:N359"/>
    <mergeCell ref="O358:O359"/>
    <mergeCell ref="P358:P359"/>
    <mergeCell ref="AK354:AK357"/>
    <mergeCell ref="A354:A357"/>
    <mergeCell ref="B354:B357"/>
    <mergeCell ref="D354:D357"/>
    <mergeCell ref="E354:E357"/>
    <mergeCell ref="F354:F357"/>
    <mergeCell ref="AA351:AA353"/>
    <mergeCell ref="AB351:AB353"/>
    <mergeCell ref="AC351:AC353"/>
    <mergeCell ref="AD351:AD353"/>
    <mergeCell ref="AE351:AE353"/>
    <mergeCell ref="AF351:AF353"/>
    <mergeCell ref="U351:U353"/>
    <mergeCell ref="V351:V353"/>
    <mergeCell ref="W351:W353"/>
    <mergeCell ref="X351:X353"/>
    <mergeCell ref="Y351:Y353"/>
    <mergeCell ref="Z351:Z353"/>
    <mergeCell ref="O351:O353"/>
    <mergeCell ref="P351:P353"/>
    <mergeCell ref="Q351:Q353"/>
    <mergeCell ref="R351:R353"/>
    <mergeCell ref="S351:S353"/>
    <mergeCell ref="G358:G359"/>
    <mergeCell ref="H358:H359"/>
    <mergeCell ref="I358:I359"/>
    <mergeCell ref="J358:J359"/>
    <mergeCell ref="AE354:AE357"/>
    <mergeCell ref="AF354:AF357"/>
    <mergeCell ref="AG354:AG357"/>
    <mergeCell ref="AH354:AH357"/>
    <mergeCell ref="AI354:AI357"/>
    <mergeCell ref="AJ354:AJ357"/>
    <mergeCell ref="Y354:Y357"/>
    <mergeCell ref="Z354:Z357"/>
    <mergeCell ref="AA354:AA357"/>
    <mergeCell ref="AB354:AB357"/>
    <mergeCell ref="AC354:AC357"/>
    <mergeCell ref="AD354:AD357"/>
    <mergeCell ref="S354:S357"/>
    <mergeCell ref="T354:T357"/>
    <mergeCell ref="U354:U357"/>
    <mergeCell ref="V354:V357"/>
    <mergeCell ref="W354:W357"/>
    <mergeCell ref="X354:X357"/>
    <mergeCell ref="P354:P357"/>
    <mergeCell ref="Q354:Q357"/>
    <mergeCell ref="R354:R357"/>
    <mergeCell ref="G354:G357"/>
    <mergeCell ref="H354:H357"/>
    <mergeCell ref="I354:I357"/>
    <mergeCell ref="J354:J357"/>
    <mergeCell ref="K354:K357"/>
    <mergeCell ref="L354:L357"/>
    <mergeCell ref="A360:A363"/>
    <mergeCell ref="B360:B363"/>
    <mergeCell ref="D360:D363"/>
    <mergeCell ref="E360:E363"/>
    <mergeCell ref="F360:F363"/>
    <mergeCell ref="G360:G363"/>
    <mergeCell ref="H360:H363"/>
    <mergeCell ref="AC358:AC359"/>
    <mergeCell ref="AD358:AD359"/>
    <mergeCell ref="AE358:AE359"/>
    <mergeCell ref="AF358:AF359"/>
    <mergeCell ref="AG358:AG359"/>
    <mergeCell ref="AH358:AH359"/>
    <mergeCell ref="W358:W359"/>
    <mergeCell ref="X358:X359"/>
    <mergeCell ref="Y358:Y359"/>
    <mergeCell ref="Z358:Z359"/>
    <mergeCell ref="AA358:AA359"/>
    <mergeCell ref="AB358:AB359"/>
    <mergeCell ref="Q358:Q359"/>
    <mergeCell ref="R358:R359"/>
    <mergeCell ref="S358:S359"/>
    <mergeCell ref="T358:T359"/>
    <mergeCell ref="U358:U359"/>
    <mergeCell ref="V358:V359"/>
    <mergeCell ref="K358:K359"/>
    <mergeCell ref="L358:L359"/>
    <mergeCell ref="A358:A359"/>
    <mergeCell ref="B358:B359"/>
    <mergeCell ref="D358:D359"/>
    <mergeCell ref="E358:E359"/>
    <mergeCell ref="F358:F359"/>
    <mergeCell ref="P360:P363"/>
    <mergeCell ref="Q360:Q363"/>
    <mergeCell ref="R360:R363"/>
    <mergeCell ref="S360:S363"/>
    <mergeCell ref="T360:T363"/>
    <mergeCell ref="I360:I363"/>
    <mergeCell ref="J360:J363"/>
    <mergeCell ref="K360:K363"/>
    <mergeCell ref="L360:L363"/>
    <mergeCell ref="M360:M363"/>
    <mergeCell ref="N360:N363"/>
    <mergeCell ref="M364:M367"/>
    <mergeCell ref="N364:N367"/>
    <mergeCell ref="O364:O367"/>
    <mergeCell ref="AI358:AI359"/>
    <mergeCell ref="AJ358:AJ359"/>
    <mergeCell ref="AK358:AK359"/>
    <mergeCell ref="I364:I367"/>
    <mergeCell ref="J364:J367"/>
    <mergeCell ref="K364:K367"/>
    <mergeCell ref="L364:L367"/>
    <mergeCell ref="AG360:AG363"/>
    <mergeCell ref="AH360:AH363"/>
    <mergeCell ref="AI360:AI363"/>
    <mergeCell ref="AJ360:AJ363"/>
    <mergeCell ref="AK360:AK363"/>
    <mergeCell ref="AE364:AE367"/>
    <mergeCell ref="AF364:AF367"/>
    <mergeCell ref="AG364:AG367"/>
    <mergeCell ref="AH364:AH367"/>
    <mergeCell ref="AI364:AI367"/>
    <mergeCell ref="AJ364:AJ367"/>
    <mergeCell ref="M368:M373"/>
    <mergeCell ref="N368:N373"/>
    <mergeCell ref="O368:O373"/>
    <mergeCell ref="P368:P373"/>
    <mergeCell ref="AK364:AK367"/>
    <mergeCell ref="A364:A367"/>
    <mergeCell ref="B364:B367"/>
    <mergeCell ref="D364:D367"/>
    <mergeCell ref="E364:E367"/>
    <mergeCell ref="F364:F367"/>
    <mergeCell ref="AA360:AA363"/>
    <mergeCell ref="AB360:AB363"/>
    <mergeCell ref="AC360:AC363"/>
    <mergeCell ref="AD360:AD363"/>
    <mergeCell ref="AE360:AE363"/>
    <mergeCell ref="AF360:AF363"/>
    <mergeCell ref="U360:U363"/>
    <mergeCell ref="V360:V363"/>
    <mergeCell ref="W360:W363"/>
    <mergeCell ref="X360:X363"/>
    <mergeCell ref="Y360:Y363"/>
    <mergeCell ref="Z360:Z363"/>
    <mergeCell ref="O360:O363"/>
    <mergeCell ref="A368:A373"/>
    <mergeCell ref="B368:B373"/>
    <mergeCell ref="D368:D373"/>
    <mergeCell ref="E368:E373"/>
    <mergeCell ref="F368:F373"/>
    <mergeCell ref="G368:G373"/>
    <mergeCell ref="H368:H373"/>
    <mergeCell ref="I368:I373"/>
    <mergeCell ref="J368:J373"/>
    <mergeCell ref="Y364:Y367"/>
    <mergeCell ref="Z364:Z367"/>
    <mergeCell ref="AA364:AA367"/>
    <mergeCell ref="AB364:AB367"/>
    <mergeCell ref="AC364:AC367"/>
    <mergeCell ref="AD364:AD367"/>
    <mergeCell ref="S364:S367"/>
    <mergeCell ref="T364:T367"/>
    <mergeCell ref="U364:U367"/>
    <mergeCell ref="V364:V367"/>
    <mergeCell ref="W364:W367"/>
    <mergeCell ref="X364:X367"/>
    <mergeCell ref="P364:P367"/>
    <mergeCell ref="Q364:Q367"/>
    <mergeCell ref="R364:R367"/>
    <mergeCell ref="G364:G367"/>
    <mergeCell ref="H364:H367"/>
    <mergeCell ref="M374:M379"/>
    <mergeCell ref="N374:N379"/>
    <mergeCell ref="AI368:AI373"/>
    <mergeCell ref="AJ368:AJ373"/>
    <mergeCell ref="AK368:AK373"/>
    <mergeCell ref="A374:A379"/>
    <mergeCell ref="B374:B379"/>
    <mergeCell ref="D374:D379"/>
    <mergeCell ref="E374:E379"/>
    <mergeCell ref="F374:F379"/>
    <mergeCell ref="G374:G379"/>
    <mergeCell ref="H374:H379"/>
    <mergeCell ref="AC368:AC373"/>
    <mergeCell ref="AD368:AD373"/>
    <mergeCell ref="AE368:AE373"/>
    <mergeCell ref="AF368:AF373"/>
    <mergeCell ref="AG368:AG373"/>
    <mergeCell ref="AH368:AH373"/>
    <mergeCell ref="W368:W373"/>
    <mergeCell ref="X368:X373"/>
    <mergeCell ref="Y368:Y373"/>
    <mergeCell ref="Z368:Z373"/>
    <mergeCell ref="AA368:AA373"/>
    <mergeCell ref="AB368:AB373"/>
    <mergeCell ref="Q368:Q373"/>
    <mergeCell ref="R368:R373"/>
    <mergeCell ref="S368:S373"/>
    <mergeCell ref="T368:T373"/>
    <mergeCell ref="U368:U373"/>
    <mergeCell ref="V368:V373"/>
    <mergeCell ref="K368:K373"/>
    <mergeCell ref="L368:L373"/>
    <mergeCell ref="AG374:AG379"/>
    <mergeCell ref="AH374:AH379"/>
    <mergeCell ref="AI374:AI379"/>
    <mergeCell ref="AJ374:AJ379"/>
    <mergeCell ref="AK374:AK379"/>
    <mergeCell ref="A380:A383"/>
    <mergeCell ref="B380:B383"/>
    <mergeCell ref="D380:D383"/>
    <mergeCell ref="E380:E383"/>
    <mergeCell ref="F380:F383"/>
    <mergeCell ref="AA374:AA379"/>
    <mergeCell ref="AB374:AB379"/>
    <mergeCell ref="AC374:AC379"/>
    <mergeCell ref="AD374:AD379"/>
    <mergeCell ref="AE374:AE379"/>
    <mergeCell ref="AF374:AF379"/>
    <mergeCell ref="U374:U379"/>
    <mergeCell ref="V374:V379"/>
    <mergeCell ref="W374:W379"/>
    <mergeCell ref="X374:X379"/>
    <mergeCell ref="Y374:Y379"/>
    <mergeCell ref="Z374:Z379"/>
    <mergeCell ref="O374:O379"/>
    <mergeCell ref="P374:P379"/>
    <mergeCell ref="Q374:Q379"/>
    <mergeCell ref="R374:R379"/>
    <mergeCell ref="S374:S379"/>
    <mergeCell ref="T374:T379"/>
    <mergeCell ref="I374:I379"/>
    <mergeCell ref="J374:J379"/>
    <mergeCell ref="K374:K379"/>
    <mergeCell ref="L374:L379"/>
    <mergeCell ref="AC380:AC383"/>
    <mergeCell ref="AD380:AD383"/>
    <mergeCell ref="S380:S383"/>
    <mergeCell ref="T380:T383"/>
    <mergeCell ref="U380:U383"/>
    <mergeCell ref="V380:V383"/>
    <mergeCell ref="W380:W383"/>
    <mergeCell ref="X380:X383"/>
    <mergeCell ref="M380:M383"/>
    <mergeCell ref="N380:N383"/>
    <mergeCell ref="O380:O383"/>
    <mergeCell ref="P380:P383"/>
    <mergeCell ref="Q380:Q383"/>
    <mergeCell ref="R380:R383"/>
    <mergeCell ref="G380:G383"/>
    <mergeCell ref="H380:H383"/>
    <mergeCell ref="I380:I383"/>
    <mergeCell ref="J380:J383"/>
    <mergeCell ref="K380:K383"/>
    <mergeCell ref="L380:L383"/>
    <mergeCell ref="Q384:Q386"/>
    <mergeCell ref="R384:R386"/>
    <mergeCell ref="S384:S386"/>
    <mergeCell ref="T384:T386"/>
    <mergeCell ref="U384:U386"/>
    <mergeCell ref="V384:V386"/>
    <mergeCell ref="K384:K386"/>
    <mergeCell ref="L384:L386"/>
    <mergeCell ref="M384:M386"/>
    <mergeCell ref="N384:N386"/>
    <mergeCell ref="O384:O386"/>
    <mergeCell ref="P384:P386"/>
    <mergeCell ref="AK380:AK383"/>
    <mergeCell ref="A384:A386"/>
    <mergeCell ref="B384:B386"/>
    <mergeCell ref="D384:D386"/>
    <mergeCell ref="E384:E386"/>
    <mergeCell ref="F384:F386"/>
    <mergeCell ref="G384:G386"/>
    <mergeCell ref="H384:H386"/>
    <mergeCell ref="I384:I386"/>
    <mergeCell ref="J384:J386"/>
    <mergeCell ref="AE380:AE383"/>
    <mergeCell ref="AF380:AF383"/>
    <mergeCell ref="AG380:AG383"/>
    <mergeCell ref="AH380:AH383"/>
    <mergeCell ref="AI380:AI383"/>
    <mergeCell ref="AJ380:AJ383"/>
    <mergeCell ref="Y380:Y383"/>
    <mergeCell ref="Z380:Z383"/>
    <mergeCell ref="AA380:AA383"/>
    <mergeCell ref="AB380:AB383"/>
    <mergeCell ref="T387:T389"/>
    <mergeCell ref="I387:I389"/>
    <mergeCell ref="J387:J389"/>
    <mergeCell ref="K387:K389"/>
    <mergeCell ref="L387:L389"/>
    <mergeCell ref="M387:M389"/>
    <mergeCell ref="N387:N389"/>
    <mergeCell ref="M390:M391"/>
    <mergeCell ref="N390:N391"/>
    <mergeCell ref="O390:O391"/>
    <mergeCell ref="AI384:AI386"/>
    <mergeCell ref="AJ384:AJ386"/>
    <mergeCell ref="AK384:AK386"/>
    <mergeCell ref="A387:A389"/>
    <mergeCell ref="B387:B389"/>
    <mergeCell ref="D387:D389"/>
    <mergeCell ref="E387:E389"/>
    <mergeCell ref="F387:F389"/>
    <mergeCell ref="G387:G389"/>
    <mergeCell ref="H387:H389"/>
    <mergeCell ref="AC384:AC386"/>
    <mergeCell ref="AD384:AD386"/>
    <mergeCell ref="AE384:AE386"/>
    <mergeCell ref="AF384:AF386"/>
    <mergeCell ref="AG384:AG386"/>
    <mergeCell ref="AH384:AH386"/>
    <mergeCell ref="W384:W386"/>
    <mergeCell ref="X384:X386"/>
    <mergeCell ref="Y384:Y386"/>
    <mergeCell ref="Z384:Z386"/>
    <mergeCell ref="AA384:AA386"/>
    <mergeCell ref="AB384:AB386"/>
    <mergeCell ref="AG387:AG389"/>
    <mergeCell ref="AH387:AH389"/>
    <mergeCell ref="AI387:AI389"/>
    <mergeCell ref="AJ387:AJ389"/>
    <mergeCell ref="AK387:AK389"/>
    <mergeCell ref="M392:M393"/>
    <mergeCell ref="N392:N393"/>
    <mergeCell ref="O392:O393"/>
    <mergeCell ref="P392:P393"/>
    <mergeCell ref="AK390:AK391"/>
    <mergeCell ref="A390:A391"/>
    <mergeCell ref="B390:B391"/>
    <mergeCell ref="D390:D391"/>
    <mergeCell ref="E390:E391"/>
    <mergeCell ref="F390:F391"/>
    <mergeCell ref="AA387:AA389"/>
    <mergeCell ref="AB387:AB389"/>
    <mergeCell ref="AC387:AC389"/>
    <mergeCell ref="AD387:AD389"/>
    <mergeCell ref="AE387:AE389"/>
    <mergeCell ref="AF387:AF389"/>
    <mergeCell ref="U387:U389"/>
    <mergeCell ref="V387:V389"/>
    <mergeCell ref="W387:W389"/>
    <mergeCell ref="X387:X389"/>
    <mergeCell ref="Y387:Y389"/>
    <mergeCell ref="Z387:Z389"/>
    <mergeCell ref="O387:O389"/>
    <mergeCell ref="P387:P389"/>
    <mergeCell ref="Q387:Q389"/>
    <mergeCell ref="R387:R389"/>
    <mergeCell ref="S387:S389"/>
    <mergeCell ref="G392:G393"/>
    <mergeCell ref="H392:H393"/>
    <mergeCell ref="I392:I393"/>
    <mergeCell ref="J392:J393"/>
    <mergeCell ref="AE390:AE391"/>
    <mergeCell ref="AF390:AF391"/>
    <mergeCell ref="AG390:AG391"/>
    <mergeCell ref="AH390:AH391"/>
    <mergeCell ref="AI390:AI391"/>
    <mergeCell ref="AJ390:AJ391"/>
    <mergeCell ref="Y390:Y391"/>
    <mergeCell ref="Z390:Z391"/>
    <mergeCell ref="AA390:AA391"/>
    <mergeCell ref="AB390:AB391"/>
    <mergeCell ref="AC390:AC391"/>
    <mergeCell ref="AD390:AD391"/>
    <mergeCell ref="S390:S391"/>
    <mergeCell ref="T390:T391"/>
    <mergeCell ref="U390:U391"/>
    <mergeCell ref="V390:V391"/>
    <mergeCell ref="W390:W391"/>
    <mergeCell ref="X390:X391"/>
    <mergeCell ref="P390:P391"/>
    <mergeCell ref="Q390:Q391"/>
    <mergeCell ref="R390:R391"/>
    <mergeCell ref="G390:G391"/>
    <mergeCell ref="H390:H391"/>
    <mergeCell ref="I390:I391"/>
    <mergeCell ref="J390:J391"/>
    <mergeCell ref="K390:K391"/>
    <mergeCell ref="L390:L391"/>
    <mergeCell ref="A394:A396"/>
    <mergeCell ref="B394:B396"/>
    <mergeCell ref="D394:D396"/>
    <mergeCell ref="E394:E396"/>
    <mergeCell ref="F394:F396"/>
    <mergeCell ref="G394:G396"/>
    <mergeCell ref="H394:H396"/>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Q392:Q393"/>
    <mergeCell ref="R392:R393"/>
    <mergeCell ref="S392:S393"/>
    <mergeCell ref="T392:T393"/>
    <mergeCell ref="U392:U393"/>
    <mergeCell ref="V392:V393"/>
    <mergeCell ref="K392:K393"/>
    <mergeCell ref="L392:L393"/>
    <mergeCell ref="A392:A393"/>
    <mergeCell ref="B392:B393"/>
    <mergeCell ref="D392:D393"/>
    <mergeCell ref="E392:E393"/>
    <mergeCell ref="F392:F393"/>
    <mergeCell ref="P394:P396"/>
    <mergeCell ref="Q394:Q396"/>
    <mergeCell ref="R394:R396"/>
    <mergeCell ref="S394:S396"/>
    <mergeCell ref="T394:T396"/>
    <mergeCell ref="I394:I396"/>
    <mergeCell ref="J394:J396"/>
    <mergeCell ref="K394:K396"/>
    <mergeCell ref="L394:L396"/>
    <mergeCell ref="M394:M396"/>
    <mergeCell ref="N394:N396"/>
    <mergeCell ref="M397:M399"/>
    <mergeCell ref="N397:N399"/>
    <mergeCell ref="O397:O399"/>
    <mergeCell ref="AI392:AI393"/>
    <mergeCell ref="AJ392:AJ393"/>
    <mergeCell ref="AK392:AK393"/>
    <mergeCell ref="I397:I399"/>
    <mergeCell ref="J397:J399"/>
    <mergeCell ref="K397:K399"/>
    <mergeCell ref="L397:L399"/>
    <mergeCell ref="AG394:AG396"/>
    <mergeCell ref="AH394:AH396"/>
    <mergeCell ref="AI394:AI396"/>
    <mergeCell ref="AJ394:AJ396"/>
    <mergeCell ref="AK394:AK396"/>
    <mergeCell ref="AE397:AE399"/>
    <mergeCell ref="AF397:AF399"/>
    <mergeCell ref="AG397:AG399"/>
    <mergeCell ref="AH397:AH399"/>
    <mergeCell ref="AI397:AI399"/>
    <mergeCell ref="AJ397:AJ399"/>
    <mergeCell ref="M400:M401"/>
    <mergeCell ref="N400:N401"/>
    <mergeCell ref="O400:O401"/>
    <mergeCell ref="P400:P401"/>
    <mergeCell ref="AK397:AK399"/>
    <mergeCell ref="A397:A399"/>
    <mergeCell ref="B397:B399"/>
    <mergeCell ref="D397:D399"/>
    <mergeCell ref="E397:E399"/>
    <mergeCell ref="F397:F399"/>
    <mergeCell ref="AA394:AA396"/>
    <mergeCell ref="AB394:AB396"/>
    <mergeCell ref="AC394:AC396"/>
    <mergeCell ref="AD394:AD396"/>
    <mergeCell ref="AE394:AE396"/>
    <mergeCell ref="AF394:AF396"/>
    <mergeCell ref="U394:U396"/>
    <mergeCell ref="V394:V396"/>
    <mergeCell ref="W394:W396"/>
    <mergeCell ref="X394:X396"/>
    <mergeCell ref="Y394:Y396"/>
    <mergeCell ref="Z394:Z396"/>
    <mergeCell ref="O394:O396"/>
    <mergeCell ref="A400:A401"/>
    <mergeCell ref="B400:B401"/>
    <mergeCell ref="D400:D401"/>
    <mergeCell ref="E400:E401"/>
    <mergeCell ref="F400:F401"/>
    <mergeCell ref="G400:G401"/>
    <mergeCell ref="H400:H401"/>
    <mergeCell ref="I400:I401"/>
    <mergeCell ref="J400:J401"/>
    <mergeCell ref="Y397:Y399"/>
    <mergeCell ref="Z397:Z399"/>
    <mergeCell ref="AA397:AA399"/>
    <mergeCell ref="AB397:AB399"/>
    <mergeCell ref="AC397:AC399"/>
    <mergeCell ref="AD397:AD399"/>
    <mergeCell ref="S397:S399"/>
    <mergeCell ref="T397:T399"/>
    <mergeCell ref="U397:U399"/>
    <mergeCell ref="V397:V399"/>
    <mergeCell ref="W397:W399"/>
    <mergeCell ref="X397:X399"/>
    <mergeCell ref="P397:P399"/>
    <mergeCell ref="Q397:Q399"/>
    <mergeCell ref="R397:R399"/>
    <mergeCell ref="G397:G399"/>
    <mergeCell ref="H397:H399"/>
    <mergeCell ref="M402:M405"/>
    <mergeCell ref="N402:N405"/>
    <mergeCell ref="AI400:AI401"/>
    <mergeCell ref="AJ400:AJ401"/>
    <mergeCell ref="AK400:AK401"/>
    <mergeCell ref="A402:A405"/>
    <mergeCell ref="B402:B405"/>
    <mergeCell ref="D402:D405"/>
    <mergeCell ref="E402:E405"/>
    <mergeCell ref="F402:F405"/>
    <mergeCell ref="G402:G405"/>
    <mergeCell ref="H402:H405"/>
    <mergeCell ref="AC400:AC401"/>
    <mergeCell ref="AD400:AD401"/>
    <mergeCell ref="AE400:AE401"/>
    <mergeCell ref="AF400:AF401"/>
    <mergeCell ref="AG400:AG401"/>
    <mergeCell ref="AH400:AH401"/>
    <mergeCell ref="W400:W401"/>
    <mergeCell ref="X400:X401"/>
    <mergeCell ref="Y400:Y401"/>
    <mergeCell ref="Z400:Z401"/>
    <mergeCell ref="AA400:AA401"/>
    <mergeCell ref="AB400:AB401"/>
    <mergeCell ref="Q400:Q401"/>
    <mergeCell ref="R400:R401"/>
    <mergeCell ref="S400:S401"/>
    <mergeCell ref="T400:T401"/>
    <mergeCell ref="U400:U401"/>
    <mergeCell ref="V400:V401"/>
    <mergeCell ref="K400:K401"/>
    <mergeCell ref="L400:L401"/>
    <mergeCell ref="AG402:AG405"/>
    <mergeCell ref="AH402:AH405"/>
    <mergeCell ref="AI402:AI405"/>
    <mergeCell ref="AJ402:AJ405"/>
    <mergeCell ref="AK402:AK405"/>
    <mergeCell ref="A406:A409"/>
    <mergeCell ref="B406:B409"/>
    <mergeCell ref="D406:D409"/>
    <mergeCell ref="E406:E409"/>
    <mergeCell ref="F406:F409"/>
    <mergeCell ref="AA402:AA405"/>
    <mergeCell ref="AB402:AB405"/>
    <mergeCell ref="AC402:AC405"/>
    <mergeCell ref="AD402:AD405"/>
    <mergeCell ref="AE402:AE405"/>
    <mergeCell ref="AF402:AF405"/>
    <mergeCell ref="U402:U405"/>
    <mergeCell ref="V402:V405"/>
    <mergeCell ref="W402:W405"/>
    <mergeCell ref="X402:X405"/>
    <mergeCell ref="Y402:Y405"/>
    <mergeCell ref="Z402:Z405"/>
    <mergeCell ref="O402:O405"/>
    <mergeCell ref="P402:P405"/>
    <mergeCell ref="Q402:Q405"/>
    <mergeCell ref="R402:R405"/>
    <mergeCell ref="S402:S405"/>
    <mergeCell ref="T402:T405"/>
    <mergeCell ref="I402:I405"/>
    <mergeCell ref="J402:J405"/>
    <mergeCell ref="K402:K405"/>
    <mergeCell ref="L402:L405"/>
    <mergeCell ref="AC406:AC409"/>
    <mergeCell ref="AD406:AD409"/>
    <mergeCell ref="S406:S409"/>
    <mergeCell ref="T406:T409"/>
    <mergeCell ref="U406:U409"/>
    <mergeCell ref="V406:V409"/>
    <mergeCell ref="W406:W409"/>
    <mergeCell ref="X406:X409"/>
    <mergeCell ref="M406:M409"/>
    <mergeCell ref="N406:N409"/>
    <mergeCell ref="O406:O409"/>
    <mergeCell ref="P406:P409"/>
    <mergeCell ref="Q406:Q409"/>
    <mergeCell ref="R406:R409"/>
    <mergeCell ref="G406:G409"/>
    <mergeCell ref="H406:H409"/>
    <mergeCell ref="I406:I409"/>
    <mergeCell ref="J406:J409"/>
    <mergeCell ref="K406:K409"/>
    <mergeCell ref="L406:L409"/>
    <mergeCell ref="Q410:Q415"/>
    <mergeCell ref="R410:R415"/>
    <mergeCell ref="S410:S415"/>
    <mergeCell ref="T410:T415"/>
    <mergeCell ref="U410:U415"/>
    <mergeCell ref="V410:V415"/>
    <mergeCell ref="K410:K415"/>
    <mergeCell ref="L410:L415"/>
    <mergeCell ref="M410:M415"/>
    <mergeCell ref="N410:N415"/>
    <mergeCell ref="O410:O415"/>
    <mergeCell ref="P410:P415"/>
    <mergeCell ref="AK406:AK409"/>
    <mergeCell ref="A410:A415"/>
    <mergeCell ref="B410:B415"/>
    <mergeCell ref="D410:D415"/>
    <mergeCell ref="E410:E415"/>
    <mergeCell ref="F410:F415"/>
    <mergeCell ref="G410:G415"/>
    <mergeCell ref="H410:H415"/>
    <mergeCell ref="I410:I415"/>
    <mergeCell ref="J410:J415"/>
    <mergeCell ref="AE406:AE409"/>
    <mergeCell ref="AF406:AF409"/>
    <mergeCell ref="AG406:AG409"/>
    <mergeCell ref="AH406:AH409"/>
    <mergeCell ref="AI406:AI409"/>
    <mergeCell ref="AJ406:AJ409"/>
    <mergeCell ref="Y406:Y409"/>
    <mergeCell ref="Z406:Z409"/>
    <mergeCell ref="AA406:AA409"/>
    <mergeCell ref="AB406:AB409"/>
    <mergeCell ref="T417:T423"/>
    <mergeCell ref="I417:I423"/>
    <mergeCell ref="J417:J423"/>
    <mergeCell ref="K417:K423"/>
    <mergeCell ref="L417:L423"/>
    <mergeCell ref="M417:M423"/>
    <mergeCell ref="N417:N423"/>
    <mergeCell ref="M424:M427"/>
    <mergeCell ref="N424:N427"/>
    <mergeCell ref="O424:O427"/>
    <mergeCell ref="AI410:AI415"/>
    <mergeCell ref="AJ410:AJ415"/>
    <mergeCell ref="AK410:AK415"/>
    <mergeCell ref="A417:A423"/>
    <mergeCell ref="B417:B423"/>
    <mergeCell ref="D417:D423"/>
    <mergeCell ref="E417:E423"/>
    <mergeCell ref="F417:F423"/>
    <mergeCell ref="G417:G423"/>
    <mergeCell ref="H417:H423"/>
    <mergeCell ref="AC410:AC415"/>
    <mergeCell ref="AD410:AD415"/>
    <mergeCell ref="AE410:AE415"/>
    <mergeCell ref="AF410:AF415"/>
    <mergeCell ref="AG410:AG415"/>
    <mergeCell ref="AH410:AH415"/>
    <mergeCell ref="W410:W415"/>
    <mergeCell ref="X410:X415"/>
    <mergeCell ref="Y410:Y415"/>
    <mergeCell ref="Z410:Z415"/>
    <mergeCell ref="AA410:AA415"/>
    <mergeCell ref="AB410:AB415"/>
    <mergeCell ref="AG417:AG423"/>
    <mergeCell ref="AH417:AH423"/>
    <mergeCell ref="AI417:AI423"/>
    <mergeCell ref="AJ417:AJ423"/>
    <mergeCell ref="AK417:AK423"/>
    <mergeCell ref="M428:M431"/>
    <mergeCell ref="N428:N431"/>
    <mergeCell ref="O428:O431"/>
    <mergeCell ref="P428:P431"/>
    <mergeCell ref="AK424:AK427"/>
    <mergeCell ref="A424:A427"/>
    <mergeCell ref="B424:B427"/>
    <mergeCell ref="D424:D427"/>
    <mergeCell ref="E424:E427"/>
    <mergeCell ref="F424:F427"/>
    <mergeCell ref="AA417:AA423"/>
    <mergeCell ref="AB417:AB423"/>
    <mergeCell ref="AC417:AC423"/>
    <mergeCell ref="AD417:AD423"/>
    <mergeCell ref="AE417:AE423"/>
    <mergeCell ref="AF417:AF423"/>
    <mergeCell ref="U417:U423"/>
    <mergeCell ref="V417:V423"/>
    <mergeCell ref="W417:W423"/>
    <mergeCell ref="X417:X423"/>
    <mergeCell ref="Y417:Y423"/>
    <mergeCell ref="Z417:Z423"/>
    <mergeCell ref="O417:O423"/>
    <mergeCell ref="P417:P423"/>
    <mergeCell ref="Q417:Q423"/>
    <mergeCell ref="R417:R423"/>
    <mergeCell ref="S417:S423"/>
    <mergeCell ref="AG424:AG427"/>
    <mergeCell ref="AH424:AH427"/>
    <mergeCell ref="AI424:AI427"/>
    <mergeCell ref="AJ424:AJ427"/>
    <mergeCell ref="Y424:Y427"/>
    <mergeCell ref="Z424:Z427"/>
    <mergeCell ref="AA424:AA427"/>
    <mergeCell ref="AB424:AB427"/>
    <mergeCell ref="AC424:AC427"/>
    <mergeCell ref="AD424:AD427"/>
    <mergeCell ref="S424:S427"/>
    <mergeCell ref="T424:T427"/>
    <mergeCell ref="U424:U427"/>
    <mergeCell ref="V424:V427"/>
    <mergeCell ref="W424:W427"/>
    <mergeCell ref="X424:X427"/>
    <mergeCell ref="P424:P427"/>
    <mergeCell ref="Q424:Q427"/>
    <mergeCell ref="R424:R427"/>
    <mergeCell ref="S428:S431"/>
    <mergeCell ref="T428:T431"/>
    <mergeCell ref="U428:U431"/>
    <mergeCell ref="V428:V431"/>
    <mergeCell ref="K428:K431"/>
    <mergeCell ref="L428:L431"/>
    <mergeCell ref="A428:A431"/>
    <mergeCell ref="B428:B431"/>
    <mergeCell ref="D428:D431"/>
    <mergeCell ref="E428:E431"/>
    <mergeCell ref="F428:F431"/>
    <mergeCell ref="G428:G431"/>
    <mergeCell ref="H428:H431"/>
    <mergeCell ref="I428:I431"/>
    <mergeCell ref="J428:J431"/>
    <mergeCell ref="AE424:AE427"/>
    <mergeCell ref="AF424:AF427"/>
    <mergeCell ref="G424:G427"/>
    <mergeCell ref="H424:H427"/>
    <mergeCell ref="I424:I427"/>
    <mergeCell ref="J424:J427"/>
    <mergeCell ref="K424:K427"/>
    <mergeCell ref="L424:L427"/>
    <mergeCell ref="S432:S436"/>
    <mergeCell ref="T432:T436"/>
    <mergeCell ref="I432:I436"/>
    <mergeCell ref="J432:J436"/>
    <mergeCell ref="K432:K436"/>
    <mergeCell ref="L432:L436"/>
    <mergeCell ref="M432:M436"/>
    <mergeCell ref="N432:N436"/>
    <mergeCell ref="AI428:AI431"/>
    <mergeCell ref="AJ428:AJ431"/>
    <mergeCell ref="AK428:AK431"/>
    <mergeCell ref="A432:A436"/>
    <mergeCell ref="B432:B436"/>
    <mergeCell ref="D432:D436"/>
    <mergeCell ref="E432:E436"/>
    <mergeCell ref="F432:F436"/>
    <mergeCell ref="G432:G436"/>
    <mergeCell ref="H432:H436"/>
    <mergeCell ref="AC428:AC431"/>
    <mergeCell ref="AD428:AD431"/>
    <mergeCell ref="AE428:AE431"/>
    <mergeCell ref="AF428:AF431"/>
    <mergeCell ref="AG428:AG431"/>
    <mergeCell ref="AH428:AH431"/>
    <mergeCell ref="W428:W431"/>
    <mergeCell ref="X428:X431"/>
    <mergeCell ref="Y428:Y431"/>
    <mergeCell ref="Z428:Z431"/>
    <mergeCell ref="AA428:AA431"/>
    <mergeCell ref="AB428:AB431"/>
    <mergeCell ref="Q428:Q431"/>
    <mergeCell ref="R428:R431"/>
    <mergeCell ref="G437:G441"/>
    <mergeCell ref="H437:H441"/>
    <mergeCell ref="I437:I441"/>
    <mergeCell ref="J437:J441"/>
    <mergeCell ref="K437:K441"/>
    <mergeCell ref="L437:L441"/>
    <mergeCell ref="AG432:AG436"/>
    <mergeCell ref="AH432:AH436"/>
    <mergeCell ref="AI432:AI436"/>
    <mergeCell ref="AJ432:AJ436"/>
    <mergeCell ref="AK432:AK436"/>
    <mergeCell ref="A437:A441"/>
    <mergeCell ref="B437:B441"/>
    <mergeCell ref="D437:D441"/>
    <mergeCell ref="E437:E441"/>
    <mergeCell ref="F437:F441"/>
    <mergeCell ref="AA432:AA436"/>
    <mergeCell ref="AB432:AB436"/>
    <mergeCell ref="AC432:AC436"/>
    <mergeCell ref="AD432:AD436"/>
    <mergeCell ref="AE432:AE436"/>
    <mergeCell ref="AF432:AF436"/>
    <mergeCell ref="U432:U436"/>
    <mergeCell ref="V432:V436"/>
    <mergeCell ref="W432:W436"/>
    <mergeCell ref="X432:X436"/>
    <mergeCell ref="Y432:Y436"/>
    <mergeCell ref="Z432:Z436"/>
    <mergeCell ref="O432:O436"/>
    <mergeCell ref="P432:P436"/>
    <mergeCell ref="Q432:Q436"/>
    <mergeCell ref="R432:R436"/>
    <mergeCell ref="Z437:Z441"/>
    <mergeCell ref="AA437:AA441"/>
    <mergeCell ref="AB437:AB441"/>
    <mergeCell ref="AC437:AC441"/>
    <mergeCell ref="AD437:AD441"/>
    <mergeCell ref="S437:S441"/>
    <mergeCell ref="T437:T441"/>
    <mergeCell ref="U437:U441"/>
    <mergeCell ref="V437:V441"/>
    <mergeCell ref="W437:W441"/>
    <mergeCell ref="X437:X441"/>
    <mergeCell ref="M437:M441"/>
    <mergeCell ref="N437:N441"/>
    <mergeCell ref="O437:O441"/>
    <mergeCell ref="P437:P441"/>
    <mergeCell ref="Q437:Q441"/>
    <mergeCell ref="R437:R441"/>
    <mergeCell ref="Z442:Z448"/>
    <mergeCell ref="AA442:AA448"/>
    <mergeCell ref="AB442:AB448"/>
    <mergeCell ref="Q442:Q448"/>
    <mergeCell ref="R442:R448"/>
    <mergeCell ref="S442:S448"/>
    <mergeCell ref="T442:T448"/>
    <mergeCell ref="U442:U448"/>
    <mergeCell ref="V442:V448"/>
    <mergeCell ref="K442:K448"/>
    <mergeCell ref="L442:L448"/>
    <mergeCell ref="M442:M448"/>
    <mergeCell ref="N442:N448"/>
    <mergeCell ref="O442:O448"/>
    <mergeCell ref="P442:P448"/>
    <mergeCell ref="AK437:AK441"/>
    <mergeCell ref="A442:A448"/>
    <mergeCell ref="B442:B448"/>
    <mergeCell ref="D442:D448"/>
    <mergeCell ref="E442:E448"/>
    <mergeCell ref="F442:F448"/>
    <mergeCell ref="G442:G448"/>
    <mergeCell ref="H442:H448"/>
    <mergeCell ref="I442:I448"/>
    <mergeCell ref="J442:J448"/>
    <mergeCell ref="AE437:AE441"/>
    <mergeCell ref="AF437:AF441"/>
    <mergeCell ref="AG437:AG441"/>
    <mergeCell ref="AH437:AH441"/>
    <mergeCell ref="AI437:AI441"/>
    <mergeCell ref="AJ437:AJ441"/>
    <mergeCell ref="Y437:Y441"/>
    <mergeCell ref="Z449:Z455"/>
    <mergeCell ref="O449:O455"/>
    <mergeCell ref="P449:P455"/>
    <mergeCell ref="Q449:Q455"/>
    <mergeCell ref="R449:R455"/>
    <mergeCell ref="S449:S455"/>
    <mergeCell ref="T449:T455"/>
    <mergeCell ref="I449:I455"/>
    <mergeCell ref="J449:J455"/>
    <mergeCell ref="K449:K455"/>
    <mergeCell ref="L449:L455"/>
    <mergeCell ref="M449:M455"/>
    <mergeCell ref="N449:N455"/>
    <mergeCell ref="AI442:AI448"/>
    <mergeCell ref="AJ442:AJ448"/>
    <mergeCell ref="AK442:AK448"/>
    <mergeCell ref="A449:A455"/>
    <mergeCell ref="B449:B455"/>
    <mergeCell ref="D449:D455"/>
    <mergeCell ref="E449:E455"/>
    <mergeCell ref="F449:F455"/>
    <mergeCell ref="G449:G455"/>
    <mergeCell ref="H449:H455"/>
    <mergeCell ref="AC442:AC448"/>
    <mergeCell ref="AD442:AD448"/>
    <mergeCell ref="AE442:AE448"/>
    <mergeCell ref="AF442:AF448"/>
    <mergeCell ref="AG442:AG448"/>
    <mergeCell ref="AH442:AH448"/>
    <mergeCell ref="W442:W448"/>
    <mergeCell ref="X442:X448"/>
    <mergeCell ref="Y442:Y448"/>
    <mergeCell ref="N456:N458"/>
    <mergeCell ref="O456:O458"/>
    <mergeCell ref="P456:P458"/>
    <mergeCell ref="Q456:Q458"/>
    <mergeCell ref="R456:R458"/>
    <mergeCell ref="G456:G458"/>
    <mergeCell ref="H456:H458"/>
    <mergeCell ref="I456:I458"/>
    <mergeCell ref="J456:J458"/>
    <mergeCell ref="K456:K458"/>
    <mergeCell ref="L456:L458"/>
    <mergeCell ref="AG449:AG455"/>
    <mergeCell ref="AH449:AH455"/>
    <mergeCell ref="AI449:AI455"/>
    <mergeCell ref="AJ449:AJ455"/>
    <mergeCell ref="AK449:AK455"/>
    <mergeCell ref="A456:A458"/>
    <mergeCell ref="B456:B458"/>
    <mergeCell ref="D456:D458"/>
    <mergeCell ref="E456:E458"/>
    <mergeCell ref="F456:F458"/>
    <mergeCell ref="AA449:AA455"/>
    <mergeCell ref="AB449:AB455"/>
    <mergeCell ref="AC449:AC455"/>
    <mergeCell ref="AD449:AD455"/>
    <mergeCell ref="AE449:AE455"/>
    <mergeCell ref="AF449:AF455"/>
    <mergeCell ref="U449:U455"/>
    <mergeCell ref="V449:V455"/>
    <mergeCell ref="W449:W455"/>
    <mergeCell ref="X449:X455"/>
    <mergeCell ref="Y449:Y455"/>
    <mergeCell ref="N459:N463"/>
    <mergeCell ref="O459:O463"/>
    <mergeCell ref="P459:P463"/>
    <mergeCell ref="AK456:AK458"/>
    <mergeCell ref="A459:A463"/>
    <mergeCell ref="B459:B463"/>
    <mergeCell ref="D459:D463"/>
    <mergeCell ref="E459:E463"/>
    <mergeCell ref="F459:F463"/>
    <mergeCell ref="G459:G463"/>
    <mergeCell ref="H459:H463"/>
    <mergeCell ref="I459:I463"/>
    <mergeCell ref="J459:J463"/>
    <mergeCell ref="AE456:AE458"/>
    <mergeCell ref="AF456:AF458"/>
    <mergeCell ref="AG456:AG458"/>
    <mergeCell ref="AH456:AH458"/>
    <mergeCell ref="AI456:AI458"/>
    <mergeCell ref="AJ456:AJ458"/>
    <mergeCell ref="Y456:Y458"/>
    <mergeCell ref="Z456:Z458"/>
    <mergeCell ref="AA456:AA458"/>
    <mergeCell ref="AB456:AB458"/>
    <mergeCell ref="AC456:AC458"/>
    <mergeCell ref="AD456:AD458"/>
    <mergeCell ref="S456:S458"/>
    <mergeCell ref="T456:T458"/>
    <mergeCell ref="U456:U458"/>
    <mergeCell ref="V456:V458"/>
    <mergeCell ref="W456:W458"/>
    <mergeCell ref="X456:X458"/>
    <mergeCell ref="M456:M458"/>
    <mergeCell ref="O472:O479"/>
    <mergeCell ref="AI459:AI463"/>
    <mergeCell ref="AJ459:AJ463"/>
    <mergeCell ref="AK459:AK463"/>
    <mergeCell ref="A464:A471"/>
    <mergeCell ref="B464:B471"/>
    <mergeCell ref="D464:D471"/>
    <mergeCell ref="E464:E471"/>
    <mergeCell ref="F464:F471"/>
    <mergeCell ref="G464:G471"/>
    <mergeCell ref="H464:H471"/>
    <mergeCell ref="AC459:AC463"/>
    <mergeCell ref="AD459:AD463"/>
    <mergeCell ref="AE459:AE463"/>
    <mergeCell ref="AF459:AF463"/>
    <mergeCell ref="AG459:AG463"/>
    <mergeCell ref="AH459:AH463"/>
    <mergeCell ref="W459:W463"/>
    <mergeCell ref="X459:X463"/>
    <mergeCell ref="Y459:Y463"/>
    <mergeCell ref="Z459:Z463"/>
    <mergeCell ref="AA459:AA463"/>
    <mergeCell ref="AB459:AB463"/>
    <mergeCell ref="Q459:Q463"/>
    <mergeCell ref="R459:R463"/>
    <mergeCell ref="S459:S463"/>
    <mergeCell ref="T459:T463"/>
    <mergeCell ref="U459:U463"/>
    <mergeCell ref="V459:V463"/>
    <mergeCell ref="K459:K463"/>
    <mergeCell ref="L459:L463"/>
    <mergeCell ref="M459:M463"/>
    <mergeCell ref="W472:W479"/>
    <mergeCell ref="A472:A479"/>
    <mergeCell ref="B472:B479"/>
    <mergeCell ref="D472:D479"/>
    <mergeCell ref="E472:E479"/>
    <mergeCell ref="F472:F479"/>
    <mergeCell ref="AA464:AA471"/>
    <mergeCell ref="AB464:AB471"/>
    <mergeCell ref="AC464:AC471"/>
    <mergeCell ref="AD464:AD471"/>
    <mergeCell ref="AE464:AE471"/>
    <mergeCell ref="AF464:AF471"/>
    <mergeCell ref="U464:U471"/>
    <mergeCell ref="V464:V471"/>
    <mergeCell ref="W464:W471"/>
    <mergeCell ref="X464:X471"/>
    <mergeCell ref="Y464:Y471"/>
    <mergeCell ref="Z464:Z471"/>
    <mergeCell ref="O464:O471"/>
    <mergeCell ref="P464:P471"/>
    <mergeCell ref="Q464:Q471"/>
    <mergeCell ref="R464:R471"/>
    <mergeCell ref="S464:S471"/>
    <mergeCell ref="T464:T471"/>
    <mergeCell ref="I464:I471"/>
    <mergeCell ref="J464:J471"/>
    <mergeCell ref="K464:K471"/>
    <mergeCell ref="L464:L471"/>
    <mergeCell ref="M464:M471"/>
    <mergeCell ref="N464:N471"/>
    <mergeCell ref="M472:M479"/>
    <mergeCell ref="N472:N479"/>
    <mergeCell ref="X472:X479"/>
    <mergeCell ref="P472:P479"/>
    <mergeCell ref="Q472:Q479"/>
    <mergeCell ref="R472:R479"/>
    <mergeCell ref="G472:G479"/>
    <mergeCell ref="H472:H479"/>
    <mergeCell ref="I472:I479"/>
    <mergeCell ref="J472:J479"/>
    <mergeCell ref="K472:K479"/>
    <mergeCell ref="L472:L479"/>
    <mergeCell ref="AG464:AG471"/>
    <mergeCell ref="AH464:AH471"/>
    <mergeCell ref="AI464:AI471"/>
    <mergeCell ref="AJ464:AJ471"/>
    <mergeCell ref="AK464:AK471"/>
    <mergeCell ref="AK472:AK479"/>
    <mergeCell ref="AE472:AE479"/>
    <mergeCell ref="AF472:AF479"/>
    <mergeCell ref="AG472:AG479"/>
    <mergeCell ref="AH472:AH479"/>
    <mergeCell ref="AI472:AI479"/>
    <mergeCell ref="AJ472:AJ479"/>
    <mergeCell ref="Y472:Y479"/>
    <mergeCell ref="Z472:Z479"/>
    <mergeCell ref="AA472:AA479"/>
    <mergeCell ref="AB472:AB479"/>
    <mergeCell ref="AC472:AC479"/>
    <mergeCell ref="AD472:AD479"/>
    <mergeCell ref="S472:S479"/>
    <mergeCell ref="T472:T479"/>
    <mergeCell ref="U472:U479"/>
    <mergeCell ref="V472:V47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A57"/>
  <sheetViews>
    <sheetView zoomScale="85" zoomScaleNormal="85" workbookViewId="0">
      <selection activeCell="DC31" sqref="DC31"/>
    </sheetView>
  </sheetViews>
  <sheetFormatPr baseColWidth="10" defaultRowHeight="15" x14ac:dyDescent="0.25"/>
  <cols>
    <col min="1" max="1" width="67.85546875" bestFit="1" customWidth="1"/>
    <col min="2" max="2" width="8.28515625" customWidth="1"/>
    <col min="3" max="3" width="14" hidden="1" customWidth="1"/>
    <col min="4" max="4" width="13.5703125" hidden="1" customWidth="1"/>
    <col min="5" max="5" width="16.140625" hidden="1" customWidth="1"/>
    <col min="6" max="6" width="13.140625" hidden="1" customWidth="1"/>
    <col min="7" max="7" width="13.5703125" hidden="1" customWidth="1"/>
    <col min="8" max="8" width="16.42578125" hidden="1" customWidth="1"/>
    <col min="9" max="9" width="13.5703125" hidden="1" customWidth="1"/>
    <col min="10" max="10" width="12.5703125" hidden="1" customWidth="1"/>
    <col min="11" max="11" width="13.140625" hidden="1" customWidth="1"/>
    <col min="12" max="13" width="13.5703125" hidden="1" customWidth="1"/>
    <col min="14" max="14" width="17.140625" hidden="1" customWidth="1"/>
    <col min="15" max="15" width="14.5703125" hidden="1" customWidth="1"/>
    <col min="16" max="17" width="12.5703125" hidden="1" customWidth="1"/>
    <col min="18" max="18" width="14.42578125" hidden="1" customWidth="1"/>
    <col min="19" max="19" width="13.7109375" hidden="1" customWidth="1"/>
    <col min="20" max="20" width="13.140625" hidden="1" customWidth="1"/>
    <col min="21" max="21" width="14.140625" hidden="1" customWidth="1"/>
    <col min="22" max="23" width="13.140625" hidden="1" customWidth="1"/>
    <col min="24" max="24" width="13.5703125" hidden="1" customWidth="1"/>
    <col min="25" max="25" width="14.28515625" hidden="1" customWidth="1"/>
    <col min="26" max="26" width="13.140625" hidden="1" customWidth="1"/>
    <col min="27" max="27" width="12.85546875" hidden="1" customWidth="1"/>
    <col min="28" max="28" width="18.42578125" hidden="1" customWidth="1"/>
    <col min="29" max="29" width="13.140625" hidden="1" customWidth="1"/>
    <col min="30" max="30" width="13.5703125" hidden="1" customWidth="1"/>
    <col min="31" max="31" width="13.140625" hidden="1" customWidth="1"/>
    <col min="32" max="32" width="12.5703125" hidden="1" customWidth="1"/>
    <col min="33" max="33" width="13.5703125" hidden="1" customWidth="1"/>
    <col min="34" max="34" width="14.42578125" hidden="1" customWidth="1"/>
    <col min="35" max="35" width="13.5703125" hidden="1" customWidth="1"/>
    <col min="36" max="37" width="12.5703125" hidden="1" customWidth="1"/>
    <col min="38" max="38" width="13.5703125" hidden="1" customWidth="1"/>
    <col min="39" max="41" width="13.140625" hidden="1" customWidth="1"/>
    <col min="42" max="42" width="18.140625" hidden="1" customWidth="1"/>
    <col min="43" max="43" width="12.5703125" hidden="1" customWidth="1"/>
    <col min="44" max="44" width="19" hidden="1" customWidth="1"/>
    <col min="45" max="45" width="15.7109375" hidden="1" customWidth="1"/>
    <col min="46" max="46" width="14.5703125" hidden="1" customWidth="1"/>
    <col min="47" max="104" width="16.85546875" hidden="1" customWidth="1"/>
    <col min="105" max="105" width="31" customWidth="1"/>
  </cols>
  <sheetData>
    <row r="1" spans="1:105" ht="30" x14ac:dyDescent="0.25">
      <c r="A1" s="452" t="s">
        <v>0</v>
      </c>
      <c r="B1" s="453"/>
      <c r="C1" s="12" t="s">
        <v>119</v>
      </c>
      <c r="D1" s="12" t="s">
        <v>1</v>
      </c>
      <c r="E1" s="12" t="s">
        <v>2</v>
      </c>
      <c r="F1" s="12" t="s">
        <v>3</v>
      </c>
      <c r="G1" s="12" t="s">
        <v>4</v>
      </c>
      <c r="H1" s="12" t="s">
        <v>5</v>
      </c>
      <c r="I1" s="12" t="s">
        <v>6</v>
      </c>
      <c r="J1" s="12" t="s">
        <v>7</v>
      </c>
      <c r="K1" s="12" t="s">
        <v>8</v>
      </c>
      <c r="L1" s="12" t="s">
        <v>9</v>
      </c>
      <c r="M1" s="12" t="s">
        <v>10</v>
      </c>
      <c r="N1" s="12" t="s">
        <v>11</v>
      </c>
      <c r="O1" s="12" t="s">
        <v>12</v>
      </c>
      <c r="P1" s="12" t="s">
        <v>13</v>
      </c>
      <c r="Q1" s="12" t="s">
        <v>14</v>
      </c>
      <c r="R1" s="12" t="s">
        <v>15</v>
      </c>
      <c r="S1" s="12" t="s">
        <v>16</v>
      </c>
      <c r="T1" s="12" t="s">
        <v>17</v>
      </c>
      <c r="U1" s="12" t="s">
        <v>18</v>
      </c>
      <c r="V1" s="12" t="s">
        <v>19</v>
      </c>
      <c r="W1" s="12" t="s">
        <v>20</v>
      </c>
      <c r="X1" s="12" t="s">
        <v>21</v>
      </c>
      <c r="Y1" s="12" t="s">
        <v>22</v>
      </c>
      <c r="Z1" s="12" t="s">
        <v>23</v>
      </c>
      <c r="AA1" s="12" t="s">
        <v>24</v>
      </c>
      <c r="AB1" s="12" t="s">
        <v>25</v>
      </c>
      <c r="AC1" s="12" t="s">
        <v>26</v>
      </c>
      <c r="AD1" s="12" t="s">
        <v>27</v>
      </c>
      <c r="AE1" s="12" t="s">
        <v>28</v>
      </c>
      <c r="AF1" s="12" t="s">
        <v>29</v>
      </c>
      <c r="AG1" s="12" t="s">
        <v>30</v>
      </c>
      <c r="AH1" s="12" t="s">
        <v>31</v>
      </c>
      <c r="AI1" s="12" t="s">
        <v>32</v>
      </c>
      <c r="AJ1" s="12" t="s">
        <v>33</v>
      </c>
      <c r="AK1" s="12" t="s">
        <v>34</v>
      </c>
      <c r="AL1" s="12" t="s">
        <v>35</v>
      </c>
      <c r="AM1" s="12" t="s">
        <v>36</v>
      </c>
      <c r="AN1" s="12" t="s">
        <v>37</v>
      </c>
      <c r="AO1" s="12" t="s">
        <v>38</v>
      </c>
      <c r="AP1" s="12" t="s">
        <v>39</v>
      </c>
      <c r="AQ1" s="12" t="s">
        <v>40</v>
      </c>
      <c r="AR1" s="12" t="s">
        <v>182</v>
      </c>
      <c r="AS1" s="12" t="s">
        <v>41</v>
      </c>
      <c r="AT1" s="12" t="s">
        <v>42</v>
      </c>
      <c r="AU1" s="12" t="s">
        <v>43</v>
      </c>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row>
    <row r="2" spans="1:105" x14ac:dyDescent="0.25">
      <c r="A2" s="452" t="s">
        <v>118</v>
      </c>
      <c r="B2" s="453"/>
      <c r="C2" s="13">
        <v>14601370</v>
      </c>
      <c r="D2" s="13">
        <v>51277759</v>
      </c>
      <c r="E2" s="13">
        <v>0</v>
      </c>
      <c r="F2" s="13">
        <v>0</v>
      </c>
      <c r="G2" s="13">
        <v>5226622</v>
      </c>
      <c r="H2" s="13">
        <v>2648587</v>
      </c>
      <c r="I2" s="13">
        <v>1257454</v>
      </c>
      <c r="J2" s="13">
        <v>908739</v>
      </c>
      <c r="K2" s="13">
        <v>0</v>
      </c>
      <c r="L2" s="13">
        <v>0</v>
      </c>
      <c r="M2" s="13">
        <v>36812</v>
      </c>
      <c r="N2" s="13">
        <v>0</v>
      </c>
      <c r="O2" s="13">
        <v>14401989</v>
      </c>
      <c r="P2" s="13">
        <v>0</v>
      </c>
      <c r="Q2" s="13">
        <v>219362</v>
      </c>
      <c r="R2" s="13">
        <v>35567824</v>
      </c>
      <c r="S2" s="13">
        <v>15656218</v>
      </c>
      <c r="T2" s="13">
        <v>2159315</v>
      </c>
      <c r="U2" s="13">
        <v>3962246</v>
      </c>
      <c r="V2" s="13">
        <v>5813087</v>
      </c>
      <c r="W2" s="13">
        <v>3915351</v>
      </c>
      <c r="X2" s="13">
        <v>7162590</v>
      </c>
      <c r="Y2" s="13">
        <v>107480</v>
      </c>
      <c r="Z2" s="13">
        <v>4454609</v>
      </c>
      <c r="AA2" s="13">
        <v>2568107</v>
      </c>
      <c r="AB2" s="13">
        <v>0</v>
      </c>
      <c r="AC2" s="13">
        <v>2195073</v>
      </c>
      <c r="AD2" s="13">
        <v>6814995</v>
      </c>
      <c r="AE2" s="13">
        <v>3691824</v>
      </c>
      <c r="AF2" s="13">
        <v>2465239</v>
      </c>
      <c r="AG2" s="13">
        <v>28459182</v>
      </c>
      <c r="AH2" s="13">
        <v>27054932</v>
      </c>
      <c r="AI2" s="13">
        <v>10322835</v>
      </c>
      <c r="AJ2" s="13">
        <v>246799</v>
      </c>
      <c r="AK2" s="13">
        <v>32210</v>
      </c>
      <c r="AL2" s="13">
        <v>5329036</v>
      </c>
      <c r="AM2" s="13">
        <v>0</v>
      </c>
      <c r="AN2" s="13">
        <v>184452</v>
      </c>
      <c r="AO2" s="13">
        <v>1399846</v>
      </c>
      <c r="AP2" s="13">
        <v>254932</v>
      </c>
      <c r="AQ2" s="13">
        <v>1003085</v>
      </c>
      <c r="AR2" s="13">
        <v>0</v>
      </c>
      <c r="AS2" s="13">
        <v>27063610</v>
      </c>
      <c r="AT2" s="13">
        <v>16021553</v>
      </c>
      <c r="AU2" s="13">
        <f>343351476+234906709</f>
        <v>578258185</v>
      </c>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c r="BY2" s="13"/>
      <c r="BZ2" s="13"/>
      <c r="CA2" s="13"/>
      <c r="CB2" s="13"/>
      <c r="CC2" s="13"/>
      <c r="CD2" s="13"/>
      <c r="CE2" s="13"/>
      <c r="CF2" s="13"/>
      <c r="CG2" s="13"/>
      <c r="CH2" s="13"/>
      <c r="CI2" s="13"/>
      <c r="CJ2" s="13"/>
      <c r="CK2" s="13"/>
      <c r="CL2" s="13"/>
      <c r="CM2" s="13"/>
      <c r="CN2" s="13"/>
      <c r="CO2" s="13"/>
      <c r="CP2" s="13"/>
      <c r="CQ2" s="13"/>
      <c r="CR2" s="13"/>
      <c r="CS2" s="13"/>
      <c r="CT2" s="13"/>
      <c r="CU2" s="13"/>
      <c r="CV2" s="13"/>
      <c r="CW2" s="13"/>
      <c r="CX2" s="13"/>
      <c r="CY2" s="13"/>
      <c r="CZ2" s="13"/>
    </row>
    <row r="3" spans="1:105" x14ac:dyDescent="0.25">
      <c r="A3" s="452" t="s">
        <v>120</v>
      </c>
      <c r="B3" s="453"/>
      <c r="C3" s="13" t="e">
        <f>C2-#REF!</f>
        <v>#REF!</v>
      </c>
      <c r="D3" s="13" t="e">
        <f>D2-#REF!</f>
        <v>#REF!</v>
      </c>
      <c r="E3" s="13" t="e">
        <f>E2-#REF!</f>
        <v>#REF!</v>
      </c>
      <c r="F3" s="13" t="e">
        <f>F2-#REF!</f>
        <v>#REF!</v>
      </c>
      <c r="G3" s="13" t="e">
        <f>G2-#REF!</f>
        <v>#REF!</v>
      </c>
      <c r="H3" s="13" t="e">
        <f>H2-#REF!</f>
        <v>#REF!</v>
      </c>
      <c r="I3" s="13" t="e">
        <f>I2-#REF!</f>
        <v>#REF!</v>
      </c>
      <c r="J3" s="13" t="e">
        <f>J2-#REF!</f>
        <v>#REF!</v>
      </c>
      <c r="K3" s="13" t="e">
        <f>K2-#REF!</f>
        <v>#REF!</v>
      </c>
      <c r="L3" s="13" t="e">
        <f>L2-#REF!</f>
        <v>#REF!</v>
      </c>
      <c r="M3" s="13" t="e">
        <f>M2-#REF!</f>
        <v>#REF!</v>
      </c>
      <c r="N3" s="13" t="e">
        <f>N2-#REF!</f>
        <v>#REF!</v>
      </c>
      <c r="O3" s="13" t="e">
        <f>O2-#REF!</f>
        <v>#REF!</v>
      </c>
      <c r="P3" s="13" t="e">
        <f>P2-#REF!</f>
        <v>#REF!</v>
      </c>
      <c r="Q3" s="13" t="e">
        <f>Q2-#REF!</f>
        <v>#REF!</v>
      </c>
      <c r="R3" s="13" t="e">
        <f>R2-#REF!</f>
        <v>#REF!</v>
      </c>
      <c r="S3" s="13" t="e">
        <f>S2-#REF!</f>
        <v>#REF!</v>
      </c>
      <c r="T3" s="13" t="e">
        <f>T2-#REF!</f>
        <v>#REF!</v>
      </c>
      <c r="U3" s="13" t="e">
        <f>U2-#REF!</f>
        <v>#REF!</v>
      </c>
      <c r="V3" s="13" t="e">
        <f>V2-#REF!</f>
        <v>#REF!</v>
      </c>
      <c r="W3" s="13" t="e">
        <f>W2-#REF!</f>
        <v>#REF!</v>
      </c>
      <c r="X3" s="13" t="e">
        <f>X2-#REF!</f>
        <v>#REF!</v>
      </c>
      <c r="Y3" s="13" t="e">
        <f>Y2-#REF!</f>
        <v>#REF!</v>
      </c>
      <c r="Z3" s="13" t="e">
        <f>Z2-#REF!</f>
        <v>#REF!</v>
      </c>
      <c r="AA3" s="13" t="e">
        <f>AA2-#REF!</f>
        <v>#REF!</v>
      </c>
      <c r="AB3" s="13" t="e">
        <f>AB2-#REF!</f>
        <v>#REF!</v>
      </c>
      <c r="AC3" s="13" t="e">
        <f>AC2-#REF!</f>
        <v>#REF!</v>
      </c>
      <c r="AD3" s="13" t="e">
        <f>AD2-#REF!</f>
        <v>#REF!</v>
      </c>
      <c r="AE3" s="13" t="e">
        <f>AE2-#REF!</f>
        <v>#REF!</v>
      </c>
      <c r="AF3" s="13" t="e">
        <f>AF2-#REF!</f>
        <v>#REF!</v>
      </c>
      <c r="AG3" s="13" t="e">
        <f>AG2-#REF!</f>
        <v>#REF!</v>
      </c>
      <c r="AH3" s="13" t="e">
        <f>AH2-#REF!</f>
        <v>#REF!</v>
      </c>
      <c r="AI3" s="13" t="e">
        <f>AI2-#REF!</f>
        <v>#REF!</v>
      </c>
      <c r="AJ3" s="13" t="e">
        <f>AJ2-#REF!</f>
        <v>#REF!</v>
      </c>
      <c r="AK3" s="13" t="e">
        <f>AK2-#REF!</f>
        <v>#REF!</v>
      </c>
      <c r="AL3" s="13" t="e">
        <f>AL2-#REF!</f>
        <v>#REF!</v>
      </c>
      <c r="AM3" s="13" t="e">
        <f>AM2-#REF!</f>
        <v>#REF!</v>
      </c>
      <c r="AN3" s="13" t="e">
        <f>AN2-#REF!</f>
        <v>#REF!</v>
      </c>
      <c r="AO3" s="13" t="e">
        <f>AO2-#REF!</f>
        <v>#REF!</v>
      </c>
      <c r="AP3" s="13" t="e">
        <f>AP2-#REF!</f>
        <v>#REF!</v>
      </c>
      <c r="AQ3" s="13" t="e">
        <f>AQ2-#REF!</f>
        <v>#REF!</v>
      </c>
      <c r="AR3" s="13" t="e">
        <f>AR2-#REF!</f>
        <v>#REF!</v>
      </c>
      <c r="AS3" s="13" t="e">
        <f>AS2-#REF!</f>
        <v>#REF!</v>
      </c>
      <c r="AT3" s="13" t="e">
        <f>AT2-#REF!</f>
        <v>#REF!</v>
      </c>
      <c r="AU3" s="13" t="e">
        <f>AU2-#REF!</f>
        <v>#REF!</v>
      </c>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c r="CL3" s="13"/>
      <c r="CM3" s="13"/>
      <c r="CN3" s="13"/>
      <c r="CO3" s="13"/>
      <c r="CP3" s="13"/>
      <c r="CQ3" s="13"/>
      <c r="CR3" s="13"/>
      <c r="CS3" s="13"/>
      <c r="CT3" s="13"/>
      <c r="CU3" s="13"/>
      <c r="CV3" s="13"/>
      <c r="CW3" s="13"/>
      <c r="CX3" s="13"/>
      <c r="CY3" s="13"/>
      <c r="CZ3" s="13"/>
    </row>
    <row r="4" spans="1:105" ht="178.5" customHeight="1" x14ac:dyDescent="0.25">
      <c r="A4" s="4" t="s">
        <v>44</v>
      </c>
      <c r="B4" s="3"/>
      <c r="C4" s="15" t="s">
        <v>47</v>
      </c>
      <c r="D4" s="16" t="s">
        <v>121</v>
      </c>
      <c r="E4" s="16" t="s">
        <v>122</v>
      </c>
      <c r="F4" s="16" t="s">
        <v>48</v>
      </c>
      <c r="G4" s="16" t="s">
        <v>49</v>
      </c>
      <c r="H4" s="16" t="s">
        <v>50</v>
      </c>
      <c r="I4" s="16" t="s">
        <v>51</v>
      </c>
      <c r="J4" s="16" t="s">
        <v>123</v>
      </c>
      <c r="K4" s="16" t="s">
        <v>52</v>
      </c>
      <c r="L4" s="16" t="s">
        <v>53</v>
      </c>
      <c r="M4" s="16" t="s">
        <v>54</v>
      </c>
      <c r="N4" s="16" t="s">
        <v>55</v>
      </c>
      <c r="O4" s="16" t="s">
        <v>56</v>
      </c>
      <c r="P4" s="16" t="s">
        <v>124</v>
      </c>
      <c r="Q4" s="16" t="s">
        <v>125</v>
      </c>
      <c r="R4" s="16" t="s">
        <v>57</v>
      </c>
      <c r="S4" s="16" t="s">
        <v>58</v>
      </c>
      <c r="T4" s="16" t="s">
        <v>59</v>
      </c>
      <c r="U4" s="16" t="s">
        <v>60</v>
      </c>
      <c r="V4" s="16" t="s">
        <v>61</v>
      </c>
      <c r="W4" s="16" t="s">
        <v>62</v>
      </c>
      <c r="X4" s="16" t="s">
        <v>126</v>
      </c>
      <c r="Y4" s="16" t="s">
        <v>63</v>
      </c>
      <c r="Z4" s="16" t="s">
        <v>64</v>
      </c>
      <c r="AA4" s="16" t="s">
        <v>65</v>
      </c>
      <c r="AB4" s="16" t="s">
        <v>66</v>
      </c>
      <c r="AC4" s="16" t="s">
        <v>67</v>
      </c>
      <c r="AD4" s="16" t="s">
        <v>68</v>
      </c>
      <c r="AE4" s="16" t="s">
        <v>69</v>
      </c>
      <c r="AF4" s="16" t="s">
        <v>127</v>
      </c>
      <c r="AG4" s="16" t="s">
        <v>70</v>
      </c>
      <c r="AH4" s="17" t="s">
        <v>71</v>
      </c>
      <c r="AI4" s="16" t="s">
        <v>72</v>
      </c>
      <c r="AJ4" s="16" t="s">
        <v>73</v>
      </c>
      <c r="AK4" s="16" t="s">
        <v>74</v>
      </c>
      <c r="AL4" s="16" t="s">
        <v>75</v>
      </c>
      <c r="AM4" s="16" t="s">
        <v>76</v>
      </c>
      <c r="AN4" s="16" t="s">
        <v>128</v>
      </c>
      <c r="AO4" s="16" t="s">
        <v>77</v>
      </c>
      <c r="AP4" s="16" t="s">
        <v>129</v>
      </c>
      <c r="AQ4" s="16" t="s">
        <v>78</v>
      </c>
      <c r="AR4" s="16" t="s">
        <v>130</v>
      </c>
      <c r="AS4" s="16" t="s">
        <v>79</v>
      </c>
      <c r="AT4" s="16" t="s">
        <v>80</v>
      </c>
      <c r="AU4" s="16" t="s">
        <v>81</v>
      </c>
      <c r="AV4" s="16" t="s">
        <v>82</v>
      </c>
      <c r="AW4" s="16" t="s">
        <v>83</v>
      </c>
      <c r="AX4" s="16" t="s">
        <v>84</v>
      </c>
      <c r="AY4" s="16" t="s">
        <v>85</v>
      </c>
      <c r="AZ4" s="16" t="s">
        <v>131</v>
      </c>
      <c r="BA4" s="16" t="s">
        <v>132</v>
      </c>
      <c r="BB4" s="16" t="s">
        <v>86</v>
      </c>
      <c r="BC4" s="16" t="s">
        <v>87</v>
      </c>
      <c r="BD4" s="16" t="s">
        <v>133</v>
      </c>
      <c r="BE4" s="16" t="s">
        <v>88</v>
      </c>
      <c r="BF4" s="16" t="s">
        <v>89</v>
      </c>
      <c r="BG4" s="16" t="s">
        <v>90</v>
      </c>
      <c r="BH4" s="16" t="s">
        <v>91</v>
      </c>
      <c r="BI4" s="16" t="s">
        <v>134</v>
      </c>
      <c r="BJ4" s="16" t="s">
        <v>135</v>
      </c>
      <c r="BK4" s="16" t="s">
        <v>136</v>
      </c>
      <c r="BL4" s="16" t="s">
        <v>137</v>
      </c>
      <c r="BM4" s="16" t="s">
        <v>92</v>
      </c>
      <c r="BN4" s="16" t="s">
        <v>93</v>
      </c>
      <c r="BO4" s="16" t="s">
        <v>183</v>
      </c>
      <c r="BP4" s="16" t="s">
        <v>94</v>
      </c>
      <c r="BQ4" s="16" t="s">
        <v>95</v>
      </c>
      <c r="BR4" s="16" t="s">
        <v>96</v>
      </c>
      <c r="BS4" s="16" t="s">
        <v>97</v>
      </c>
      <c r="BT4" s="16" t="s">
        <v>138</v>
      </c>
      <c r="BU4" s="16" t="s">
        <v>139</v>
      </c>
      <c r="BV4" s="16" t="s">
        <v>98</v>
      </c>
      <c r="BW4" s="16" t="s">
        <v>99</v>
      </c>
      <c r="BX4" s="16" t="s">
        <v>100</v>
      </c>
      <c r="BY4" s="16" t="s">
        <v>101</v>
      </c>
      <c r="BZ4" s="18" t="s">
        <v>102</v>
      </c>
      <c r="CA4" s="19" t="s">
        <v>103</v>
      </c>
      <c r="CB4" s="73" t="s">
        <v>140</v>
      </c>
      <c r="CC4" s="16" t="s">
        <v>104</v>
      </c>
      <c r="CD4" s="16" t="s">
        <v>105</v>
      </c>
      <c r="CE4" s="16" t="s">
        <v>106</v>
      </c>
      <c r="CF4" s="16" t="s">
        <v>107</v>
      </c>
      <c r="CG4" s="16" t="s">
        <v>141</v>
      </c>
      <c r="CH4" s="16" t="s">
        <v>184</v>
      </c>
      <c r="CI4" s="16" t="s">
        <v>185</v>
      </c>
      <c r="CJ4" s="16" t="s">
        <v>108</v>
      </c>
      <c r="CK4" s="16" t="s">
        <v>142</v>
      </c>
      <c r="CL4" s="16" t="s">
        <v>143</v>
      </c>
      <c r="CM4" s="16" t="s">
        <v>109</v>
      </c>
      <c r="CN4" s="16" t="s">
        <v>144</v>
      </c>
      <c r="CO4" s="16" t="s">
        <v>110</v>
      </c>
      <c r="CP4" s="16" t="s">
        <v>111</v>
      </c>
      <c r="CQ4" s="16" t="s">
        <v>112</v>
      </c>
      <c r="CR4" s="16" t="s">
        <v>145</v>
      </c>
      <c r="CS4" s="16" t="s">
        <v>113</v>
      </c>
      <c r="CT4" s="16" t="s">
        <v>114</v>
      </c>
      <c r="CU4" s="16" t="s">
        <v>115</v>
      </c>
      <c r="CV4" s="16" t="s">
        <v>186</v>
      </c>
      <c r="CW4" s="16" t="s">
        <v>116</v>
      </c>
      <c r="CX4" s="16" t="s">
        <v>146</v>
      </c>
      <c r="CY4" s="16" t="s">
        <v>117</v>
      </c>
      <c r="CZ4" s="18" t="s">
        <v>152</v>
      </c>
      <c r="DA4" s="19" t="s">
        <v>187</v>
      </c>
    </row>
    <row r="5" spans="1:105" x14ac:dyDescent="0.25">
      <c r="A5" s="5" t="s">
        <v>201</v>
      </c>
      <c r="B5" s="5">
        <v>4233100</v>
      </c>
      <c r="C5" s="11">
        <v>207480</v>
      </c>
      <c r="D5" s="11">
        <v>0</v>
      </c>
      <c r="E5" s="11">
        <v>31560</v>
      </c>
      <c r="F5" s="11">
        <v>0</v>
      </c>
      <c r="G5" s="11">
        <v>73640</v>
      </c>
      <c r="H5" s="11">
        <v>123840</v>
      </c>
      <c r="I5" s="11">
        <v>80595</v>
      </c>
      <c r="J5" s="11">
        <v>0</v>
      </c>
      <c r="K5" s="11">
        <v>56450</v>
      </c>
      <c r="L5" s="11">
        <v>52600</v>
      </c>
      <c r="M5" s="11">
        <v>68925</v>
      </c>
      <c r="N5" s="11">
        <v>97900</v>
      </c>
      <c r="O5" s="11">
        <v>0</v>
      </c>
      <c r="P5" s="11">
        <v>0</v>
      </c>
      <c r="Q5" s="11">
        <v>13260</v>
      </c>
      <c r="R5" s="11">
        <v>0</v>
      </c>
      <c r="S5" s="11">
        <v>0</v>
      </c>
      <c r="T5" s="11">
        <v>0</v>
      </c>
      <c r="U5" s="11">
        <v>61010</v>
      </c>
      <c r="V5" s="11">
        <v>30594</v>
      </c>
      <c r="W5" s="11">
        <v>61005</v>
      </c>
      <c r="X5" s="11">
        <v>0</v>
      </c>
      <c r="Y5" s="11">
        <v>147510</v>
      </c>
      <c r="Z5" s="11">
        <v>0</v>
      </c>
      <c r="AA5" s="11">
        <v>0</v>
      </c>
      <c r="AB5" s="11">
        <v>0</v>
      </c>
      <c r="AC5" s="11">
        <v>41205</v>
      </c>
      <c r="AD5" s="11">
        <v>74160</v>
      </c>
      <c r="AE5" s="11">
        <v>74160</v>
      </c>
      <c r="AF5" s="11">
        <v>0</v>
      </c>
      <c r="AG5" s="11">
        <v>31030</v>
      </c>
      <c r="AH5" s="11">
        <v>5150</v>
      </c>
      <c r="AI5" s="11">
        <v>4120</v>
      </c>
      <c r="AJ5" s="11">
        <v>2010</v>
      </c>
      <c r="AK5" s="11">
        <v>4775</v>
      </c>
      <c r="AL5" s="11">
        <v>3200</v>
      </c>
      <c r="AM5" s="11">
        <v>25860</v>
      </c>
      <c r="AN5" s="11">
        <v>25220</v>
      </c>
      <c r="AO5" s="11">
        <v>20765</v>
      </c>
      <c r="AP5" s="11">
        <v>0</v>
      </c>
      <c r="AQ5" s="11">
        <v>0</v>
      </c>
      <c r="AR5" s="11">
        <v>52600</v>
      </c>
      <c r="AS5" s="11">
        <v>0</v>
      </c>
      <c r="AT5" s="11">
        <v>41530</v>
      </c>
      <c r="AU5" s="11">
        <v>18135</v>
      </c>
      <c r="AV5" s="11">
        <v>0</v>
      </c>
      <c r="AW5" s="11">
        <v>0</v>
      </c>
      <c r="AX5" s="11">
        <v>0</v>
      </c>
      <c r="AY5" s="11">
        <v>0</v>
      </c>
      <c r="AZ5" s="11">
        <v>552300</v>
      </c>
      <c r="BA5" s="11">
        <v>236700</v>
      </c>
      <c r="BB5" s="11">
        <v>17920</v>
      </c>
      <c r="BC5" s="11">
        <v>186880</v>
      </c>
      <c r="BD5" s="11">
        <v>214800</v>
      </c>
      <c r="BE5" s="11">
        <v>214800</v>
      </c>
      <c r="BF5" s="11">
        <v>248500</v>
      </c>
      <c r="BG5" s="11">
        <v>274300</v>
      </c>
      <c r="BH5" s="11">
        <v>274300</v>
      </c>
      <c r="BI5" s="11">
        <v>157800</v>
      </c>
      <c r="BJ5" s="11">
        <v>157800</v>
      </c>
      <c r="BK5" s="11">
        <v>180200</v>
      </c>
      <c r="BL5" s="11">
        <v>0</v>
      </c>
      <c r="BM5" s="11">
        <v>0</v>
      </c>
      <c r="BN5" s="11">
        <v>0</v>
      </c>
      <c r="BO5" s="11">
        <v>0</v>
      </c>
      <c r="BP5" s="11">
        <v>0</v>
      </c>
      <c r="BQ5" s="11">
        <v>4839200</v>
      </c>
      <c r="BR5" s="11">
        <v>841600</v>
      </c>
      <c r="BS5" s="11">
        <v>0</v>
      </c>
      <c r="BT5" s="11">
        <v>0</v>
      </c>
      <c r="BU5" s="11">
        <v>0</v>
      </c>
      <c r="BV5" s="11">
        <v>1262400</v>
      </c>
      <c r="BW5" s="11">
        <v>1704300</v>
      </c>
      <c r="BX5" s="11">
        <v>0</v>
      </c>
      <c r="BY5" s="11">
        <v>32490</v>
      </c>
      <c r="BZ5" s="11">
        <v>0</v>
      </c>
      <c r="CA5" s="74">
        <v>38310</v>
      </c>
      <c r="CB5" s="11">
        <v>9468</v>
      </c>
      <c r="CC5" s="11">
        <v>408645</v>
      </c>
      <c r="CD5" s="11">
        <v>9232000</v>
      </c>
      <c r="CE5" s="11">
        <v>0</v>
      </c>
      <c r="CF5" s="11">
        <v>1735800</v>
      </c>
      <c r="CG5" s="11">
        <v>26160</v>
      </c>
      <c r="CH5" s="11">
        <v>748000</v>
      </c>
      <c r="CI5" s="11">
        <v>3059500</v>
      </c>
      <c r="CJ5" s="11">
        <v>702200</v>
      </c>
      <c r="CK5" s="11">
        <v>50496</v>
      </c>
      <c r="CL5" s="11">
        <v>34190</v>
      </c>
      <c r="CM5" s="11">
        <v>386520</v>
      </c>
      <c r="CN5" s="11">
        <v>0</v>
      </c>
      <c r="CO5" s="11">
        <v>64332</v>
      </c>
      <c r="CP5" s="11">
        <v>0</v>
      </c>
      <c r="CQ5" s="11">
        <v>19072</v>
      </c>
      <c r="CR5" s="11">
        <v>0</v>
      </c>
      <c r="CS5" s="11">
        <v>9968</v>
      </c>
      <c r="CT5" s="11">
        <v>30104</v>
      </c>
      <c r="CU5" s="11">
        <v>20520</v>
      </c>
      <c r="CV5" s="11">
        <v>91524</v>
      </c>
      <c r="CW5" s="11">
        <v>557560</v>
      </c>
      <c r="CX5" s="11">
        <v>89420</v>
      </c>
      <c r="CY5" s="11">
        <v>19512</v>
      </c>
      <c r="CZ5" s="11">
        <v>0</v>
      </c>
      <c r="DA5" s="25">
        <f>SUM(C5:CZ5)</f>
        <v>30259880</v>
      </c>
    </row>
    <row r="6" spans="1:105" x14ac:dyDescent="0.25">
      <c r="A6" s="5" t="s">
        <v>202</v>
      </c>
      <c r="B6" s="5">
        <v>4213000</v>
      </c>
      <c r="C6" s="11">
        <v>103740</v>
      </c>
      <c r="D6" s="11">
        <v>0</v>
      </c>
      <c r="E6" s="11">
        <v>31560</v>
      </c>
      <c r="F6" s="11">
        <v>15690</v>
      </c>
      <c r="G6" s="11">
        <v>0</v>
      </c>
      <c r="H6" s="11">
        <v>61920</v>
      </c>
      <c r="I6" s="11">
        <v>53730</v>
      </c>
      <c r="J6" s="11">
        <v>0</v>
      </c>
      <c r="K6" s="11">
        <v>28225</v>
      </c>
      <c r="L6" s="11">
        <v>26300</v>
      </c>
      <c r="M6" s="11">
        <v>45950</v>
      </c>
      <c r="N6" s="11">
        <v>0</v>
      </c>
      <c r="O6" s="11">
        <v>0</v>
      </c>
      <c r="P6" s="11">
        <v>0</v>
      </c>
      <c r="Q6" s="11">
        <v>7956</v>
      </c>
      <c r="R6" s="11">
        <v>0</v>
      </c>
      <c r="S6" s="11">
        <v>0</v>
      </c>
      <c r="T6" s="11">
        <v>0</v>
      </c>
      <c r="U6" s="11">
        <v>30505</v>
      </c>
      <c r="V6" s="11">
        <v>25495</v>
      </c>
      <c r="W6" s="11">
        <v>24402</v>
      </c>
      <c r="X6" s="11">
        <v>0</v>
      </c>
      <c r="Y6" s="11">
        <v>73755</v>
      </c>
      <c r="Z6" s="11">
        <v>0</v>
      </c>
      <c r="AA6" s="11">
        <v>0</v>
      </c>
      <c r="AB6" s="11">
        <v>0</v>
      </c>
      <c r="AC6" s="11">
        <v>41205</v>
      </c>
      <c r="AD6" s="11">
        <v>49440</v>
      </c>
      <c r="AE6" s="11">
        <v>49440</v>
      </c>
      <c r="AF6" s="11">
        <v>0</v>
      </c>
      <c r="AG6" s="11">
        <v>31030</v>
      </c>
      <c r="AH6" s="11">
        <v>5150</v>
      </c>
      <c r="AI6" s="11">
        <v>4120</v>
      </c>
      <c r="AJ6" s="11">
        <v>2010</v>
      </c>
      <c r="AK6" s="11">
        <v>4775</v>
      </c>
      <c r="AL6" s="11">
        <v>3200</v>
      </c>
      <c r="AM6" s="11">
        <v>25860</v>
      </c>
      <c r="AN6" s="11">
        <v>25220</v>
      </c>
      <c r="AO6" s="11">
        <v>20765</v>
      </c>
      <c r="AP6" s="11">
        <v>11325</v>
      </c>
      <c r="AQ6" s="11">
        <v>0</v>
      </c>
      <c r="AR6" s="11">
        <v>52600</v>
      </c>
      <c r="AS6" s="11">
        <v>0</v>
      </c>
      <c r="AT6" s="11">
        <v>20765</v>
      </c>
      <c r="AU6" s="11">
        <v>21762</v>
      </c>
      <c r="AV6" s="11">
        <v>0</v>
      </c>
      <c r="AW6" s="11">
        <v>0</v>
      </c>
      <c r="AX6" s="11">
        <v>0</v>
      </c>
      <c r="AY6" s="11">
        <v>0</v>
      </c>
      <c r="AZ6" s="11">
        <v>184100</v>
      </c>
      <c r="BA6" s="11">
        <v>0</v>
      </c>
      <c r="BB6" s="11">
        <v>8960</v>
      </c>
      <c r="BC6" s="11">
        <v>186880</v>
      </c>
      <c r="BD6" s="11">
        <v>214800</v>
      </c>
      <c r="BE6" s="11">
        <v>214800</v>
      </c>
      <c r="BF6" s="11">
        <v>149100</v>
      </c>
      <c r="BG6" s="11">
        <v>164580</v>
      </c>
      <c r="BH6" s="11">
        <v>164580</v>
      </c>
      <c r="BI6" s="11">
        <v>53652</v>
      </c>
      <c r="BJ6" s="11">
        <v>44184</v>
      </c>
      <c r="BK6" s="11">
        <v>61268</v>
      </c>
      <c r="BL6" s="11">
        <v>0</v>
      </c>
      <c r="BM6" s="11">
        <v>0</v>
      </c>
      <c r="BN6" s="11">
        <v>0</v>
      </c>
      <c r="BO6" s="11">
        <v>0</v>
      </c>
      <c r="BP6" s="11">
        <v>0</v>
      </c>
      <c r="BQ6" s="11">
        <v>604900</v>
      </c>
      <c r="BR6" s="11">
        <v>105200</v>
      </c>
      <c r="BS6" s="11">
        <v>0</v>
      </c>
      <c r="BT6" s="11">
        <v>0</v>
      </c>
      <c r="BU6" s="11">
        <v>0</v>
      </c>
      <c r="BV6" s="11">
        <v>294560</v>
      </c>
      <c r="BW6" s="11">
        <v>397670</v>
      </c>
      <c r="BX6" s="11">
        <v>0</v>
      </c>
      <c r="BY6" s="11">
        <v>10830</v>
      </c>
      <c r="BZ6" s="11">
        <v>0</v>
      </c>
      <c r="CA6" s="74">
        <v>25540</v>
      </c>
      <c r="CB6" s="11">
        <v>6312</v>
      </c>
      <c r="CC6" s="11">
        <v>408645</v>
      </c>
      <c r="CD6" s="11">
        <v>1846400</v>
      </c>
      <c r="CE6" s="11">
        <v>0</v>
      </c>
      <c r="CF6" s="11">
        <v>289300</v>
      </c>
      <c r="CG6" s="11">
        <v>0</v>
      </c>
      <c r="CH6" s="11">
        <v>374000</v>
      </c>
      <c r="CI6" s="11">
        <v>1223800</v>
      </c>
      <c r="CJ6" s="11">
        <v>421320</v>
      </c>
      <c r="CK6" s="11">
        <v>50496</v>
      </c>
      <c r="CL6" s="11">
        <v>20514</v>
      </c>
      <c r="CM6" s="11">
        <v>241575</v>
      </c>
      <c r="CN6" s="11">
        <v>0</v>
      </c>
      <c r="CO6" s="11">
        <v>64332</v>
      </c>
      <c r="CP6" s="11">
        <v>0</v>
      </c>
      <c r="CQ6" s="11">
        <v>11920</v>
      </c>
      <c r="CR6" s="11">
        <v>0</v>
      </c>
      <c r="CS6" s="11">
        <v>9968</v>
      </c>
      <c r="CT6" s="11">
        <v>18815</v>
      </c>
      <c r="CU6" s="11">
        <v>13680</v>
      </c>
      <c r="CV6" s="11">
        <v>0</v>
      </c>
      <c r="CW6" s="11">
        <v>278780</v>
      </c>
      <c r="CX6" s="11">
        <v>35768</v>
      </c>
      <c r="CY6" s="11">
        <v>9756</v>
      </c>
      <c r="CZ6" s="11">
        <v>0</v>
      </c>
      <c r="DA6" s="25">
        <f t="shared" ref="DA6:DA9" si="0">SUM(C6:CZ6)</f>
        <v>9108880</v>
      </c>
    </row>
    <row r="7" spans="1:105" x14ac:dyDescent="0.25">
      <c r="A7" s="5" t="s">
        <v>203</v>
      </c>
      <c r="B7" s="5">
        <v>4211200</v>
      </c>
      <c r="C7" s="11">
        <v>34580</v>
      </c>
      <c r="D7" s="11">
        <v>0</v>
      </c>
      <c r="E7" s="11">
        <v>8416</v>
      </c>
      <c r="F7" s="11">
        <v>9414</v>
      </c>
      <c r="G7" s="11">
        <v>0</v>
      </c>
      <c r="H7" s="11">
        <v>30960</v>
      </c>
      <c r="I7" s="11">
        <v>16119</v>
      </c>
      <c r="J7" s="11">
        <v>0</v>
      </c>
      <c r="K7" s="11">
        <v>16935</v>
      </c>
      <c r="L7" s="11">
        <v>26300</v>
      </c>
      <c r="M7" s="11">
        <v>22975</v>
      </c>
      <c r="N7" s="11">
        <v>31328</v>
      </c>
      <c r="O7" s="11">
        <v>0</v>
      </c>
      <c r="P7" s="11">
        <v>0</v>
      </c>
      <c r="Q7" s="11">
        <v>7956</v>
      </c>
      <c r="R7" s="11">
        <v>0</v>
      </c>
      <c r="S7" s="11">
        <v>0</v>
      </c>
      <c r="T7" s="11">
        <v>0</v>
      </c>
      <c r="U7" s="11">
        <v>48808</v>
      </c>
      <c r="V7" s="11">
        <v>15297</v>
      </c>
      <c r="W7" s="11">
        <v>36603</v>
      </c>
      <c r="X7" s="11">
        <v>0</v>
      </c>
      <c r="Y7" s="11">
        <v>24585</v>
      </c>
      <c r="Z7" s="11">
        <v>0</v>
      </c>
      <c r="AA7" s="11">
        <v>0</v>
      </c>
      <c r="AB7" s="11">
        <v>0</v>
      </c>
      <c r="AC7" s="11">
        <v>13735</v>
      </c>
      <c r="AD7" s="11">
        <v>24720</v>
      </c>
      <c r="AE7" s="11">
        <v>24720</v>
      </c>
      <c r="AF7" s="11">
        <v>0</v>
      </c>
      <c r="AG7" s="11">
        <v>9309</v>
      </c>
      <c r="AH7" s="11">
        <v>5150</v>
      </c>
      <c r="AI7" s="11">
        <v>4120</v>
      </c>
      <c r="AJ7" s="11">
        <v>2010</v>
      </c>
      <c r="AK7" s="11">
        <v>4775</v>
      </c>
      <c r="AL7" s="11">
        <v>3200</v>
      </c>
      <c r="AM7" s="11">
        <v>12930</v>
      </c>
      <c r="AN7" s="11">
        <v>12610</v>
      </c>
      <c r="AO7" s="11">
        <v>20765</v>
      </c>
      <c r="AP7" s="11">
        <v>11325</v>
      </c>
      <c r="AQ7" s="11">
        <v>0</v>
      </c>
      <c r="AR7" s="11">
        <v>31560</v>
      </c>
      <c r="AS7" s="11">
        <v>0</v>
      </c>
      <c r="AT7" s="11">
        <v>12459</v>
      </c>
      <c r="AU7" s="11">
        <v>10881</v>
      </c>
      <c r="AV7" s="11">
        <v>51444</v>
      </c>
      <c r="AW7" s="11">
        <v>51444</v>
      </c>
      <c r="AX7" s="11">
        <v>78900</v>
      </c>
      <c r="AY7" s="11">
        <v>0</v>
      </c>
      <c r="AZ7" s="11">
        <v>110460</v>
      </c>
      <c r="BA7" s="11">
        <v>0</v>
      </c>
      <c r="BB7" s="11">
        <v>6720</v>
      </c>
      <c r="BC7" s="11">
        <v>70080</v>
      </c>
      <c r="BD7" s="11">
        <v>80550</v>
      </c>
      <c r="BE7" s="11">
        <v>80550</v>
      </c>
      <c r="BF7" s="11">
        <v>124250</v>
      </c>
      <c r="BG7" s="11">
        <v>137150</v>
      </c>
      <c r="BH7" s="11">
        <v>137150</v>
      </c>
      <c r="BI7" s="11">
        <v>15780</v>
      </c>
      <c r="BJ7" s="11">
        <v>15780</v>
      </c>
      <c r="BK7" s="11">
        <v>18020</v>
      </c>
      <c r="BL7" s="11">
        <v>0</v>
      </c>
      <c r="BM7" s="11">
        <v>0</v>
      </c>
      <c r="BN7" s="11">
        <v>0</v>
      </c>
      <c r="BO7" s="11">
        <v>0</v>
      </c>
      <c r="BP7" s="11">
        <v>0</v>
      </c>
      <c r="BQ7" s="11">
        <v>362940</v>
      </c>
      <c r="BR7" s="11">
        <v>63120</v>
      </c>
      <c r="BS7" s="11">
        <v>0</v>
      </c>
      <c r="BT7" s="11">
        <v>0</v>
      </c>
      <c r="BU7" s="11">
        <v>0</v>
      </c>
      <c r="BV7" s="11">
        <v>126240</v>
      </c>
      <c r="BW7" s="11">
        <v>170430</v>
      </c>
      <c r="BX7" s="11">
        <v>0</v>
      </c>
      <c r="BY7" s="11">
        <v>10830</v>
      </c>
      <c r="BZ7" s="11">
        <v>0</v>
      </c>
      <c r="CA7" s="74">
        <v>12770</v>
      </c>
      <c r="CB7" s="11">
        <v>4734</v>
      </c>
      <c r="CC7" s="11">
        <v>408645</v>
      </c>
      <c r="CD7" s="11">
        <v>923200</v>
      </c>
      <c r="CE7" s="11">
        <v>0</v>
      </c>
      <c r="CF7" s="11">
        <v>173580</v>
      </c>
      <c r="CG7" s="11">
        <v>0</v>
      </c>
      <c r="CH7" s="11">
        <v>299200</v>
      </c>
      <c r="CI7" s="11">
        <v>183570</v>
      </c>
      <c r="CJ7" s="11">
        <v>140440</v>
      </c>
      <c r="CK7" s="11">
        <v>50496</v>
      </c>
      <c r="CL7" s="11">
        <v>20514</v>
      </c>
      <c r="CM7" s="11">
        <v>96630</v>
      </c>
      <c r="CN7" s="11">
        <v>0</v>
      </c>
      <c r="CO7" s="11">
        <v>64332</v>
      </c>
      <c r="CP7" s="11">
        <v>0</v>
      </c>
      <c r="CQ7" s="11">
        <v>7152</v>
      </c>
      <c r="CR7" s="11">
        <v>0</v>
      </c>
      <c r="CS7" s="11">
        <v>9968</v>
      </c>
      <c r="CT7" s="11">
        <v>11289</v>
      </c>
      <c r="CU7" s="11">
        <v>10944</v>
      </c>
      <c r="CV7" s="11">
        <v>45762</v>
      </c>
      <c r="CW7" s="11">
        <v>139390</v>
      </c>
      <c r="CX7" s="11">
        <v>35768</v>
      </c>
      <c r="CY7" s="11">
        <v>9756</v>
      </c>
      <c r="CZ7" s="11">
        <v>0</v>
      </c>
      <c r="DA7" s="25">
        <f t="shared" si="0"/>
        <v>4894523</v>
      </c>
    </row>
    <row r="8" spans="1:105" x14ac:dyDescent="0.25">
      <c r="A8" s="5" t="s">
        <v>204</v>
      </c>
      <c r="B8" s="5"/>
      <c r="C8" s="11">
        <v>0</v>
      </c>
      <c r="D8" s="11">
        <v>0</v>
      </c>
      <c r="E8" s="11">
        <v>0</v>
      </c>
      <c r="F8" s="11">
        <v>0</v>
      </c>
      <c r="G8" s="11">
        <v>0</v>
      </c>
      <c r="H8" s="11">
        <v>0</v>
      </c>
      <c r="I8" s="11">
        <v>0</v>
      </c>
      <c r="J8" s="11">
        <v>0</v>
      </c>
      <c r="K8" s="11">
        <v>0</v>
      </c>
      <c r="L8" s="11">
        <v>0</v>
      </c>
      <c r="M8" s="11">
        <v>0</v>
      </c>
      <c r="N8" s="11">
        <v>0</v>
      </c>
      <c r="O8" s="11">
        <v>0</v>
      </c>
      <c r="P8" s="11">
        <v>0</v>
      </c>
      <c r="Q8" s="11">
        <v>0</v>
      </c>
      <c r="R8" s="11">
        <v>0</v>
      </c>
      <c r="S8" s="11">
        <v>0</v>
      </c>
      <c r="T8" s="11">
        <v>0</v>
      </c>
      <c r="U8" s="11">
        <v>0</v>
      </c>
      <c r="V8" s="11">
        <v>0</v>
      </c>
      <c r="W8" s="11">
        <v>0</v>
      </c>
      <c r="X8" s="11">
        <v>0</v>
      </c>
      <c r="Y8" s="11">
        <v>0</v>
      </c>
      <c r="Z8" s="11">
        <v>0</v>
      </c>
      <c r="AA8" s="11">
        <v>0</v>
      </c>
      <c r="AB8" s="11">
        <v>0</v>
      </c>
      <c r="AC8" s="11">
        <v>0</v>
      </c>
      <c r="AD8" s="11">
        <v>0</v>
      </c>
      <c r="AE8" s="11">
        <v>0</v>
      </c>
      <c r="AF8" s="11">
        <v>0</v>
      </c>
      <c r="AG8" s="11">
        <v>0</v>
      </c>
      <c r="AH8" s="11">
        <v>0</v>
      </c>
      <c r="AI8" s="11">
        <v>0</v>
      </c>
      <c r="AJ8" s="11">
        <v>0</v>
      </c>
      <c r="AK8" s="11">
        <v>0</v>
      </c>
      <c r="AL8" s="11">
        <v>0</v>
      </c>
      <c r="AM8" s="11">
        <v>0</v>
      </c>
      <c r="AN8" s="11">
        <v>0</v>
      </c>
      <c r="AO8" s="11">
        <v>0</v>
      </c>
      <c r="AP8" s="11">
        <v>0</v>
      </c>
      <c r="AQ8" s="11">
        <v>0</v>
      </c>
      <c r="AR8" s="11">
        <v>0</v>
      </c>
      <c r="AS8" s="11">
        <v>0</v>
      </c>
      <c r="AT8" s="11">
        <v>0</v>
      </c>
      <c r="AU8" s="11">
        <v>0</v>
      </c>
      <c r="AV8" s="11">
        <v>0</v>
      </c>
      <c r="AW8" s="11">
        <v>0</v>
      </c>
      <c r="AX8" s="11">
        <v>0</v>
      </c>
      <c r="AY8" s="11">
        <v>0</v>
      </c>
      <c r="AZ8" s="11">
        <v>0</v>
      </c>
      <c r="BA8" s="11">
        <v>0</v>
      </c>
      <c r="BB8" s="11">
        <v>0</v>
      </c>
      <c r="BC8" s="11">
        <v>0</v>
      </c>
      <c r="BD8" s="11">
        <v>0</v>
      </c>
      <c r="BE8" s="11">
        <v>0</v>
      </c>
      <c r="BF8" s="11">
        <v>0</v>
      </c>
      <c r="BG8" s="11">
        <v>0</v>
      </c>
      <c r="BH8" s="11">
        <v>0</v>
      </c>
      <c r="BI8" s="11">
        <v>0</v>
      </c>
      <c r="BJ8" s="11">
        <v>0</v>
      </c>
      <c r="BK8" s="11">
        <v>0</v>
      </c>
      <c r="BL8" s="11">
        <v>0</v>
      </c>
      <c r="BM8" s="11">
        <v>0</v>
      </c>
      <c r="BN8" s="11">
        <v>0</v>
      </c>
      <c r="BO8" s="11">
        <v>0</v>
      </c>
      <c r="BP8" s="11">
        <v>0</v>
      </c>
      <c r="BQ8" s="11">
        <v>0</v>
      </c>
      <c r="BR8" s="11">
        <v>0</v>
      </c>
      <c r="BS8" s="11">
        <v>0</v>
      </c>
      <c r="BT8" s="11">
        <v>0</v>
      </c>
      <c r="BU8" s="11">
        <v>0</v>
      </c>
      <c r="BV8" s="11">
        <v>0</v>
      </c>
      <c r="BW8" s="11">
        <v>0</v>
      </c>
      <c r="BX8" s="11">
        <v>0</v>
      </c>
      <c r="BY8" s="11">
        <v>0</v>
      </c>
      <c r="BZ8" s="11">
        <v>0</v>
      </c>
      <c r="CA8" s="74">
        <v>0</v>
      </c>
      <c r="CB8" s="11">
        <v>0</v>
      </c>
      <c r="CC8" s="11">
        <v>0</v>
      </c>
      <c r="CD8" s="11">
        <v>0</v>
      </c>
      <c r="CE8" s="11">
        <v>0</v>
      </c>
      <c r="CF8" s="11">
        <v>0</v>
      </c>
      <c r="CG8" s="11">
        <v>0</v>
      </c>
      <c r="CH8" s="11">
        <v>0</v>
      </c>
      <c r="CI8" s="11">
        <v>0</v>
      </c>
      <c r="CJ8" s="11">
        <v>0</v>
      </c>
      <c r="CK8" s="11">
        <v>0</v>
      </c>
      <c r="CL8" s="11">
        <v>0</v>
      </c>
      <c r="CM8" s="11">
        <v>0</v>
      </c>
      <c r="CN8" s="11">
        <v>0</v>
      </c>
      <c r="CO8" s="11">
        <v>0</v>
      </c>
      <c r="CP8" s="11">
        <v>0</v>
      </c>
      <c r="CQ8" s="11">
        <v>0</v>
      </c>
      <c r="CR8" s="11">
        <v>0</v>
      </c>
      <c r="CS8" s="11">
        <v>0</v>
      </c>
      <c r="CT8" s="11">
        <v>0</v>
      </c>
      <c r="CU8" s="11">
        <v>0</v>
      </c>
      <c r="CV8" s="11">
        <v>0</v>
      </c>
      <c r="CW8" s="11">
        <v>0</v>
      </c>
      <c r="CX8" s="11">
        <v>0</v>
      </c>
      <c r="CY8" s="11">
        <v>0</v>
      </c>
      <c r="CZ8" s="11">
        <v>0</v>
      </c>
      <c r="DA8" s="25">
        <f t="shared" si="0"/>
        <v>0</v>
      </c>
    </row>
    <row r="9" spans="1:105" x14ac:dyDescent="0.25">
      <c r="A9" s="5" t="s">
        <v>205</v>
      </c>
      <c r="B9" s="5">
        <v>4222119</v>
      </c>
      <c r="C9" s="11">
        <v>69160</v>
      </c>
      <c r="D9" s="11">
        <v>0</v>
      </c>
      <c r="E9" s="11">
        <v>10520</v>
      </c>
      <c r="F9" s="11">
        <v>15690</v>
      </c>
      <c r="G9" s="11">
        <v>0</v>
      </c>
      <c r="H9" s="11">
        <v>61920</v>
      </c>
      <c r="I9" s="11">
        <v>42984</v>
      </c>
      <c r="J9" s="11">
        <v>0</v>
      </c>
      <c r="K9" s="11">
        <v>33870</v>
      </c>
      <c r="L9" s="11">
        <v>13150</v>
      </c>
      <c r="M9" s="11">
        <v>36760</v>
      </c>
      <c r="N9" s="11">
        <v>58740</v>
      </c>
      <c r="O9" s="11">
        <v>0</v>
      </c>
      <c r="P9" s="11">
        <v>0</v>
      </c>
      <c r="Q9" s="11">
        <v>7956</v>
      </c>
      <c r="R9" s="11">
        <v>0</v>
      </c>
      <c r="S9" s="11">
        <v>0</v>
      </c>
      <c r="T9" s="11">
        <v>14728</v>
      </c>
      <c r="U9" s="11">
        <v>48808</v>
      </c>
      <c r="V9" s="11">
        <v>25495</v>
      </c>
      <c r="W9" s="11">
        <v>36603</v>
      </c>
      <c r="X9" s="11">
        <v>0</v>
      </c>
      <c r="Y9" s="11">
        <v>29502</v>
      </c>
      <c r="Z9" s="11">
        <v>39450</v>
      </c>
      <c r="AA9" s="11">
        <v>13150</v>
      </c>
      <c r="AB9" s="11">
        <v>13150</v>
      </c>
      <c r="AC9" s="11">
        <v>27470</v>
      </c>
      <c r="AD9" s="11">
        <v>49440</v>
      </c>
      <c r="AE9" s="11">
        <v>49440</v>
      </c>
      <c r="AF9" s="11">
        <v>9468</v>
      </c>
      <c r="AG9" s="11">
        <v>15515</v>
      </c>
      <c r="AH9" s="11">
        <v>5150</v>
      </c>
      <c r="AI9" s="11">
        <v>4120</v>
      </c>
      <c r="AJ9" s="11">
        <v>2010</v>
      </c>
      <c r="AK9" s="11">
        <v>4775</v>
      </c>
      <c r="AL9" s="11">
        <v>3200</v>
      </c>
      <c r="AM9" s="11">
        <v>12930</v>
      </c>
      <c r="AN9" s="11">
        <v>12610</v>
      </c>
      <c r="AO9" s="11">
        <v>20765</v>
      </c>
      <c r="AP9" s="11">
        <v>11325</v>
      </c>
      <c r="AQ9" s="11">
        <v>0</v>
      </c>
      <c r="AR9" s="11">
        <v>31560</v>
      </c>
      <c r="AS9" s="11">
        <v>31560</v>
      </c>
      <c r="AT9" s="11">
        <v>20765</v>
      </c>
      <c r="AU9" s="11">
        <v>21762</v>
      </c>
      <c r="AV9" s="11">
        <v>85740</v>
      </c>
      <c r="AW9" s="11">
        <v>85740</v>
      </c>
      <c r="AX9" s="11">
        <v>131500</v>
      </c>
      <c r="AY9" s="11">
        <v>0</v>
      </c>
      <c r="AZ9" s="11">
        <v>0</v>
      </c>
      <c r="BA9" s="11">
        <v>0</v>
      </c>
      <c r="BB9" s="11">
        <v>4480</v>
      </c>
      <c r="BC9" s="11">
        <v>46720</v>
      </c>
      <c r="BD9" s="11">
        <v>53700</v>
      </c>
      <c r="BE9" s="11">
        <v>53700</v>
      </c>
      <c r="BF9" s="11">
        <v>99400</v>
      </c>
      <c r="BG9" s="11">
        <v>109720</v>
      </c>
      <c r="BH9" s="11">
        <v>109720</v>
      </c>
      <c r="BI9" s="11">
        <v>47340</v>
      </c>
      <c r="BJ9" s="11">
        <v>47340</v>
      </c>
      <c r="BK9" s="11">
        <v>54060</v>
      </c>
      <c r="BL9" s="11">
        <v>0</v>
      </c>
      <c r="BM9" s="11">
        <v>0</v>
      </c>
      <c r="BN9" s="11">
        <v>0</v>
      </c>
      <c r="BO9" s="11">
        <v>5927</v>
      </c>
      <c r="BP9" s="11">
        <v>0</v>
      </c>
      <c r="BQ9" s="11">
        <v>604900</v>
      </c>
      <c r="BR9" s="11">
        <v>105200</v>
      </c>
      <c r="BS9" s="11">
        <v>0</v>
      </c>
      <c r="BT9" s="11">
        <v>0</v>
      </c>
      <c r="BU9" s="11">
        <v>0</v>
      </c>
      <c r="BV9" s="11">
        <v>631200</v>
      </c>
      <c r="BW9" s="11">
        <v>852150</v>
      </c>
      <c r="BX9" s="11">
        <v>0</v>
      </c>
      <c r="BY9" s="11">
        <v>0</v>
      </c>
      <c r="BZ9" s="11">
        <v>0</v>
      </c>
      <c r="CA9" s="74">
        <v>25540</v>
      </c>
      <c r="CB9" s="11">
        <v>3156</v>
      </c>
      <c r="CC9" s="11">
        <v>817290</v>
      </c>
      <c r="CD9" s="11">
        <v>5539200</v>
      </c>
      <c r="CE9" s="11">
        <v>0</v>
      </c>
      <c r="CF9" s="11">
        <v>867900</v>
      </c>
      <c r="CG9" s="11">
        <v>0</v>
      </c>
      <c r="CH9" s="11">
        <v>374000</v>
      </c>
      <c r="CI9" s="11">
        <v>611900</v>
      </c>
      <c r="CJ9" s="11">
        <v>56176</v>
      </c>
      <c r="CK9" s="11">
        <v>0</v>
      </c>
      <c r="CL9" s="11">
        <v>34190</v>
      </c>
      <c r="CM9" s="11">
        <v>96630</v>
      </c>
      <c r="CN9" s="11">
        <v>0</v>
      </c>
      <c r="CO9" s="11">
        <v>21444</v>
      </c>
      <c r="CP9" s="11">
        <v>0</v>
      </c>
      <c r="CQ9" s="11">
        <v>11920</v>
      </c>
      <c r="CR9" s="11">
        <v>0</v>
      </c>
      <c r="CS9" s="11">
        <v>0</v>
      </c>
      <c r="CT9" s="11">
        <v>18815</v>
      </c>
      <c r="CU9" s="11">
        <v>13680</v>
      </c>
      <c r="CV9" s="11">
        <v>0</v>
      </c>
      <c r="CW9" s="11">
        <v>139390</v>
      </c>
      <c r="CX9" s="11">
        <v>17884</v>
      </c>
      <c r="CY9" s="11">
        <v>0</v>
      </c>
      <c r="CZ9" s="11">
        <v>0</v>
      </c>
      <c r="DA9" s="25">
        <f t="shared" si="0"/>
        <v>12683153</v>
      </c>
    </row>
    <row r="10" spans="1:105" x14ac:dyDescent="0.25">
      <c r="A10" s="5" t="s">
        <v>206</v>
      </c>
      <c r="B10" s="5">
        <v>4222120</v>
      </c>
      <c r="C10" s="14">
        <v>69160</v>
      </c>
      <c r="D10" s="14">
        <v>0</v>
      </c>
      <c r="E10" s="14">
        <v>10520</v>
      </c>
      <c r="F10" s="14">
        <v>15690</v>
      </c>
      <c r="G10" s="14">
        <v>0</v>
      </c>
      <c r="H10" s="14">
        <v>61920</v>
      </c>
      <c r="I10" s="14">
        <v>42984</v>
      </c>
      <c r="J10" s="14">
        <v>0</v>
      </c>
      <c r="K10" s="14">
        <v>33870</v>
      </c>
      <c r="L10" s="14">
        <v>13150</v>
      </c>
      <c r="M10" s="14">
        <v>36760</v>
      </c>
      <c r="N10" s="14">
        <v>58740</v>
      </c>
      <c r="O10" s="14">
        <v>0</v>
      </c>
      <c r="P10" s="14">
        <v>0</v>
      </c>
      <c r="Q10" s="14">
        <v>7956</v>
      </c>
      <c r="R10" s="14">
        <v>0</v>
      </c>
      <c r="S10" s="14">
        <v>73392</v>
      </c>
      <c r="T10" s="14">
        <v>14728</v>
      </c>
      <c r="U10" s="14">
        <v>48808</v>
      </c>
      <c r="V10" s="14">
        <v>25495</v>
      </c>
      <c r="W10" s="14">
        <v>36603</v>
      </c>
      <c r="X10" s="14">
        <v>0</v>
      </c>
      <c r="Y10" s="14">
        <v>29502</v>
      </c>
      <c r="Z10" s="14">
        <v>39450</v>
      </c>
      <c r="AA10" s="14">
        <v>13150</v>
      </c>
      <c r="AB10" s="14">
        <v>13150</v>
      </c>
      <c r="AC10" s="14">
        <v>27470</v>
      </c>
      <c r="AD10" s="14">
        <v>49440</v>
      </c>
      <c r="AE10" s="14">
        <v>49440</v>
      </c>
      <c r="AF10" s="14">
        <v>9468</v>
      </c>
      <c r="AG10" s="14">
        <v>15515</v>
      </c>
      <c r="AH10" s="14">
        <v>5150</v>
      </c>
      <c r="AI10" s="14">
        <v>4120</v>
      </c>
      <c r="AJ10" s="14">
        <v>2010</v>
      </c>
      <c r="AK10" s="14">
        <v>4775</v>
      </c>
      <c r="AL10" s="14">
        <v>3200</v>
      </c>
      <c r="AM10" s="14">
        <v>12930</v>
      </c>
      <c r="AN10" s="14">
        <v>12610</v>
      </c>
      <c r="AO10" s="14">
        <v>20765</v>
      </c>
      <c r="AP10" s="14">
        <v>11325</v>
      </c>
      <c r="AQ10" s="14">
        <v>0</v>
      </c>
      <c r="AR10" s="14">
        <v>31560</v>
      </c>
      <c r="AS10" s="14">
        <v>31560</v>
      </c>
      <c r="AT10" s="14">
        <v>20765</v>
      </c>
      <c r="AU10" s="14">
        <v>21762</v>
      </c>
      <c r="AV10" s="14">
        <v>85740</v>
      </c>
      <c r="AW10" s="14">
        <v>85740</v>
      </c>
      <c r="AX10" s="14">
        <v>131500</v>
      </c>
      <c r="AY10" s="14">
        <v>0</v>
      </c>
      <c r="AZ10" s="14">
        <v>0</v>
      </c>
      <c r="BA10" s="14">
        <v>0</v>
      </c>
      <c r="BB10" s="14">
        <v>4480</v>
      </c>
      <c r="BC10" s="14">
        <v>46720</v>
      </c>
      <c r="BD10" s="14">
        <v>53700</v>
      </c>
      <c r="BE10" s="14">
        <v>53700</v>
      </c>
      <c r="BF10" s="14">
        <v>99400</v>
      </c>
      <c r="BG10" s="14">
        <v>109720</v>
      </c>
      <c r="BH10" s="14">
        <v>109720</v>
      </c>
      <c r="BI10" s="14">
        <v>47340</v>
      </c>
      <c r="BJ10" s="14">
        <v>47340</v>
      </c>
      <c r="BK10" s="14">
        <v>54060</v>
      </c>
      <c r="BL10" s="14">
        <v>0</v>
      </c>
      <c r="BM10" s="14">
        <v>0</v>
      </c>
      <c r="BN10" s="14">
        <v>0</v>
      </c>
      <c r="BO10" s="14">
        <v>5927</v>
      </c>
      <c r="BP10" s="14">
        <v>0</v>
      </c>
      <c r="BQ10" s="14">
        <v>604900</v>
      </c>
      <c r="BR10" s="14">
        <v>105200</v>
      </c>
      <c r="BS10" s="14">
        <v>0</v>
      </c>
      <c r="BT10" s="14">
        <v>0</v>
      </c>
      <c r="BU10" s="14">
        <v>0</v>
      </c>
      <c r="BV10" s="14">
        <v>631200</v>
      </c>
      <c r="BW10" s="14">
        <v>852150</v>
      </c>
      <c r="BX10" s="14">
        <v>0</v>
      </c>
      <c r="BY10" s="14">
        <v>0</v>
      </c>
      <c r="BZ10" s="14">
        <v>0</v>
      </c>
      <c r="CA10" s="75">
        <v>25540</v>
      </c>
      <c r="CB10" s="14">
        <v>3156</v>
      </c>
      <c r="CC10" s="14">
        <v>817290</v>
      </c>
      <c r="CD10" s="14">
        <v>2769600</v>
      </c>
      <c r="CE10" s="14">
        <v>0</v>
      </c>
      <c r="CF10" s="14">
        <v>867900</v>
      </c>
      <c r="CG10" s="14">
        <v>0</v>
      </c>
      <c r="CH10" s="14">
        <v>374000</v>
      </c>
      <c r="CI10" s="14">
        <v>611900</v>
      </c>
      <c r="CJ10" s="14">
        <v>56176</v>
      </c>
      <c r="CK10" s="14">
        <v>0</v>
      </c>
      <c r="CL10" s="14">
        <v>34190</v>
      </c>
      <c r="CM10" s="14">
        <v>96630</v>
      </c>
      <c r="CN10" s="14">
        <v>0</v>
      </c>
      <c r="CO10" s="14">
        <v>21444</v>
      </c>
      <c r="CP10" s="14">
        <v>0</v>
      </c>
      <c r="CQ10" s="14">
        <v>11920</v>
      </c>
      <c r="CR10" s="14">
        <v>0</v>
      </c>
      <c r="CS10" s="14">
        <v>0</v>
      </c>
      <c r="CT10" s="14">
        <v>18815</v>
      </c>
      <c r="CU10" s="14">
        <v>13680</v>
      </c>
      <c r="CV10" s="14">
        <v>0</v>
      </c>
      <c r="CW10" s="14">
        <v>139390</v>
      </c>
      <c r="CX10" s="14">
        <v>17884</v>
      </c>
      <c r="CY10" s="14">
        <v>0</v>
      </c>
      <c r="CZ10" s="14">
        <v>0</v>
      </c>
      <c r="DA10" s="25">
        <f>SUM(C10:CZ10)</f>
        <v>9986945</v>
      </c>
    </row>
    <row r="11" spans="1:105" x14ac:dyDescent="0.25">
      <c r="A11" s="5" t="s">
        <v>207</v>
      </c>
      <c r="B11" s="5">
        <v>4222122</v>
      </c>
      <c r="C11" s="11">
        <v>69160</v>
      </c>
      <c r="D11" s="11">
        <v>0</v>
      </c>
      <c r="E11" s="11">
        <v>10520</v>
      </c>
      <c r="F11" s="11">
        <v>15690</v>
      </c>
      <c r="G11" s="11">
        <v>0</v>
      </c>
      <c r="H11" s="11">
        <v>61920</v>
      </c>
      <c r="I11" s="11">
        <v>42984</v>
      </c>
      <c r="J11" s="11">
        <v>0</v>
      </c>
      <c r="K11" s="11">
        <v>33870</v>
      </c>
      <c r="L11" s="11">
        <v>13150</v>
      </c>
      <c r="M11" s="11">
        <v>36760</v>
      </c>
      <c r="N11" s="11">
        <v>58740</v>
      </c>
      <c r="O11" s="11">
        <v>0</v>
      </c>
      <c r="P11" s="11">
        <v>0</v>
      </c>
      <c r="Q11" s="11">
        <v>7956</v>
      </c>
      <c r="R11" s="11">
        <v>0</v>
      </c>
      <c r="S11" s="11">
        <v>73392</v>
      </c>
      <c r="T11" s="11">
        <v>14728</v>
      </c>
      <c r="U11" s="11">
        <v>48808</v>
      </c>
      <c r="V11" s="11">
        <v>25495</v>
      </c>
      <c r="W11" s="11">
        <v>36603</v>
      </c>
      <c r="X11" s="11">
        <v>0</v>
      </c>
      <c r="Y11" s="11">
        <v>29502</v>
      </c>
      <c r="Z11" s="11">
        <v>39450</v>
      </c>
      <c r="AA11" s="11">
        <v>13150</v>
      </c>
      <c r="AB11" s="11">
        <v>13150</v>
      </c>
      <c r="AC11" s="11">
        <v>27470</v>
      </c>
      <c r="AD11" s="11">
        <v>49440</v>
      </c>
      <c r="AE11" s="11">
        <v>49440</v>
      </c>
      <c r="AF11" s="11">
        <v>9468</v>
      </c>
      <c r="AG11" s="11">
        <v>15515</v>
      </c>
      <c r="AH11" s="11">
        <v>5150</v>
      </c>
      <c r="AI11" s="11">
        <v>4120</v>
      </c>
      <c r="AJ11" s="11">
        <v>2010</v>
      </c>
      <c r="AK11" s="11">
        <v>4775</v>
      </c>
      <c r="AL11" s="11">
        <v>3200</v>
      </c>
      <c r="AM11" s="11">
        <v>12930</v>
      </c>
      <c r="AN11" s="11">
        <v>12610</v>
      </c>
      <c r="AO11" s="11">
        <v>20765</v>
      </c>
      <c r="AP11" s="11">
        <v>11325</v>
      </c>
      <c r="AQ11" s="11">
        <v>0</v>
      </c>
      <c r="AR11" s="11">
        <v>31560</v>
      </c>
      <c r="AS11" s="11">
        <v>31560</v>
      </c>
      <c r="AT11" s="11">
        <v>20765</v>
      </c>
      <c r="AU11" s="11">
        <v>21762</v>
      </c>
      <c r="AV11" s="11">
        <v>85740</v>
      </c>
      <c r="AW11" s="11">
        <v>85740</v>
      </c>
      <c r="AX11" s="11">
        <v>131500</v>
      </c>
      <c r="AY11" s="11">
        <v>0</v>
      </c>
      <c r="AZ11" s="11">
        <v>0</v>
      </c>
      <c r="BA11" s="11">
        <v>0</v>
      </c>
      <c r="BB11" s="11">
        <v>4480</v>
      </c>
      <c r="BC11" s="11">
        <v>46720</v>
      </c>
      <c r="BD11" s="11">
        <v>53700</v>
      </c>
      <c r="BE11" s="11">
        <v>53700</v>
      </c>
      <c r="BF11" s="11">
        <v>99400</v>
      </c>
      <c r="BG11" s="11">
        <v>109720</v>
      </c>
      <c r="BH11" s="11">
        <v>109720</v>
      </c>
      <c r="BI11" s="11">
        <v>47340</v>
      </c>
      <c r="BJ11" s="11">
        <v>47340</v>
      </c>
      <c r="BK11" s="11">
        <v>54060</v>
      </c>
      <c r="BL11" s="11">
        <v>0</v>
      </c>
      <c r="BM11" s="11">
        <v>0</v>
      </c>
      <c r="BN11" s="11">
        <v>0</v>
      </c>
      <c r="BO11" s="11">
        <v>5927</v>
      </c>
      <c r="BP11" s="11">
        <v>0</v>
      </c>
      <c r="BQ11" s="11">
        <v>604900</v>
      </c>
      <c r="BR11" s="11">
        <v>105200</v>
      </c>
      <c r="BS11" s="11">
        <v>0</v>
      </c>
      <c r="BT11" s="11">
        <v>0</v>
      </c>
      <c r="BU11" s="11">
        <v>0</v>
      </c>
      <c r="BV11" s="11">
        <v>631200</v>
      </c>
      <c r="BW11" s="11">
        <v>852150</v>
      </c>
      <c r="BX11" s="11">
        <v>0</v>
      </c>
      <c r="BY11" s="11">
        <v>0</v>
      </c>
      <c r="BZ11" s="11">
        <v>0</v>
      </c>
      <c r="CA11" s="74">
        <v>25540</v>
      </c>
      <c r="CB11" s="11">
        <v>3156</v>
      </c>
      <c r="CC11" s="11">
        <v>817290</v>
      </c>
      <c r="CD11" s="11">
        <v>2769600</v>
      </c>
      <c r="CE11" s="11">
        <v>0</v>
      </c>
      <c r="CF11" s="11">
        <v>867900</v>
      </c>
      <c r="CG11" s="11">
        <v>0</v>
      </c>
      <c r="CH11" s="11">
        <v>374000</v>
      </c>
      <c r="CI11" s="11">
        <v>611900</v>
      </c>
      <c r="CJ11" s="11">
        <v>56176</v>
      </c>
      <c r="CK11" s="11">
        <v>0</v>
      </c>
      <c r="CL11" s="11">
        <v>34190</v>
      </c>
      <c r="CM11" s="11">
        <v>96630</v>
      </c>
      <c r="CN11" s="11">
        <v>0</v>
      </c>
      <c r="CO11" s="11">
        <v>21444</v>
      </c>
      <c r="CP11" s="11">
        <v>0</v>
      </c>
      <c r="CQ11" s="11">
        <v>11920</v>
      </c>
      <c r="CR11" s="11">
        <v>0</v>
      </c>
      <c r="CS11" s="11">
        <v>0</v>
      </c>
      <c r="CT11" s="11">
        <v>18815</v>
      </c>
      <c r="CU11" s="11">
        <v>13680</v>
      </c>
      <c r="CV11" s="11">
        <v>0</v>
      </c>
      <c r="CW11" s="11">
        <v>139390</v>
      </c>
      <c r="CX11" s="11">
        <v>17884</v>
      </c>
      <c r="CY11" s="11">
        <v>0</v>
      </c>
      <c r="CZ11" s="11">
        <v>0</v>
      </c>
      <c r="DA11" s="25">
        <f>SUM(C11:CZ11)</f>
        <v>9986945</v>
      </c>
    </row>
    <row r="12" spans="1:105" x14ac:dyDescent="0.25">
      <c r="A12" s="5" t="s">
        <v>208</v>
      </c>
      <c r="B12" s="5">
        <v>4222125</v>
      </c>
      <c r="C12" s="11">
        <v>69160</v>
      </c>
      <c r="D12" s="11">
        <v>0</v>
      </c>
      <c r="E12" s="11">
        <v>10520</v>
      </c>
      <c r="F12" s="11">
        <v>15690</v>
      </c>
      <c r="G12" s="11">
        <v>0</v>
      </c>
      <c r="H12" s="11">
        <v>61920</v>
      </c>
      <c r="I12" s="11">
        <v>42984</v>
      </c>
      <c r="J12" s="11">
        <v>0</v>
      </c>
      <c r="K12" s="11">
        <v>33870</v>
      </c>
      <c r="L12" s="11">
        <v>13150</v>
      </c>
      <c r="M12" s="11">
        <v>36760</v>
      </c>
      <c r="N12" s="11">
        <v>58740</v>
      </c>
      <c r="O12" s="11">
        <v>0</v>
      </c>
      <c r="P12" s="11">
        <v>0</v>
      </c>
      <c r="Q12" s="11">
        <v>7956</v>
      </c>
      <c r="R12" s="11">
        <v>0</v>
      </c>
      <c r="S12" s="11">
        <v>73392</v>
      </c>
      <c r="T12" s="11">
        <v>14728</v>
      </c>
      <c r="U12" s="11">
        <v>48808</v>
      </c>
      <c r="V12" s="11">
        <v>25495</v>
      </c>
      <c r="W12" s="11">
        <v>36603</v>
      </c>
      <c r="X12" s="11">
        <v>0</v>
      </c>
      <c r="Y12" s="11">
        <v>29502</v>
      </c>
      <c r="Z12" s="11">
        <v>39450</v>
      </c>
      <c r="AA12" s="11">
        <v>13150</v>
      </c>
      <c r="AB12" s="11">
        <v>13150</v>
      </c>
      <c r="AC12" s="11">
        <v>27470</v>
      </c>
      <c r="AD12" s="11">
        <v>49440</v>
      </c>
      <c r="AE12" s="11">
        <v>49440</v>
      </c>
      <c r="AF12" s="11">
        <v>9468</v>
      </c>
      <c r="AG12" s="11">
        <v>15515</v>
      </c>
      <c r="AH12" s="11">
        <v>5150</v>
      </c>
      <c r="AI12" s="11">
        <v>4120</v>
      </c>
      <c r="AJ12" s="11">
        <v>2010</v>
      </c>
      <c r="AK12" s="11">
        <v>4775</v>
      </c>
      <c r="AL12" s="11">
        <v>3200</v>
      </c>
      <c r="AM12" s="11">
        <v>12930</v>
      </c>
      <c r="AN12" s="11">
        <v>12610</v>
      </c>
      <c r="AO12" s="11">
        <v>20765</v>
      </c>
      <c r="AP12" s="11">
        <v>11325</v>
      </c>
      <c r="AQ12" s="11">
        <v>0</v>
      </c>
      <c r="AR12" s="11">
        <v>31560</v>
      </c>
      <c r="AS12" s="11">
        <v>31560</v>
      </c>
      <c r="AT12" s="11">
        <v>20765</v>
      </c>
      <c r="AU12" s="11">
        <v>21762</v>
      </c>
      <c r="AV12" s="11">
        <v>85740</v>
      </c>
      <c r="AW12" s="11">
        <v>85740</v>
      </c>
      <c r="AX12" s="11">
        <v>131500</v>
      </c>
      <c r="AY12" s="11">
        <v>0</v>
      </c>
      <c r="AZ12" s="11">
        <v>0</v>
      </c>
      <c r="BA12" s="11">
        <v>0</v>
      </c>
      <c r="BB12" s="11">
        <v>4480</v>
      </c>
      <c r="BC12" s="11">
        <v>46720</v>
      </c>
      <c r="BD12" s="11">
        <v>53700</v>
      </c>
      <c r="BE12" s="11">
        <v>53700</v>
      </c>
      <c r="BF12" s="11">
        <v>99400</v>
      </c>
      <c r="BG12" s="11">
        <v>109720</v>
      </c>
      <c r="BH12" s="11">
        <v>109720</v>
      </c>
      <c r="BI12" s="11">
        <v>47340</v>
      </c>
      <c r="BJ12" s="11">
        <v>47340</v>
      </c>
      <c r="BK12" s="11">
        <v>54060</v>
      </c>
      <c r="BL12" s="11">
        <v>0</v>
      </c>
      <c r="BM12" s="11">
        <v>0</v>
      </c>
      <c r="BN12" s="11">
        <v>0</v>
      </c>
      <c r="BO12" s="11">
        <v>5927</v>
      </c>
      <c r="BP12" s="11">
        <v>0</v>
      </c>
      <c r="BQ12" s="11">
        <v>193568</v>
      </c>
      <c r="BR12" s="11">
        <v>33664</v>
      </c>
      <c r="BS12" s="11">
        <v>0</v>
      </c>
      <c r="BT12" s="11">
        <v>0</v>
      </c>
      <c r="BU12" s="11">
        <v>0</v>
      </c>
      <c r="BV12" s="11">
        <v>631200</v>
      </c>
      <c r="BW12" s="11">
        <v>852150</v>
      </c>
      <c r="BX12" s="11">
        <v>0</v>
      </c>
      <c r="BY12" s="11">
        <v>0</v>
      </c>
      <c r="BZ12" s="11">
        <v>0</v>
      </c>
      <c r="CA12" s="74">
        <v>25540</v>
      </c>
      <c r="CB12" s="11">
        <v>3156</v>
      </c>
      <c r="CC12" s="11">
        <v>817290</v>
      </c>
      <c r="CD12" s="11">
        <v>1846400</v>
      </c>
      <c r="CE12" s="11">
        <v>0</v>
      </c>
      <c r="CF12" s="11">
        <v>867900</v>
      </c>
      <c r="CG12" s="11">
        <v>0</v>
      </c>
      <c r="CH12" s="11">
        <v>374000</v>
      </c>
      <c r="CI12" s="11">
        <v>611900</v>
      </c>
      <c r="CJ12" s="11">
        <v>56176</v>
      </c>
      <c r="CK12" s="11">
        <v>0</v>
      </c>
      <c r="CL12" s="11">
        <v>34190</v>
      </c>
      <c r="CM12" s="11">
        <v>96630</v>
      </c>
      <c r="CN12" s="11">
        <v>0</v>
      </c>
      <c r="CO12" s="11">
        <v>21444</v>
      </c>
      <c r="CP12" s="11">
        <v>0</v>
      </c>
      <c r="CQ12" s="11">
        <v>11920</v>
      </c>
      <c r="CR12" s="11">
        <v>0</v>
      </c>
      <c r="CS12" s="11">
        <v>0</v>
      </c>
      <c r="CT12" s="11">
        <v>18815</v>
      </c>
      <c r="CU12" s="11">
        <v>13680</v>
      </c>
      <c r="CV12" s="11">
        <v>0</v>
      </c>
      <c r="CW12" s="11">
        <v>139390</v>
      </c>
      <c r="CX12" s="11">
        <v>17884</v>
      </c>
      <c r="CY12" s="11">
        <v>0</v>
      </c>
      <c r="CZ12" s="11">
        <v>0</v>
      </c>
      <c r="DA12" s="25">
        <f t="shared" ref="DA12:DA29" si="1">SUM(C12:CZ12)</f>
        <v>8580877</v>
      </c>
    </row>
    <row r="13" spans="1:105" x14ac:dyDescent="0.25">
      <c r="A13" s="5" t="s">
        <v>209</v>
      </c>
      <c r="B13" s="5">
        <v>4222124</v>
      </c>
      <c r="C13" s="11">
        <v>69160</v>
      </c>
      <c r="D13" s="11">
        <v>0</v>
      </c>
      <c r="E13" s="11">
        <v>10520</v>
      </c>
      <c r="F13" s="11">
        <v>15690</v>
      </c>
      <c r="G13" s="11">
        <v>0</v>
      </c>
      <c r="H13" s="11">
        <v>61920</v>
      </c>
      <c r="I13" s="11">
        <v>42984</v>
      </c>
      <c r="J13" s="11">
        <v>0</v>
      </c>
      <c r="K13" s="11">
        <v>33870</v>
      </c>
      <c r="L13" s="11">
        <v>13150</v>
      </c>
      <c r="M13" s="11">
        <v>36760</v>
      </c>
      <c r="N13" s="11">
        <v>58740</v>
      </c>
      <c r="O13" s="11">
        <v>0</v>
      </c>
      <c r="P13" s="11">
        <v>0</v>
      </c>
      <c r="Q13" s="11">
        <v>7956</v>
      </c>
      <c r="R13" s="11">
        <v>0</v>
      </c>
      <c r="S13" s="11">
        <v>73392</v>
      </c>
      <c r="T13" s="11">
        <v>14728</v>
      </c>
      <c r="U13" s="11">
        <v>48808</v>
      </c>
      <c r="V13" s="11">
        <v>25495</v>
      </c>
      <c r="W13" s="11">
        <v>36603</v>
      </c>
      <c r="X13" s="11">
        <v>0</v>
      </c>
      <c r="Y13" s="11">
        <v>29502</v>
      </c>
      <c r="Z13" s="11">
        <v>39450</v>
      </c>
      <c r="AA13" s="11">
        <v>13150</v>
      </c>
      <c r="AB13" s="11">
        <v>13150</v>
      </c>
      <c r="AC13" s="11">
        <v>27470</v>
      </c>
      <c r="AD13" s="11">
        <v>49440</v>
      </c>
      <c r="AE13" s="11">
        <v>49440</v>
      </c>
      <c r="AF13" s="11">
        <v>9468</v>
      </c>
      <c r="AG13" s="11">
        <v>15515</v>
      </c>
      <c r="AH13" s="11">
        <v>5150</v>
      </c>
      <c r="AI13" s="11">
        <v>4120</v>
      </c>
      <c r="AJ13" s="11">
        <v>2010</v>
      </c>
      <c r="AK13" s="11">
        <v>4775</v>
      </c>
      <c r="AL13" s="11">
        <v>3200</v>
      </c>
      <c r="AM13" s="11">
        <v>12930</v>
      </c>
      <c r="AN13" s="11">
        <v>12610</v>
      </c>
      <c r="AO13" s="11">
        <v>20765</v>
      </c>
      <c r="AP13" s="11">
        <v>11325</v>
      </c>
      <c r="AQ13" s="11">
        <v>0</v>
      </c>
      <c r="AR13" s="11">
        <v>31560</v>
      </c>
      <c r="AS13" s="11">
        <v>31560</v>
      </c>
      <c r="AT13" s="11">
        <v>20765</v>
      </c>
      <c r="AU13" s="11">
        <v>21762</v>
      </c>
      <c r="AV13" s="11">
        <v>85740</v>
      </c>
      <c r="AW13" s="11">
        <v>85740</v>
      </c>
      <c r="AX13" s="11">
        <v>131500</v>
      </c>
      <c r="AY13" s="11">
        <v>0</v>
      </c>
      <c r="AZ13" s="11">
        <v>0</v>
      </c>
      <c r="BA13" s="11">
        <v>0</v>
      </c>
      <c r="BB13" s="11">
        <v>4480</v>
      </c>
      <c r="BC13" s="11">
        <v>46720</v>
      </c>
      <c r="BD13" s="11">
        <v>53700</v>
      </c>
      <c r="BE13" s="11">
        <v>53700</v>
      </c>
      <c r="BF13" s="11">
        <v>99400</v>
      </c>
      <c r="BG13" s="11">
        <v>109720</v>
      </c>
      <c r="BH13" s="11">
        <v>109720</v>
      </c>
      <c r="BI13" s="11">
        <v>47340</v>
      </c>
      <c r="BJ13" s="11">
        <v>47340</v>
      </c>
      <c r="BK13" s="11">
        <v>54060</v>
      </c>
      <c r="BL13" s="11">
        <v>0</v>
      </c>
      <c r="BM13" s="11">
        <v>0</v>
      </c>
      <c r="BN13" s="11">
        <v>0</v>
      </c>
      <c r="BO13" s="11">
        <v>5927</v>
      </c>
      <c r="BP13" s="11">
        <v>0</v>
      </c>
      <c r="BQ13" s="11">
        <v>604900</v>
      </c>
      <c r="BR13" s="11">
        <v>105200</v>
      </c>
      <c r="BS13" s="11">
        <v>0</v>
      </c>
      <c r="BT13" s="11">
        <v>0</v>
      </c>
      <c r="BU13" s="11">
        <v>0</v>
      </c>
      <c r="BV13" s="11">
        <v>631200</v>
      </c>
      <c r="BW13" s="11">
        <v>852150</v>
      </c>
      <c r="BX13" s="11">
        <v>0</v>
      </c>
      <c r="BY13" s="11">
        <v>0</v>
      </c>
      <c r="BZ13" s="11">
        <v>0</v>
      </c>
      <c r="CA13" s="74">
        <v>25540</v>
      </c>
      <c r="CB13" s="11">
        <v>3156</v>
      </c>
      <c r="CC13" s="11">
        <v>817290</v>
      </c>
      <c r="CD13" s="11">
        <v>3692800</v>
      </c>
      <c r="CE13" s="11">
        <v>0</v>
      </c>
      <c r="CF13" s="11">
        <v>867900</v>
      </c>
      <c r="CG13" s="11">
        <v>0</v>
      </c>
      <c r="CH13" s="11">
        <v>374000</v>
      </c>
      <c r="CI13" s="11">
        <v>611900</v>
      </c>
      <c r="CJ13" s="11">
        <v>56176</v>
      </c>
      <c r="CK13" s="11">
        <v>0</v>
      </c>
      <c r="CL13" s="11">
        <v>34190</v>
      </c>
      <c r="CM13" s="11">
        <v>96630</v>
      </c>
      <c r="CN13" s="11">
        <v>0</v>
      </c>
      <c r="CO13" s="11">
        <v>21444</v>
      </c>
      <c r="CP13" s="11">
        <v>0</v>
      </c>
      <c r="CQ13" s="11">
        <v>11920</v>
      </c>
      <c r="CR13" s="11">
        <v>0</v>
      </c>
      <c r="CS13" s="11">
        <v>0</v>
      </c>
      <c r="CT13" s="11">
        <v>18815</v>
      </c>
      <c r="CU13" s="11">
        <v>13680</v>
      </c>
      <c r="CV13" s="11">
        <v>0</v>
      </c>
      <c r="CW13" s="11">
        <v>139390</v>
      </c>
      <c r="CX13" s="11">
        <v>17884</v>
      </c>
      <c r="CY13" s="11">
        <v>0</v>
      </c>
      <c r="CZ13" s="11">
        <v>0</v>
      </c>
      <c r="DA13" s="25">
        <f t="shared" si="1"/>
        <v>10910145</v>
      </c>
    </row>
    <row r="14" spans="1:105" x14ac:dyDescent="0.25">
      <c r="A14" s="5" t="s">
        <v>210</v>
      </c>
      <c r="B14" s="5">
        <v>4222138</v>
      </c>
      <c r="C14" s="11">
        <v>69160</v>
      </c>
      <c r="D14" s="11">
        <v>0</v>
      </c>
      <c r="E14" s="11">
        <v>10520</v>
      </c>
      <c r="F14" s="11">
        <v>15690</v>
      </c>
      <c r="G14" s="11">
        <v>0</v>
      </c>
      <c r="H14" s="11">
        <v>61920</v>
      </c>
      <c r="I14" s="11">
        <v>42984</v>
      </c>
      <c r="J14" s="11">
        <v>0</v>
      </c>
      <c r="K14" s="11">
        <v>33870</v>
      </c>
      <c r="L14" s="11">
        <v>13150</v>
      </c>
      <c r="M14" s="11">
        <v>36760</v>
      </c>
      <c r="N14" s="11">
        <v>58740</v>
      </c>
      <c r="O14" s="11">
        <v>0</v>
      </c>
      <c r="P14" s="11">
        <v>0</v>
      </c>
      <c r="Q14" s="11">
        <v>7956</v>
      </c>
      <c r="R14" s="11">
        <v>0</v>
      </c>
      <c r="S14" s="11">
        <v>73392</v>
      </c>
      <c r="T14" s="11">
        <v>14728</v>
      </c>
      <c r="U14" s="11">
        <v>48808</v>
      </c>
      <c r="V14" s="11">
        <v>25495</v>
      </c>
      <c r="W14" s="11">
        <v>36603</v>
      </c>
      <c r="X14" s="11">
        <v>0</v>
      </c>
      <c r="Y14" s="11">
        <v>29502</v>
      </c>
      <c r="Z14" s="11">
        <v>39450</v>
      </c>
      <c r="AA14" s="11">
        <v>13150</v>
      </c>
      <c r="AB14" s="11">
        <v>13150</v>
      </c>
      <c r="AC14" s="11">
        <v>27470</v>
      </c>
      <c r="AD14" s="11">
        <v>49440</v>
      </c>
      <c r="AE14" s="11">
        <v>49440</v>
      </c>
      <c r="AF14" s="11">
        <v>9468</v>
      </c>
      <c r="AG14" s="11">
        <v>15515</v>
      </c>
      <c r="AH14" s="11">
        <v>5150</v>
      </c>
      <c r="AI14" s="11">
        <v>4120</v>
      </c>
      <c r="AJ14" s="11">
        <v>2010</v>
      </c>
      <c r="AK14" s="11">
        <v>4775</v>
      </c>
      <c r="AL14" s="11">
        <v>3200</v>
      </c>
      <c r="AM14" s="11">
        <v>12930</v>
      </c>
      <c r="AN14" s="11">
        <v>12610</v>
      </c>
      <c r="AO14" s="11">
        <v>20765</v>
      </c>
      <c r="AP14" s="11">
        <v>11325</v>
      </c>
      <c r="AQ14" s="11">
        <v>0</v>
      </c>
      <c r="AR14" s="11">
        <v>31560</v>
      </c>
      <c r="AS14" s="11">
        <v>31560</v>
      </c>
      <c r="AT14" s="11">
        <v>20765</v>
      </c>
      <c r="AU14" s="11">
        <v>21762</v>
      </c>
      <c r="AV14" s="11">
        <v>85740</v>
      </c>
      <c r="AW14" s="11">
        <v>85740</v>
      </c>
      <c r="AX14" s="11">
        <v>131500</v>
      </c>
      <c r="AY14" s="11">
        <v>0</v>
      </c>
      <c r="AZ14" s="11">
        <v>0</v>
      </c>
      <c r="BA14" s="11">
        <v>0</v>
      </c>
      <c r="BB14" s="11">
        <v>4480</v>
      </c>
      <c r="BC14" s="11">
        <v>46720</v>
      </c>
      <c r="BD14" s="11">
        <v>53700</v>
      </c>
      <c r="BE14" s="11">
        <v>53700</v>
      </c>
      <c r="BF14" s="11">
        <v>99400</v>
      </c>
      <c r="BG14" s="11">
        <v>109720</v>
      </c>
      <c r="BH14" s="11">
        <v>109720</v>
      </c>
      <c r="BI14" s="11">
        <v>47340</v>
      </c>
      <c r="BJ14" s="11">
        <v>47340</v>
      </c>
      <c r="BK14" s="11">
        <v>54060</v>
      </c>
      <c r="BL14" s="11">
        <v>0</v>
      </c>
      <c r="BM14" s="11">
        <v>0</v>
      </c>
      <c r="BN14" s="11">
        <v>0</v>
      </c>
      <c r="BO14" s="11">
        <v>5927</v>
      </c>
      <c r="BP14" s="11">
        <v>0</v>
      </c>
      <c r="BQ14" s="11">
        <v>604900</v>
      </c>
      <c r="BR14" s="11">
        <v>105200</v>
      </c>
      <c r="BS14" s="11">
        <v>0</v>
      </c>
      <c r="BT14" s="11">
        <v>0</v>
      </c>
      <c r="BU14" s="11">
        <v>0</v>
      </c>
      <c r="BV14" s="11">
        <v>631200</v>
      </c>
      <c r="BW14" s="11">
        <v>852150</v>
      </c>
      <c r="BX14" s="11">
        <v>0</v>
      </c>
      <c r="BY14" s="11">
        <v>0</v>
      </c>
      <c r="BZ14" s="11">
        <v>0</v>
      </c>
      <c r="CA14" s="74">
        <v>25540</v>
      </c>
      <c r="CB14" s="11">
        <v>3156</v>
      </c>
      <c r="CC14" s="11">
        <v>817290</v>
      </c>
      <c r="CD14" s="11">
        <v>3692800</v>
      </c>
      <c r="CE14" s="11">
        <v>0</v>
      </c>
      <c r="CF14" s="11">
        <v>867900</v>
      </c>
      <c r="CG14" s="11">
        <v>0</v>
      </c>
      <c r="CH14" s="11">
        <v>374000</v>
      </c>
      <c r="CI14" s="11">
        <v>611900</v>
      </c>
      <c r="CJ14" s="11">
        <v>56176</v>
      </c>
      <c r="CK14" s="11">
        <v>0</v>
      </c>
      <c r="CL14" s="11">
        <v>34190</v>
      </c>
      <c r="CM14" s="11">
        <v>96630</v>
      </c>
      <c r="CN14" s="11">
        <v>0</v>
      </c>
      <c r="CO14" s="11">
        <v>21444</v>
      </c>
      <c r="CP14" s="11">
        <v>0</v>
      </c>
      <c r="CQ14" s="11">
        <v>11920</v>
      </c>
      <c r="CR14" s="11">
        <v>0</v>
      </c>
      <c r="CS14" s="11">
        <v>0</v>
      </c>
      <c r="CT14" s="11">
        <v>18815</v>
      </c>
      <c r="CU14" s="11">
        <v>13680</v>
      </c>
      <c r="CV14" s="11">
        <v>0</v>
      </c>
      <c r="CW14" s="11">
        <v>139390</v>
      </c>
      <c r="CX14" s="11">
        <v>17884</v>
      </c>
      <c r="CY14" s="11">
        <v>0</v>
      </c>
      <c r="CZ14" s="11">
        <v>0</v>
      </c>
      <c r="DA14" s="25">
        <f t="shared" si="1"/>
        <v>10910145</v>
      </c>
    </row>
    <row r="15" spans="1:105" x14ac:dyDescent="0.25">
      <c r="A15" s="5" t="s">
        <v>211</v>
      </c>
      <c r="B15" s="5">
        <v>4222121</v>
      </c>
      <c r="C15" s="11">
        <v>69160</v>
      </c>
      <c r="D15" s="11">
        <v>0</v>
      </c>
      <c r="E15" s="11">
        <v>10520</v>
      </c>
      <c r="F15" s="11">
        <v>15690</v>
      </c>
      <c r="G15" s="11">
        <v>0</v>
      </c>
      <c r="H15" s="11">
        <v>61920</v>
      </c>
      <c r="I15" s="11">
        <v>42984</v>
      </c>
      <c r="J15" s="11">
        <v>0</v>
      </c>
      <c r="K15" s="11">
        <v>33870</v>
      </c>
      <c r="L15" s="11">
        <v>13150</v>
      </c>
      <c r="M15" s="11">
        <v>36760</v>
      </c>
      <c r="N15" s="11">
        <v>58740</v>
      </c>
      <c r="O15" s="11">
        <v>0</v>
      </c>
      <c r="P15" s="11">
        <v>0</v>
      </c>
      <c r="Q15" s="11">
        <v>7956</v>
      </c>
      <c r="R15" s="11">
        <v>0</v>
      </c>
      <c r="S15" s="11">
        <v>73392</v>
      </c>
      <c r="T15" s="11">
        <v>14728</v>
      </c>
      <c r="U15" s="11">
        <v>48808</v>
      </c>
      <c r="V15" s="11">
        <v>25495</v>
      </c>
      <c r="W15" s="11">
        <v>36603</v>
      </c>
      <c r="X15" s="11">
        <v>0</v>
      </c>
      <c r="Y15" s="11">
        <v>29502</v>
      </c>
      <c r="Z15" s="11">
        <v>39450</v>
      </c>
      <c r="AA15" s="11">
        <v>13150</v>
      </c>
      <c r="AB15" s="11">
        <v>13150</v>
      </c>
      <c r="AC15" s="11">
        <v>27470</v>
      </c>
      <c r="AD15" s="11">
        <v>49440</v>
      </c>
      <c r="AE15" s="11">
        <v>49440</v>
      </c>
      <c r="AF15" s="11">
        <v>9468</v>
      </c>
      <c r="AG15" s="11">
        <v>15515</v>
      </c>
      <c r="AH15" s="11">
        <v>5150</v>
      </c>
      <c r="AI15" s="11">
        <v>4120</v>
      </c>
      <c r="AJ15" s="11">
        <v>2010</v>
      </c>
      <c r="AK15" s="11">
        <v>4775</v>
      </c>
      <c r="AL15" s="11">
        <v>3200</v>
      </c>
      <c r="AM15" s="11">
        <v>12930</v>
      </c>
      <c r="AN15" s="11">
        <v>12610</v>
      </c>
      <c r="AO15" s="11">
        <v>20765</v>
      </c>
      <c r="AP15" s="11">
        <v>11325</v>
      </c>
      <c r="AQ15" s="11">
        <v>0</v>
      </c>
      <c r="AR15" s="11">
        <v>31560</v>
      </c>
      <c r="AS15" s="11">
        <v>31560</v>
      </c>
      <c r="AT15" s="11">
        <v>20765</v>
      </c>
      <c r="AU15" s="11">
        <v>21762</v>
      </c>
      <c r="AV15" s="11">
        <v>85740</v>
      </c>
      <c r="AW15" s="11">
        <v>85740</v>
      </c>
      <c r="AX15" s="11">
        <v>131500</v>
      </c>
      <c r="AY15" s="11">
        <v>0</v>
      </c>
      <c r="AZ15" s="11">
        <v>0</v>
      </c>
      <c r="BA15" s="11">
        <v>0</v>
      </c>
      <c r="BB15" s="11">
        <v>4480</v>
      </c>
      <c r="BC15" s="11">
        <v>46720</v>
      </c>
      <c r="BD15" s="11">
        <v>53700</v>
      </c>
      <c r="BE15" s="11">
        <v>53700</v>
      </c>
      <c r="BF15" s="11">
        <v>99400</v>
      </c>
      <c r="BG15" s="11">
        <v>109720</v>
      </c>
      <c r="BH15" s="11">
        <v>109720</v>
      </c>
      <c r="BI15" s="11">
        <v>47340</v>
      </c>
      <c r="BJ15" s="11">
        <v>47340</v>
      </c>
      <c r="BK15" s="11">
        <v>54060</v>
      </c>
      <c r="BL15" s="11">
        <v>0</v>
      </c>
      <c r="BM15" s="11">
        <v>0</v>
      </c>
      <c r="BN15" s="11">
        <v>0</v>
      </c>
      <c r="BO15" s="11">
        <v>5927</v>
      </c>
      <c r="BP15" s="11">
        <v>0</v>
      </c>
      <c r="BQ15" s="11">
        <v>604900</v>
      </c>
      <c r="BR15" s="11">
        <v>105200</v>
      </c>
      <c r="BS15" s="11">
        <v>0</v>
      </c>
      <c r="BT15" s="11">
        <v>0</v>
      </c>
      <c r="BU15" s="11">
        <v>0</v>
      </c>
      <c r="BV15" s="11">
        <v>631200</v>
      </c>
      <c r="BW15" s="11">
        <v>852150</v>
      </c>
      <c r="BX15" s="11">
        <v>0</v>
      </c>
      <c r="BY15" s="11">
        <v>0</v>
      </c>
      <c r="BZ15" s="11">
        <v>0</v>
      </c>
      <c r="CA15" s="74">
        <v>25540</v>
      </c>
      <c r="CB15" s="11">
        <v>3156</v>
      </c>
      <c r="CC15" s="11">
        <v>817290</v>
      </c>
      <c r="CD15" s="11">
        <v>3692800</v>
      </c>
      <c r="CE15" s="11">
        <v>0</v>
      </c>
      <c r="CF15" s="11">
        <v>867900</v>
      </c>
      <c r="CG15" s="11">
        <v>0</v>
      </c>
      <c r="CH15" s="11">
        <v>374000</v>
      </c>
      <c r="CI15" s="11">
        <v>611900</v>
      </c>
      <c r="CJ15" s="11">
        <v>56176</v>
      </c>
      <c r="CK15" s="11">
        <v>0</v>
      </c>
      <c r="CL15" s="11">
        <v>34190</v>
      </c>
      <c r="CM15" s="11">
        <v>96630</v>
      </c>
      <c r="CN15" s="11">
        <v>0</v>
      </c>
      <c r="CO15" s="11">
        <v>21444</v>
      </c>
      <c r="CP15" s="11">
        <v>0</v>
      </c>
      <c r="CQ15" s="11">
        <v>11920</v>
      </c>
      <c r="CR15" s="11">
        <v>0</v>
      </c>
      <c r="CS15" s="11">
        <v>0</v>
      </c>
      <c r="CT15" s="11">
        <v>18815</v>
      </c>
      <c r="CU15" s="11">
        <v>13680</v>
      </c>
      <c r="CV15" s="11">
        <v>0</v>
      </c>
      <c r="CW15" s="11">
        <v>139390</v>
      </c>
      <c r="CX15" s="11">
        <v>17884</v>
      </c>
      <c r="CY15" s="11">
        <v>0</v>
      </c>
      <c r="CZ15" s="11">
        <v>0</v>
      </c>
      <c r="DA15" s="25">
        <f t="shared" si="1"/>
        <v>10910145</v>
      </c>
    </row>
    <row r="16" spans="1:105" x14ac:dyDescent="0.25">
      <c r="A16" s="5" t="s">
        <v>212</v>
      </c>
      <c r="B16" s="5">
        <v>4222135</v>
      </c>
      <c r="C16" s="11">
        <v>34580</v>
      </c>
      <c r="D16" s="11">
        <v>0</v>
      </c>
      <c r="E16" s="11">
        <v>10520</v>
      </c>
      <c r="F16" s="11">
        <v>15690</v>
      </c>
      <c r="G16" s="11">
        <v>0</v>
      </c>
      <c r="H16" s="11">
        <v>61920</v>
      </c>
      <c r="I16" s="11">
        <v>42984</v>
      </c>
      <c r="J16" s="11">
        <v>0</v>
      </c>
      <c r="K16" s="11">
        <v>33870</v>
      </c>
      <c r="L16" s="11">
        <v>13150</v>
      </c>
      <c r="M16" s="11">
        <v>36760</v>
      </c>
      <c r="N16" s="11">
        <v>39160</v>
      </c>
      <c r="O16" s="11">
        <v>0</v>
      </c>
      <c r="P16" s="11">
        <v>0</v>
      </c>
      <c r="Q16" s="11">
        <v>7956</v>
      </c>
      <c r="R16" s="11">
        <v>0</v>
      </c>
      <c r="S16" s="11">
        <v>73392</v>
      </c>
      <c r="T16" s="11">
        <v>14728</v>
      </c>
      <c r="U16" s="11">
        <v>30505</v>
      </c>
      <c r="V16" s="11">
        <v>25495</v>
      </c>
      <c r="W16" s="11">
        <v>36603</v>
      </c>
      <c r="X16" s="11">
        <v>0</v>
      </c>
      <c r="Y16" s="11">
        <v>29502</v>
      </c>
      <c r="Z16" s="11">
        <v>39450</v>
      </c>
      <c r="AA16" s="11">
        <v>13150</v>
      </c>
      <c r="AB16" s="11">
        <v>13150</v>
      </c>
      <c r="AC16" s="11">
        <v>27470</v>
      </c>
      <c r="AD16" s="11">
        <v>49440</v>
      </c>
      <c r="AE16" s="11">
        <v>49440</v>
      </c>
      <c r="AF16" s="11">
        <v>9468</v>
      </c>
      <c r="AG16" s="11">
        <v>15515</v>
      </c>
      <c r="AH16" s="11">
        <v>5150</v>
      </c>
      <c r="AI16" s="11">
        <v>4120</v>
      </c>
      <c r="AJ16" s="11">
        <v>2010</v>
      </c>
      <c r="AK16" s="11">
        <v>4775</v>
      </c>
      <c r="AL16" s="11">
        <v>3200</v>
      </c>
      <c r="AM16" s="11">
        <v>12930</v>
      </c>
      <c r="AN16" s="11">
        <v>12610</v>
      </c>
      <c r="AO16" s="11">
        <v>20765</v>
      </c>
      <c r="AP16" s="11">
        <v>11325</v>
      </c>
      <c r="AQ16" s="11">
        <v>0</v>
      </c>
      <c r="AR16" s="11">
        <v>31560</v>
      </c>
      <c r="AS16" s="11">
        <v>31560</v>
      </c>
      <c r="AT16" s="11">
        <v>20765</v>
      </c>
      <c r="AU16" s="11">
        <v>21762</v>
      </c>
      <c r="AV16" s="11">
        <v>85740</v>
      </c>
      <c r="AW16" s="11">
        <v>85740</v>
      </c>
      <c r="AX16" s="11">
        <v>131500</v>
      </c>
      <c r="AY16" s="11">
        <v>0</v>
      </c>
      <c r="AZ16" s="11">
        <v>0</v>
      </c>
      <c r="BA16" s="11">
        <v>0</v>
      </c>
      <c r="BB16" s="11">
        <v>4480</v>
      </c>
      <c r="BC16" s="11">
        <v>46720</v>
      </c>
      <c r="BD16" s="11">
        <v>53700</v>
      </c>
      <c r="BE16" s="11">
        <v>53700</v>
      </c>
      <c r="BF16" s="11">
        <v>99400</v>
      </c>
      <c r="BG16" s="11">
        <v>109720</v>
      </c>
      <c r="BH16" s="11">
        <v>109720</v>
      </c>
      <c r="BI16" s="11">
        <v>47340</v>
      </c>
      <c r="BJ16" s="11">
        <v>47340</v>
      </c>
      <c r="BK16" s="11">
        <v>54060</v>
      </c>
      <c r="BL16" s="11">
        <v>0</v>
      </c>
      <c r="BM16" s="11">
        <v>0</v>
      </c>
      <c r="BN16" s="11">
        <v>0</v>
      </c>
      <c r="BO16" s="11">
        <v>5927</v>
      </c>
      <c r="BP16" s="11">
        <v>0</v>
      </c>
      <c r="BQ16" s="11">
        <v>483920</v>
      </c>
      <c r="BR16" s="11">
        <v>84160</v>
      </c>
      <c r="BS16" s="11">
        <v>0</v>
      </c>
      <c r="BT16" s="11">
        <v>0</v>
      </c>
      <c r="BU16" s="11">
        <v>0</v>
      </c>
      <c r="BV16" s="11">
        <v>631200</v>
      </c>
      <c r="BW16" s="11">
        <v>852150</v>
      </c>
      <c r="BX16" s="11">
        <v>0</v>
      </c>
      <c r="BY16" s="11">
        <v>0</v>
      </c>
      <c r="BZ16" s="11">
        <v>0</v>
      </c>
      <c r="CA16" s="74">
        <v>25540</v>
      </c>
      <c r="CB16" s="11">
        <v>3156</v>
      </c>
      <c r="CC16" s="11">
        <v>817290</v>
      </c>
      <c r="CD16" s="11">
        <v>1846400</v>
      </c>
      <c r="CE16" s="11">
        <v>0</v>
      </c>
      <c r="CF16" s="11">
        <v>867900</v>
      </c>
      <c r="CG16" s="11">
        <v>0</v>
      </c>
      <c r="CH16" s="11">
        <v>374000</v>
      </c>
      <c r="CI16" s="11">
        <v>611900</v>
      </c>
      <c r="CJ16" s="11">
        <v>56176</v>
      </c>
      <c r="CK16" s="11">
        <v>0</v>
      </c>
      <c r="CL16" s="11">
        <v>34190</v>
      </c>
      <c r="CM16" s="11">
        <v>96630</v>
      </c>
      <c r="CN16" s="11">
        <v>0</v>
      </c>
      <c r="CO16" s="11">
        <v>21444</v>
      </c>
      <c r="CP16" s="11">
        <v>0</v>
      </c>
      <c r="CQ16" s="11">
        <v>11920</v>
      </c>
      <c r="CR16" s="11">
        <v>0</v>
      </c>
      <c r="CS16" s="11">
        <v>0</v>
      </c>
      <c r="CT16" s="11">
        <v>18815</v>
      </c>
      <c r="CU16" s="11">
        <v>13680</v>
      </c>
      <c r="CV16" s="11">
        <v>0</v>
      </c>
      <c r="CW16" s="11">
        <v>139390</v>
      </c>
      <c r="CX16" s="11">
        <v>17884</v>
      </c>
      <c r="CY16" s="11">
        <v>0</v>
      </c>
      <c r="CZ16" s="11">
        <v>0</v>
      </c>
      <c r="DA16" s="25">
        <f t="shared" si="1"/>
        <v>8849262</v>
      </c>
    </row>
    <row r="17" spans="1:105" x14ac:dyDescent="0.25">
      <c r="A17" s="5" t="s">
        <v>213</v>
      </c>
      <c r="B17" s="5">
        <v>4222102</v>
      </c>
      <c r="C17" s="11">
        <v>13832</v>
      </c>
      <c r="D17" s="11">
        <v>0</v>
      </c>
      <c r="E17" s="11">
        <v>6312</v>
      </c>
      <c r="F17" s="11">
        <v>6276</v>
      </c>
      <c r="G17" s="11">
        <v>0</v>
      </c>
      <c r="H17" s="11">
        <v>12384</v>
      </c>
      <c r="I17" s="11">
        <v>21492</v>
      </c>
      <c r="J17" s="11">
        <v>0</v>
      </c>
      <c r="K17" s="11">
        <v>16935</v>
      </c>
      <c r="L17" s="11">
        <v>13150</v>
      </c>
      <c r="M17" s="11">
        <v>18380</v>
      </c>
      <c r="N17" s="11">
        <v>19580</v>
      </c>
      <c r="O17" s="11">
        <v>0</v>
      </c>
      <c r="P17" s="11">
        <v>0</v>
      </c>
      <c r="Q17" s="11">
        <v>5304</v>
      </c>
      <c r="R17" s="11">
        <v>0</v>
      </c>
      <c r="S17" s="11">
        <v>73392</v>
      </c>
      <c r="T17" s="11">
        <v>14728</v>
      </c>
      <c r="U17" s="11">
        <v>18303</v>
      </c>
      <c r="V17" s="11">
        <v>15297</v>
      </c>
      <c r="W17" s="11">
        <v>36603</v>
      </c>
      <c r="X17" s="11">
        <v>0</v>
      </c>
      <c r="Y17" s="11">
        <v>29502</v>
      </c>
      <c r="Z17" s="11">
        <v>39450</v>
      </c>
      <c r="AA17" s="11">
        <v>13150</v>
      </c>
      <c r="AB17" s="11">
        <v>13150</v>
      </c>
      <c r="AC17" s="11">
        <v>27470</v>
      </c>
      <c r="AD17" s="11">
        <v>49440</v>
      </c>
      <c r="AE17" s="11">
        <v>49440</v>
      </c>
      <c r="AF17" s="11">
        <v>9468</v>
      </c>
      <c r="AG17" s="11">
        <v>15515</v>
      </c>
      <c r="AH17" s="11">
        <v>5150</v>
      </c>
      <c r="AI17" s="11">
        <v>4120</v>
      </c>
      <c r="AJ17" s="11">
        <v>2010</v>
      </c>
      <c r="AK17" s="11">
        <v>4775</v>
      </c>
      <c r="AL17" s="11">
        <v>3200</v>
      </c>
      <c r="AM17" s="11">
        <v>12930</v>
      </c>
      <c r="AN17" s="11">
        <v>12610</v>
      </c>
      <c r="AO17" s="11">
        <v>20765</v>
      </c>
      <c r="AP17" s="11">
        <v>11325</v>
      </c>
      <c r="AQ17" s="11">
        <v>0</v>
      </c>
      <c r="AR17" s="11">
        <v>31560</v>
      </c>
      <c r="AS17" s="11">
        <v>31560</v>
      </c>
      <c r="AT17" s="11">
        <v>20765</v>
      </c>
      <c r="AU17" s="11">
        <v>21762</v>
      </c>
      <c r="AV17" s="11">
        <v>85740</v>
      </c>
      <c r="AW17" s="11">
        <v>85740</v>
      </c>
      <c r="AX17" s="11">
        <v>131500</v>
      </c>
      <c r="AY17" s="11">
        <v>0</v>
      </c>
      <c r="AZ17" s="11">
        <v>0</v>
      </c>
      <c r="BA17" s="11">
        <v>0</v>
      </c>
      <c r="BB17" s="11">
        <v>4480</v>
      </c>
      <c r="BC17" s="11">
        <v>46720</v>
      </c>
      <c r="BD17" s="11">
        <v>53700</v>
      </c>
      <c r="BE17" s="11">
        <v>53700</v>
      </c>
      <c r="BF17" s="11">
        <v>99400</v>
      </c>
      <c r="BG17" s="11">
        <v>109720</v>
      </c>
      <c r="BH17" s="11">
        <v>109720</v>
      </c>
      <c r="BI17" s="11">
        <v>47340</v>
      </c>
      <c r="BJ17" s="11">
        <v>47340</v>
      </c>
      <c r="BK17" s="11">
        <v>54060</v>
      </c>
      <c r="BL17" s="11">
        <v>0</v>
      </c>
      <c r="BM17" s="11">
        <v>0</v>
      </c>
      <c r="BN17" s="11">
        <v>0</v>
      </c>
      <c r="BO17" s="11">
        <v>5927</v>
      </c>
      <c r="BP17" s="11">
        <v>0</v>
      </c>
      <c r="BQ17" s="11">
        <v>193568</v>
      </c>
      <c r="BR17" s="11">
        <v>33664</v>
      </c>
      <c r="BS17" s="11">
        <v>0</v>
      </c>
      <c r="BT17" s="11">
        <v>0</v>
      </c>
      <c r="BU17" s="11">
        <v>0</v>
      </c>
      <c r="BV17" s="11">
        <v>420800</v>
      </c>
      <c r="BW17" s="11">
        <v>568100</v>
      </c>
      <c r="BX17" s="11">
        <v>0</v>
      </c>
      <c r="BY17" s="11">
        <v>0</v>
      </c>
      <c r="BZ17" s="11">
        <v>0</v>
      </c>
      <c r="CA17" s="74">
        <v>12770</v>
      </c>
      <c r="CB17" s="11">
        <v>3156</v>
      </c>
      <c r="CC17" s="11">
        <v>817290</v>
      </c>
      <c r="CD17" s="11">
        <v>1846400</v>
      </c>
      <c r="CE17" s="11">
        <v>0</v>
      </c>
      <c r="CF17" s="11">
        <v>578600</v>
      </c>
      <c r="CG17" s="11">
        <v>0</v>
      </c>
      <c r="CH17" s="11">
        <v>374000</v>
      </c>
      <c r="CI17" s="11">
        <v>611900</v>
      </c>
      <c r="CJ17" s="11">
        <v>56176</v>
      </c>
      <c r="CK17" s="11">
        <v>0</v>
      </c>
      <c r="CL17" s="11">
        <v>0</v>
      </c>
      <c r="CM17" s="11">
        <v>96630</v>
      </c>
      <c r="CN17" s="11">
        <v>0</v>
      </c>
      <c r="CO17" s="11">
        <v>21444</v>
      </c>
      <c r="CP17" s="11">
        <v>0</v>
      </c>
      <c r="CQ17" s="11">
        <v>4768</v>
      </c>
      <c r="CR17" s="11">
        <v>0</v>
      </c>
      <c r="CS17" s="11">
        <v>0</v>
      </c>
      <c r="CT17" s="11">
        <v>7526</v>
      </c>
      <c r="CU17" s="11">
        <v>6840</v>
      </c>
      <c r="CV17" s="11">
        <v>0</v>
      </c>
      <c r="CW17" s="11">
        <v>139390</v>
      </c>
      <c r="CX17" s="11">
        <v>17884</v>
      </c>
      <c r="CY17" s="11">
        <v>0</v>
      </c>
      <c r="CZ17" s="11">
        <v>0</v>
      </c>
      <c r="DA17" s="25">
        <f t="shared" si="1"/>
        <v>7467078</v>
      </c>
    </row>
    <row r="18" spans="1:105" x14ac:dyDescent="0.25">
      <c r="A18" s="5" t="s">
        <v>214</v>
      </c>
      <c r="B18" s="5">
        <v>4222104</v>
      </c>
      <c r="C18" s="11">
        <v>13832</v>
      </c>
      <c r="D18" s="11">
        <v>0</v>
      </c>
      <c r="E18" s="11">
        <v>4208</v>
      </c>
      <c r="F18" s="11">
        <v>6276</v>
      </c>
      <c r="G18" s="11">
        <v>0</v>
      </c>
      <c r="H18" s="11">
        <v>12384</v>
      </c>
      <c r="I18" s="11">
        <v>21492</v>
      </c>
      <c r="J18" s="11">
        <v>0</v>
      </c>
      <c r="K18" s="11">
        <v>16935</v>
      </c>
      <c r="L18" s="11">
        <v>13150</v>
      </c>
      <c r="M18" s="11">
        <v>13785</v>
      </c>
      <c r="N18" s="11">
        <v>19580</v>
      </c>
      <c r="O18" s="11">
        <v>0</v>
      </c>
      <c r="P18" s="11">
        <v>0</v>
      </c>
      <c r="Q18" s="11">
        <v>5304</v>
      </c>
      <c r="R18" s="11">
        <v>0</v>
      </c>
      <c r="S18" s="11">
        <v>73392</v>
      </c>
      <c r="T18" s="11">
        <v>14728</v>
      </c>
      <c r="U18" s="11">
        <v>18303</v>
      </c>
      <c r="V18" s="11">
        <v>15297</v>
      </c>
      <c r="W18" s="11">
        <v>36603</v>
      </c>
      <c r="X18" s="11">
        <v>0</v>
      </c>
      <c r="Y18" s="11">
        <v>29502</v>
      </c>
      <c r="Z18" s="11">
        <v>39450</v>
      </c>
      <c r="AA18" s="11">
        <v>13150</v>
      </c>
      <c r="AB18" s="11">
        <v>13150</v>
      </c>
      <c r="AC18" s="11">
        <v>27470</v>
      </c>
      <c r="AD18" s="11">
        <v>49440</v>
      </c>
      <c r="AE18" s="11">
        <v>49440</v>
      </c>
      <c r="AF18" s="11">
        <v>9468</v>
      </c>
      <c r="AG18" s="11">
        <v>15515</v>
      </c>
      <c r="AH18" s="11">
        <v>5150</v>
      </c>
      <c r="AI18" s="11">
        <v>4120</v>
      </c>
      <c r="AJ18" s="11">
        <v>2010</v>
      </c>
      <c r="AK18" s="11">
        <v>4775</v>
      </c>
      <c r="AL18" s="11">
        <v>3200</v>
      </c>
      <c r="AM18" s="11">
        <v>12930</v>
      </c>
      <c r="AN18" s="11">
        <v>12610</v>
      </c>
      <c r="AO18" s="11">
        <v>20765</v>
      </c>
      <c r="AP18" s="11">
        <v>11325</v>
      </c>
      <c r="AQ18" s="11">
        <v>0</v>
      </c>
      <c r="AR18" s="11">
        <v>31560</v>
      </c>
      <c r="AS18" s="11">
        <v>31560</v>
      </c>
      <c r="AT18" s="11">
        <v>20765</v>
      </c>
      <c r="AU18" s="11">
        <v>21762</v>
      </c>
      <c r="AV18" s="11">
        <v>85740</v>
      </c>
      <c r="AW18" s="11">
        <v>85740</v>
      </c>
      <c r="AX18" s="11">
        <v>131500</v>
      </c>
      <c r="AY18" s="11">
        <v>0</v>
      </c>
      <c r="AZ18" s="11">
        <v>0</v>
      </c>
      <c r="BA18" s="11">
        <v>0</v>
      </c>
      <c r="BB18" s="11">
        <v>4480</v>
      </c>
      <c r="BC18" s="11">
        <v>46720</v>
      </c>
      <c r="BD18" s="11">
        <v>53700</v>
      </c>
      <c r="BE18" s="11">
        <v>53700</v>
      </c>
      <c r="BF18" s="11">
        <v>99400</v>
      </c>
      <c r="BG18" s="11">
        <v>109720</v>
      </c>
      <c r="BH18" s="11">
        <v>109720</v>
      </c>
      <c r="BI18" s="11">
        <v>47340</v>
      </c>
      <c r="BJ18" s="11">
        <v>47340</v>
      </c>
      <c r="BK18" s="11">
        <v>54060</v>
      </c>
      <c r="BL18" s="11">
        <v>0</v>
      </c>
      <c r="BM18" s="11">
        <v>0</v>
      </c>
      <c r="BN18" s="11">
        <v>0</v>
      </c>
      <c r="BO18" s="11">
        <v>5927</v>
      </c>
      <c r="BP18" s="11">
        <v>0</v>
      </c>
      <c r="BQ18" s="11">
        <v>120980</v>
      </c>
      <c r="BR18" s="11">
        <v>21040</v>
      </c>
      <c r="BS18" s="11">
        <v>0</v>
      </c>
      <c r="BT18" s="11">
        <v>0</v>
      </c>
      <c r="BU18" s="11">
        <v>0</v>
      </c>
      <c r="BV18" s="11">
        <v>420800</v>
      </c>
      <c r="BW18" s="11">
        <v>568100</v>
      </c>
      <c r="BX18" s="11">
        <v>0</v>
      </c>
      <c r="BY18" s="11">
        <v>0</v>
      </c>
      <c r="BZ18" s="11">
        <v>0</v>
      </c>
      <c r="CA18" s="74">
        <v>12770</v>
      </c>
      <c r="CB18" s="11">
        <v>3156</v>
      </c>
      <c r="CC18" s="11">
        <v>817290</v>
      </c>
      <c r="CD18" s="11">
        <v>923200</v>
      </c>
      <c r="CE18" s="11">
        <v>0</v>
      </c>
      <c r="CF18" s="11">
        <v>173580</v>
      </c>
      <c r="CG18" s="11">
        <v>0</v>
      </c>
      <c r="CH18" s="11">
        <v>374000</v>
      </c>
      <c r="CI18" s="11">
        <v>611900</v>
      </c>
      <c r="CJ18" s="11">
        <v>56176</v>
      </c>
      <c r="CK18" s="11">
        <v>0</v>
      </c>
      <c r="CL18" s="11">
        <v>0</v>
      </c>
      <c r="CM18" s="11">
        <v>96630</v>
      </c>
      <c r="CN18" s="11">
        <v>0</v>
      </c>
      <c r="CO18" s="11">
        <v>21444</v>
      </c>
      <c r="CP18" s="11">
        <v>0</v>
      </c>
      <c r="CQ18" s="11">
        <v>4768</v>
      </c>
      <c r="CR18" s="11">
        <v>0</v>
      </c>
      <c r="CS18" s="11">
        <v>0</v>
      </c>
      <c r="CT18" s="11">
        <v>7526</v>
      </c>
      <c r="CU18" s="11">
        <v>6840</v>
      </c>
      <c r="CV18" s="11">
        <v>0</v>
      </c>
      <c r="CW18" s="11">
        <v>139390</v>
      </c>
      <c r="CX18" s="11">
        <v>17884</v>
      </c>
      <c r="CY18" s="11">
        <v>0</v>
      </c>
      <c r="CZ18" s="11">
        <v>0</v>
      </c>
      <c r="DA18" s="25">
        <f t="shared" si="1"/>
        <v>6046947</v>
      </c>
    </row>
    <row r="19" spans="1:105" x14ac:dyDescent="0.25">
      <c r="A19" s="5" t="s">
        <v>215</v>
      </c>
      <c r="B19" s="5">
        <v>4222113</v>
      </c>
      <c r="C19" s="11">
        <v>13832</v>
      </c>
      <c r="D19" s="11">
        <v>0</v>
      </c>
      <c r="E19" s="11">
        <v>6312</v>
      </c>
      <c r="F19" s="11">
        <v>6276</v>
      </c>
      <c r="G19" s="11">
        <v>0</v>
      </c>
      <c r="H19" s="11">
        <v>12384</v>
      </c>
      <c r="I19" s="11">
        <v>21492</v>
      </c>
      <c r="J19" s="11">
        <v>0</v>
      </c>
      <c r="K19" s="11">
        <v>16935</v>
      </c>
      <c r="L19" s="11">
        <v>13150</v>
      </c>
      <c r="M19" s="11">
        <v>13785</v>
      </c>
      <c r="N19" s="11">
        <v>19580</v>
      </c>
      <c r="O19" s="11">
        <v>0</v>
      </c>
      <c r="P19" s="11">
        <v>0</v>
      </c>
      <c r="Q19" s="11">
        <v>5304</v>
      </c>
      <c r="R19" s="11">
        <v>0</v>
      </c>
      <c r="S19" s="11">
        <v>73392</v>
      </c>
      <c r="T19" s="11">
        <v>14728</v>
      </c>
      <c r="U19" s="11">
        <v>18303</v>
      </c>
      <c r="V19" s="11">
        <v>15297</v>
      </c>
      <c r="W19" s="11">
        <v>36603</v>
      </c>
      <c r="X19" s="11">
        <v>0</v>
      </c>
      <c r="Y19" s="11">
        <v>29502</v>
      </c>
      <c r="Z19" s="11">
        <v>39450</v>
      </c>
      <c r="AA19" s="11">
        <v>13150</v>
      </c>
      <c r="AB19" s="11">
        <v>13150</v>
      </c>
      <c r="AC19" s="11">
        <v>27470</v>
      </c>
      <c r="AD19" s="11">
        <v>49440</v>
      </c>
      <c r="AE19" s="11">
        <v>49440</v>
      </c>
      <c r="AF19" s="11">
        <v>9468</v>
      </c>
      <c r="AG19" s="11">
        <v>15515</v>
      </c>
      <c r="AH19" s="11">
        <v>5150</v>
      </c>
      <c r="AI19" s="11">
        <v>4120</v>
      </c>
      <c r="AJ19" s="11">
        <v>2010</v>
      </c>
      <c r="AK19" s="11">
        <v>4775</v>
      </c>
      <c r="AL19" s="11">
        <v>3200</v>
      </c>
      <c r="AM19" s="11">
        <v>12930</v>
      </c>
      <c r="AN19" s="11">
        <v>12610</v>
      </c>
      <c r="AO19" s="11">
        <v>20765</v>
      </c>
      <c r="AP19" s="11">
        <v>11325</v>
      </c>
      <c r="AQ19" s="11">
        <v>0</v>
      </c>
      <c r="AR19" s="11">
        <v>31560</v>
      </c>
      <c r="AS19" s="11">
        <v>31560</v>
      </c>
      <c r="AT19" s="11">
        <v>20765</v>
      </c>
      <c r="AU19" s="11">
        <v>21762</v>
      </c>
      <c r="AV19" s="11">
        <v>85740</v>
      </c>
      <c r="AW19" s="11">
        <v>85740</v>
      </c>
      <c r="AX19" s="11">
        <v>131500</v>
      </c>
      <c r="AY19" s="11">
        <v>0</v>
      </c>
      <c r="AZ19" s="11">
        <v>0</v>
      </c>
      <c r="BA19" s="11">
        <v>0</v>
      </c>
      <c r="BB19" s="11">
        <v>4480</v>
      </c>
      <c r="BC19" s="11">
        <v>46720</v>
      </c>
      <c r="BD19" s="11">
        <v>53700</v>
      </c>
      <c r="BE19" s="11">
        <v>53700</v>
      </c>
      <c r="BF19" s="11">
        <v>99400</v>
      </c>
      <c r="BG19" s="11">
        <v>109720</v>
      </c>
      <c r="BH19" s="11">
        <v>109720</v>
      </c>
      <c r="BI19" s="11">
        <v>47340</v>
      </c>
      <c r="BJ19" s="11">
        <v>47340</v>
      </c>
      <c r="BK19" s="11">
        <v>54060</v>
      </c>
      <c r="BL19" s="11">
        <v>0</v>
      </c>
      <c r="BM19" s="11">
        <v>0</v>
      </c>
      <c r="BN19" s="11">
        <v>0</v>
      </c>
      <c r="BO19" s="11">
        <v>5927</v>
      </c>
      <c r="BP19" s="11">
        <v>0</v>
      </c>
      <c r="BQ19" s="11">
        <v>193568</v>
      </c>
      <c r="BR19" s="11">
        <v>33664</v>
      </c>
      <c r="BS19" s="11">
        <v>0</v>
      </c>
      <c r="BT19" s="11">
        <v>0</v>
      </c>
      <c r="BU19" s="11">
        <v>0</v>
      </c>
      <c r="BV19" s="11">
        <v>420800</v>
      </c>
      <c r="BW19" s="11">
        <v>568100</v>
      </c>
      <c r="BX19" s="11">
        <v>0</v>
      </c>
      <c r="BY19" s="11">
        <v>0</v>
      </c>
      <c r="BZ19" s="11">
        <v>0</v>
      </c>
      <c r="CA19" s="74">
        <v>12770</v>
      </c>
      <c r="CB19" s="11">
        <v>3156</v>
      </c>
      <c r="CC19" s="11">
        <v>817290</v>
      </c>
      <c r="CD19" s="11">
        <v>1846400</v>
      </c>
      <c r="CE19" s="11">
        <v>0</v>
      </c>
      <c r="CF19" s="11">
        <v>289300</v>
      </c>
      <c r="CG19" s="11">
        <v>0</v>
      </c>
      <c r="CH19" s="11">
        <v>374000</v>
      </c>
      <c r="CI19" s="11">
        <v>611900</v>
      </c>
      <c r="CJ19" s="11">
        <v>56176</v>
      </c>
      <c r="CK19" s="11">
        <v>0</v>
      </c>
      <c r="CL19" s="11">
        <v>20514</v>
      </c>
      <c r="CM19" s="11">
        <v>96630</v>
      </c>
      <c r="CN19" s="11">
        <v>0</v>
      </c>
      <c r="CO19" s="11">
        <v>21444</v>
      </c>
      <c r="CP19" s="11">
        <v>0</v>
      </c>
      <c r="CQ19" s="11">
        <v>4768</v>
      </c>
      <c r="CR19" s="11">
        <v>0</v>
      </c>
      <c r="CS19" s="11">
        <v>0</v>
      </c>
      <c r="CT19" s="11">
        <v>7526</v>
      </c>
      <c r="CU19" s="11">
        <v>6840</v>
      </c>
      <c r="CV19" s="11">
        <v>0</v>
      </c>
      <c r="CW19" s="11">
        <v>139390</v>
      </c>
      <c r="CX19" s="11">
        <v>17884</v>
      </c>
      <c r="CY19" s="11">
        <v>0</v>
      </c>
      <c r="CZ19" s="11">
        <v>0</v>
      </c>
      <c r="DA19" s="25">
        <f t="shared" si="1"/>
        <v>7193697</v>
      </c>
    </row>
    <row r="20" spans="1:105" x14ac:dyDescent="0.25">
      <c r="A20" s="5" t="s">
        <v>216</v>
      </c>
      <c r="B20" s="5">
        <v>4222126</v>
      </c>
      <c r="C20" s="11">
        <v>69160</v>
      </c>
      <c r="D20" s="11">
        <v>0</v>
      </c>
      <c r="E20" s="11">
        <v>10520</v>
      </c>
      <c r="F20" s="11">
        <v>15690</v>
      </c>
      <c r="G20" s="11">
        <v>0</v>
      </c>
      <c r="H20" s="11">
        <v>61920</v>
      </c>
      <c r="I20" s="11">
        <v>42984</v>
      </c>
      <c r="J20" s="11">
        <v>0</v>
      </c>
      <c r="K20" s="11">
        <v>28225</v>
      </c>
      <c r="L20" s="11">
        <v>13150</v>
      </c>
      <c r="M20" s="11">
        <v>36760</v>
      </c>
      <c r="N20" s="11">
        <v>58740</v>
      </c>
      <c r="O20" s="11">
        <v>0</v>
      </c>
      <c r="P20" s="11">
        <v>0</v>
      </c>
      <c r="Q20" s="11">
        <v>7956</v>
      </c>
      <c r="R20" s="11">
        <v>0</v>
      </c>
      <c r="S20" s="11">
        <v>73392</v>
      </c>
      <c r="T20" s="11">
        <v>14728</v>
      </c>
      <c r="U20" s="11">
        <v>48808</v>
      </c>
      <c r="V20" s="11">
        <v>25495</v>
      </c>
      <c r="W20" s="11">
        <v>36603</v>
      </c>
      <c r="X20" s="11">
        <v>0</v>
      </c>
      <c r="Y20" s="11">
        <v>29502</v>
      </c>
      <c r="Z20" s="11">
        <v>39450</v>
      </c>
      <c r="AA20" s="11">
        <v>13150</v>
      </c>
      <c r="AB20" s="11">
        <v>13150</v>
      </c>
      <c r="AC20" s="11">
        <v>27470</v>
      </c>
      <c r="AD20" s="11">
        <v>49440</v>
      </c>
      <c r="AE20" s="11">
        <v>49440</v>
      </c>
      <c r="AF20" s="11">
        <v>9468</v>
      </c>
      <c r="AG20" s="11">
        <v>15515</v>
      </c>
      <c r="AH20" s="11">
        <v>5150</v>
      </c>
      <c r="AI20" s="11">
        <v>4120</v>
      </c>
      <c r="AJ20" s="11">
        <v>2010</v>
      </c>
      <c r="AK20" s="11">
        <v>4775</v>
      </c>
      <c r="AL20" s="11">
        <v>3200</v>
      </c>
      <c r="AM20" s="11">
        <v>12930</v>
      </c>
      <c r="AN20" s="11">
        <v>12610</v>
      </c>
      <c r="AO20" s="11">
        <v>20765</v>
      </c>
      <c r="AP20" s="11">
        <v>11325</v>
      </c>
      <c r="AQ20" s="11">
        <v>0</v>
      </c>
      <c r="AR20" s="11">
        <v>31560</v>
      </c>
      <c r="AS20" s="11">
        <v>31560</v>
      </c>
      <c r="AT20" s="11">
        <v>20765</v>
      </c>
      <c r="AU20" s="11">
        <v>21762</v>
      </c>
      <c r="AV20" s="11">
        <v>85740</v>
      </c>
      <c r="AW20" s="11">
        <v>85740</v>
      </c>
      <c r="AX20" s="11">
        <v>131500</v>
      </c>
      <c r="AY20" s="11">
        <v>0</v>
      </c>
      <c r="AZ20" s="11">
        <v>0</v>
      </c>
      <c r="BA20" s="11">
        <v>0</v>
      </c>
      <c r="BB20" s="11">
        <v>4480</v>
      </c>
      <c r="BC20" s="11">
        <v>46720</v>
      </c>
      <c r="BD20" s="11">
        <v>53700</v>
      </c>
      <c r="BE20" s="11">
        <v>53700</v>
      </c>
      <c r="BF20" s="11">
        <v>99400</v>
      </c>
      <c r="BG20" s="11">
        <v>109720</v>
      </c>
      <c r="BH20" s="11">
        <v>109720</v>
      </c>
      <c r="BI20" s="11">
        <v>47340</v>
      </c>
      <c r="BJ20" s="11">
        <v>47340</v>
      </c>
      <c r="BK20" s="11">
        <v>54060</v>
      </c>
      <c r="BL20" s="11">
        <v>0</v>
      </c>
      <c r="BM20" s="11">
        <v>0</v>
      </c>
      <c r="BN20" s="11">
        <v>0</v>
      </c>
      <c r="BO20" s="11">
        <v>5927</v>
      </c>
      <c r="BP20" s="11">
        <v>0</v>
      </c>
      <c r="BQ20" s="11">
        <v>145176</v>
      </c>
      <c r="BR20" s="11">
        <v>25248</v>
      </c>
      <c r="BS20" s="11">
        <v>0</v>
      </c>
      <c r="BT20" s="11">
        <v>0</v>
      </c>
      <c r="BU20" s="11">
        <v>0</v>
      </c>
      <c r="BV20" s="11">
        <v>631200</v>
      </c>
      <c r="BW20" s="11">
        <v>852150</v>
      </c>
      <c r="BX20" s="11">
        <v>0</v>
      </c>
      <c r="BY20" s="11">
        <v>0</v>
      </c>
      <c r="BZ20" s="11">
        <v>0</v>
      </c>
      <c r="CA20" s="74">
        <v>12770</v>
      </c>
      <c r="CB20" s="11">
        <v>3156</v>
      </c>
      <c r="CC20" s="11">
        <v>817290</v>
      </c>
      <c r="CD20" s="11">
        <v>2769600</v>
      </c>
      <c r="CE20" s="11">
        <v>0</v>
      </c>
      <c r="CF20" s="11">
        <v>867900</v>
      </c>
      <c r="CG20" s="11">
        <v>0</v>
      </c>
      <c r="CH20" s="11">
        <v>374000</v>
      </c>
      <c r="CI20" s="11">
        <v>611900</v>
      </c>
      <c r="CJ20" s="11">
        <v>56176</v>
      </c>
      <c r="CK20" s="11">
        <v>0</v>
      </c>
      <c r="CL20" s="11">
        <v>34190</v>
      </c>
      <c r="CM20" s="11">
        <v>96630</v>
      </c>
      <c r="CN20" s="11">
        <v>0</v>
      </c>
      <c r="CO20" s="11">
        <v>42888</v>
      </c>
      <c r="CP20" s="11">
        <v>0</v>
      </c>
      <c r="CQ20" s="11">
        <v>11920</v>
      </c>
      <c r="CR20" s="11">
        <v>0</v>
      </c>
      <c r="CS20" s="11">
        <v>0</v>
      </c>
      <c r="CT20" s="11">
        <v>18815</v>
      </c>
      <c r="CU20" s="11">
        <v>13680</v>
      </c>
      <c r="CV20" s="11">
        <v>0</v>
      </c>
      <c r="CW20" s="11">
        <v>139390</v>
      </c>
      <c r="CX20" s="11">
        <v>17884</v>
      </c>
      <c r="CY20" s="11">
        <v>0</v>
      </c>
      <c r="CZ20" s="11">
        <v>0</v>
      </c>
      <c r="DA20" s="25">
        <f t="shared" si="1"/>
        <v>9450298</v>
      </c>
    </row>
    <row r="21" spans="1:105" x14ac:dyDescent="0.25">
      <c r="A21" s="5" t="s">
        <v>217</v>
      </c>
      <c r="B21" s="5">
        <v>4222127</v>
      </c>
      <c r="C21" s="11">
        <v>13832</v>
      </c>
      <c r="D21" s="11">
        <v>0</v>
      </c>
      <c r="E21" s="11">
        <v>6312</v>
      </c>
      <c r="F21" s="11">
        <v>6276</v>
      </c>
      <c r="G21" s="11">
        <v>0</v>
      </c>
      <c r="H21" s="11">
        <v>18576</v>
      </c>
      <c r="I21" s="11">
        <v>21492</v>
      </c>
      <c r="J21" s="11">
        <v>0</v>
      </c>
      <c r="K21" s="11">
        <v>16935</v>
      </c>
      <c r="L21" s="11">
        <v>13150</v>
      </c>
      <c r="M21" s="11">
        <v>13785</v>
      </c>
      <c r="N21" s="11">
        <v>19580</v>
      </c>
      <c r="O21" s="11">
        <v>0</v>
      </c>
      <c r="P21" s="11">
        <v>0</v>
      </c>
      <c r="Q21" s="11">
        <v>5304</v>
      </c>
      <c r="R21" s="11">
        <v>0</v>
      </c>
      <c r="S21" s="11">
        <v>73392</v>
      </c>
      <c r="T21" s="11">
        <v>14728</v>
      </c>
      <c r="U21" s="11">
        <v>18303</v>
      </c>
      <c r="V21" s="11">
        <v>15297</v>
      </c>
      <c r="W21" s="11">
        <v>36603</v>
      </c>
      <c r="X21" s="11">
        <v>0</v>
      </c>
      <c r="Y21" s="11">
        <v>29502</v>
      </c>
      <c r="Z21" s="11">
        <v>39450</v>
      </c>
      <c r="AA21" s="11">
        <v>13150</v>
      </c>
      <c r="AB21" s="11">
        <v>13150</v>
      </c>
      <c r="AC21" s="11">
        <v>27470</v>
      </c>
      <c r="AD21" s="11">
        <v>49440</v>
      </c>
      <c r="AE21" s="11">
        <v>49440</v>
      </c>
      <c r="AF21" s="11">
        <v>9468</v>
      </c>
      <c r="AG21" s="11">
        <v>15515</v>
      </c>
      <c r="AH21" s="11">
        <v>5150</v>
      </c>
      <c r="AI21" s="11">
        <v>4120</v>
      </c>
      <c r="AJ21" s="11">
        <v>2010</v>
      </c>
      <c r="AK21" s="11">
        <v>4775</v>
      </c>
      <c r="AL21" s="11">
        <v>3200</v>
      </c>
      <c r="AM21" s="11">
        <v>12930</v>
      </c>
      <c r="AN21" s="11">
        <v>12610</v>
      </c>
      <c r="AO21" s="11">
        <v>20765</v>
      </c>
      <c r="AP21" s="11">
        <v>11325</v>
      </c>
      <c r="AQ21" s="11">
        <v>0</v>
      </c>
      <c r="AR21" s="11">
        <v>31560</v>
      </c>
      <c r="AS21" s="11">
        <v>31560</v>
      </c>
      <c r="AT21" s="11">
        <v>20765</v>
      </c>
      <c r="AU21" s="11">
        <v>21762</v>
      </c>
      <c r="AV21" s="11">
        <v>85740</v>
      </c>
      <c r="AW21" s="11">
        <v>85740</v>
      </c>
      <c r="AX21" s="11">
        <v>131500</v>
      </c>
      <c r="AY21" s="11">
        <v>0</v>
      </c>
      <c r="AZ21" s="11">
        <v>0</v>
      </c>
      <c r="BA21" s="11">
        <v>0</v>
      </c>
      <c r="BB21" s="11">
        <v>4480</v>
      </c>
      <c r="BC21" s="11">
        <v>46720</v>
      </c>
      <c r="BD21" s="11">
        <v>53700</v>
      </c>
      <c r="BE21" s="11">
        <v>53700</v>
      </c>
      <c r="BF21" s="11">
        <v>99400</v>
      </c>
      <c r="BG21" s="11">
        <v>109720</v>
      </c>
      <c r="BH21" s="11">
        <v>109720</v>
      </c>
      <c r="BI21" s="11">
        <v>47340</v>
      </c>
      <c r="BJ21" s="11">
        <v>47340</v>
      </c>
      <c r="BK21" s="11">
        <v>54060</v>
      </c>
      <c r="BL21" s="11">
        <v>0</v>
      </c>
      <c r="BM21" s="11">
        <v>0</v>
      </c>
      <c r="BN21" s="11">
        <v>0</v>
      </c>
      <c r="BO21" s="11">
        <v>5927</v>
      </c>
      <c r="BP21" s="11">
        <v>0</v>
      </c>
      <c r="BQ21" s="11">
        <v>120980</v>
      </c>
      <c r="BR21" s="11">
        <v>21040</v>
      </c>
      <c r="BS21" s="11">
        <v>0</v>
      </c>
      <c r="BT21" s="11">
        <v>0</v>
      </c>
      <c r="BU21" s="11">
        <v>0</v>
      </c>
      <c r="BV21" s="11">
        <v>420800</v>
      </c>
      <c r="BW21" s="11">
        <v>568100</v>
      </c>
      <c r="BX21" s="11">
        <v>0</v>
      </c>
      <c r="BY21" s="11">
        <v>0</v>
      </c>
      <c r="BZ21" s="11">
        <v>0</v>
      </c>
      <c r="CA21" s="74">
        <v>12770</v>
      </c>
      <c r="CB21" s="11">
        <v>3156</v>
      </c>
      <c r="CC21" s="11">
        <v>817290</v>
      </c>
      <c r="CD21" s="11">
        <v>923200</v>
      </c>
      <c r="CE21" s="11">
        <v>0</v>
      </c>
      <c r="CF21" s="11">
        <v>289300</v>
      </c>
      <c r="CG21" s="11">
        <v>0</v>
      </c>
      <c r="CH21" s="11">
        <v>374000</v>
      </c>
      <c r="CI21" s="11">
        <v>611900</v>
      </c>
      <c r="CJ21" s="11">
        <v>56176</v>
      </c>
      <c r="CK21" s="11">
        <v>0</v>
      </c>
      <c r="CL21" s="11">
        <v>20514</v>
      </c>
      <c r="CM21" s="11">
        <v>96630</v>
      </c>
      <c r="CN21" s="11">
        <v>0</v>
      </c>
      <c r="CO21" s="11">
        <v>21444</v>
      </c>
      <c r="CP21" s="11">
        <v>0</v>
      </c>
      <c r="CQ21" s="11">
        <v>4768</v>
      </c>
      <c r="CR21" s="11">
        <v>0</v>
      </c>
      <c r="CS21" s="11">
        <v>0</v>
      </c>
      <c r="CT21" s="11">
        <v>7526</v>
      </c>
      <c r="CU21" s="11">
        <v>6840</v>
      </c>
      <c r="CV21" s="11">
        <v>0</v>
      </c>
      <c r="CW21" s="11">
        <v>139390</v>
      </c>
      <c r="CX21" s="11">
        <v>17884</v>
      </c>
      <c r="CY21" s="11">
        <v>0</v>
      </c>
      <c r="CZ21" s="11">
        <v>0</v>
      </c>
      <c r="DA21" s="25">
        <f t="shared" si="1"/>
        <v>6191477</v>
      </c>
    </row>
    <row r="22" spans="1:105" x14ac:dyDescent="0.25">
      <c r="A22" s="5" t="s">
        <v>218</v>
      </c>
      <c r="B22" s="5">
        <v>4121000</v>
      </c>
      <c r="C22" s="11">
        <v>69160</v>
      </c>
      <c r="D22" s="11">
        <v>0</v>
      </c>
      <c r="E22" s="11">
        <v>10520</v>
      </c>
      <c r="F22" s="11">
        <v>15690</v>
      </c>
      <c r="G22" s="11">
        <v>0</v>
      </c>
      <c r="H22" s="11">
        <v>61920</v>
      </c>
      <c r="I22" s="11">
        <v>21492</v>
      </c>
      <c r="J22" s="11">
        <v>0</v>
      </c>
      <c r="K22" s="11">
        <v>16935</v>
      </c>
      <c r="L22" s="11">
        <v>13150</v>
      </c>
      <c r="M22" s="11">
        <v>36760</v>
      </c>
      <c r="N22" s="11">
        <v>19580</v>
      </c>
      <c r="O22" s="11">
        <v>0</v>
      </c>
      <c r="P22" s="11">
        <v>0</v>
      </c>
      <c r="Q22" s="11">
        <v>5304</v>
      </c>
      <c r="R22" s="11">
        <v>0</v>
      </c>
      <c r="S22" s="11">
        <v>73392</v>
      </c>
      <c r="T22" s="11">
        <v>14728</v>
      </c>
      <c r="U22" s="11">
        <v>48808</v>
      </c>
      <c r="V22" s="11">
        <v>25495</v>
      </c>
      <c r="W22" s="11">
        <v>36603</v>
      </c>
      <c r="X22" s="11">
        <v>0</v>
      </c>
      <c r="Y22" s="11">
        <v>29502</v>
      </c>
      <c r="Z22" s="11">
        <v>39450</v>
      </c>
      <c r="AA22" s="11">
        <v>13150</v>
      </c>
      <c r="AB22" s="11">
        <v>13150</v>
      </c>
      <c r="AC22" s="11">
        <v>27470</v>
      </c>
      <c r="AD22" s="11">
        <v>49440</v>
      </c>
      <c r="AE22" s="11">
        <v>49440</v>
      </c>
      <c r="AF22" s="11">
        <v>9468</v>
      </c>
      <c r="AG22" s="11">
        <v>15515</v>
      </c>
      <c r="AH22" s="11">
        <v>5150</v>
      </c>
      <c r="AI22" s="11">
        <v>4120</v>
      </c>
      <c r="AJ22" s="11">
        <v>2010</v>
      </c>
      <c r="AK22" s="11">
        <v>4775</v>
      </c>
      <c r="AL22" s="11">
        <v>3200</v>
      </c>
      <c r="AM22" s="11">
        <v>12930</v>
      </c>
      <c r="AN22" s="11">
        <v>12610</v>
      </c>
      <c r="AO22" s="11">
        <v>20765</v>
      </c>
      <c r="AP22" s="11">
        <v>11325</v>
      </c>
      <c r="AQ22" s="11">
        <v>0</v>
      </c>
      <c r="AR22" s="11">
        <v>31560</v>
      </c>
      <c r="AS22" s="11">
        <v>31560</v>
      </c>
      <c r="AT22" s="11">
        <v>20765</v>
      </c>
      <c r="AU22" s="11">
        <v>21762</v>
      </c>
      <c r="AV22" s="11">
        <v>85740</v>
      </c>
      <c r="AW22" s="11">
        <v>85740</v>
      </c>
      <c r="AX22" s="11">
        <v>131500</v>
      </c>
      <c r="AY22" s="11">
        <v>0</v>
      </c>
      <c r="AZ22" s="11">
        <v>0</v>
      </c>
      <c r="BA22" s="11">
        <v>0</v>
      </c>
      <c r="BB22" s="11">
        <v>4480</v>
      </c>
      <c r="BC22" s="11">
        <v>46720</v>
      </c>
      <c r="BD22" s="11">
        <v>53700</v>
      </c>
      <c r="BE22" s="11">
        <v>53700</v>
      </c>
      <c r="BF22" s="11">
        <v>99400</v>
      </c>
      <c r="BG22" s="11">
        <v>109720</v>
      </c>
      <c r="BH22" s="11">
        <v>109720</v>
      </c>
      <c r="BI22" s="11">
        <v>47340</v>
      </c>
      <c r="BJ22" s="11">
        <v>47340</v>
      </c>
      <c r="BK22" s="11">
        <v>54060</v>
      </c>
      <c r="BL22" s="11">
        <v>0</v>
      </c>
      <c r="BM22" s="11">
        <v>0</v>
      </c>
      <c r="BN22" s="11">
        <v>0</v>
      </c>
      <c r="BO22" s="11">
        <v>5927</v>
      </c>
      <c r="BP22" s="11">
        <v>0</v>
      </c>
      <c r="BQ22" s="11">
        <v>604900</v>
      </c>
      <c r="BR22" s="11">
        <v>105200</v>
      </c>
      <c r="BS22" s="11">
        <v>0</v>
      </c>
      <c r="BT22" s="11">
        <v>0</v>
      </c>
      <c r="BU22" s="11">
        <v>0</v>
      </c>
      <c r="BV22" s="11">
        <v>1262400</v>
      </c>
      <c r="BW22" s="11">
        <v>1704300</v>
      </c>
      <c r="BX22" s="11">
        <v>0</v>
      </c>
      <c r="BY22" s="11">
        <v>0</v>
      </c>
      <c r="BZ22" s="11">
        <v>0</v>
      </c>
      <c r="CA22" s="74">
        <v>15324</v>
      </c>
      <c r="CB22" s="11">
        <v>3156</v>
      </c>
      <c r="CC22" s="11">
        <v>817290</v>
      </c>
      <c r="CD22" s="11">
        <v>3692800</v>
      </c>
      <c r="CE22" s="11">
        <v>0</v>
      </c>
      <c r="CF22" s="11">
        <v>867900</v>
      </c>
      <c r="CG22" s="11">
        <v>0</v>
      </c>
      <c r="CH22" s="11">
        <v>374000</v>
      </c>
      <c r="CI22" s="11">
        <v>611900</v>
      </c>
      <c r="CJ22" s="11">
        <v>56176</v>
      </c>
      <c r="CK22" s="11">
        <v>0</v>
      </c>
      <c r="CL22" s="11">
        <v>34190</v>
      </c>
      <c r="CM22" s="11">
        <v>96630</v>
      </c>
      <c r="CN22" s="11">
        <v>0</v>
      </c>
      <c r="CO22" s="11">
        <v>64332</v>
      </c>
      <c r="CP22" s="11">
        <v>0</v>
      </c>
      <c r="CQ22" s="11">
        <v>11920</v>
      </c>
      <c r="CR22" s="11">
        <v>0</v>
      </c>
      <c r="CS22" s="11">
        <v>19936</v>
      </c>
      <c r="CT22" s="11">
        <v>18815</v>
      </c>
      <c r="CU22" s="11">
        <v>13680</v>
      </c>
      <c r="CV22" s="11">
        <v>152540</v>
      </c>
      <c r="CW22" s="11">
        <v>139390</v>
      </c>
      <c r="CX22" s="11">
        <v>17884</v>
      </c>
      <c r="CY22" s="11">
        <v>0</v>
      </c>
      <c r="CZ22" s="11">
        <v>0</v>
      </c>
      <c r="DA22" s="25">
        <f t="shared" si="1"/>
        <v>12518404</v>
      </c>
    </row>
    <row r="23" spans="1:105" x14ac:dyDescent="0.25">
      <c r="A23" s="5" t="s">
        <v>219</v>
      </c>
      <c r="B23" s="5">
        <v>4123002</v>
      </c>
      <c r="C23" s="11">
        <v>34580</v>
      </c>
      <c r="D23" s="11">
        <v>0</v>
      </c>
      <c r="E23" s="11">
        <v>6312</v>
      </c>
      <c r="F23" s="11">
        <v>9414</v>
      </c>
      <c r="G23" s="11">
        <v>0</v>
      </c>
      <c r="H23" s="11">
        <v>30960</v>
      </c>
      <c r="I23" s="11">
        <v>21492</v>
      </c>
      <c r="J23" s="11">
        <v>0</v>
      </c>
      <c r="K23" s="11">
        <v>16935</v>
      </c>
      <c r="L23" s="11">
        <v>13150</v>
      </c>
      <c r="M23" s="11">
        <v>22975</v>
      </c>
      <c r="N23" s="11">
        <v>19580</v>
      </c>
      <c r="O23" s="11">
        <v>0</v>
      </c>
      <c r="P23" s="11">
        <v>0</v>
      </c>
      <c r="Q23" s="11">
        <v>7956</v>
      </c>
      <c r="R23" s="11">
        <v>0</v>
      </c>
      <c r="S23" s="11">
        <v>73392</v>
      </c>
      <c r="T23" s="11">
        <v>14728</v>
      </c>
      <c r="U23" s="11">
        <v>18303</v>
      </c>
      <c r="V23" s="11">
        <v>15297</v>
      </c>
      <c r="W23" s="11">
        <v>36603</v>
      </c>
      <c r="X23" s="11">
        <v>0</v>
      </c>
      <c r="Y23" s="11">
        <v>29502</v>
      </c>
      <c r="Z23" s="11">
        <v>39450</v>
      </c>
      <c r="AA23" s="11">
        <v>13150</v>
      </c>
      <c r="AB23" s="11">
        <v>13150</v>
      </c>
      <c r="AC23" s="11">
        <v>27470</v>
      </c>
      <c r="AD23" s="11">
        <v>49440</v>
      </c>
      <c r="AE23" s="11">
        <v>49440</v>
      </c>
      <c r="AF23" s="11">
        <v>9468</v>
      </c>
      <c r="AG23" s="11">
        <v>15515</v>
      </c>
      <c r="AH23" s="11">
        <v>5150</v>
      </c>
      <c r="AI23" s="11">
        <v>4120</v>
      </c>
      <c r="AJ23" s="11">
        <v>2010</v>
      </c>
      <c r="AK23" s="11">
        <v>4775</v>
      </c>
      <c r="AL23" s="11">
        <v>3200</v>
      </c>
      <c r="AM23" s="11">
        <v>12930</v>
      </c>
      <c r="AN23" s="11">
        <v>12610</v>
      </c>
      <c r="AO23" s="11">
        <v>20765</v>
      </c>
      <c r="AP23" s="11">
        <v>11325</v>
      </c>
      <c r="AQ23" s="11">
        <v>0</v>
      </c>
      <c r="AR23" s="11">
        <v>31560</v>
      </c>
      <c r="AS23" s="11">
        <v>31560</v>
      </c>
      <c r="AT23" s="11">
        <v>20765</v>
      </c>
      <c r="AU23" s="11">
        <v>21762</v>
      </c>
      <c r="AV23" s="11">
        <v>85740</v>
      </c>
      <c r="AW23" s="11">
        <v>85740</v>
      </c>
      <c r="AX23" s="11">
        <v>131500</v>
      </c>
      <c r="AY23" s="11">
        <v>0</v>
      </c>
      <c r="AZ23" s="11">
        <v>0</v>
      </c>
      <c r="BA23" s="11">
        <v>0</v>
      </c>
      <c r="BB23" s="11">
        <v>4480</v>
      </c>
      <c r="BC23" s="11">
        <v>46720</v>
      </c>
      <c r="BD23" s="11">
        <v>53700</v>
      </c>
      <c r="BE23" s="11">
        <v>53700</v>
      </c>
      <c r="BF23" s="11">
        <v>99400</v>
      </c>
      <c r="BG23" s="11">
        <v>109720</v>
      </c>
      <c r="BH23" s="11">
        <v>109720</v>
      </c>
      <c r="BI23" s="11">
        <v>47340</v>
      </c>
      <c r="BJ23" s="11">
        <v>47340</v>
      </c>
      <c r="BK23" s="11">
        <v>54060</v>
      </c>
      <c r="BL23" s="11">
        <v>0</v>
      </c>
      <c r="BM23" s="11">
        <v>0</v>
      </c>
      <c r="BN23" s="11">
        <v>0</v>
      </c>
      <c r="BO23" s="11">
        <v>5927</v>
      </c>
      <c r="BP23" s="11">
        <v>0</v>
      </c>
      <c r="BQ23" s="11">
        <v>241960</v>
      </c>
      <c r="BR23" s="11">
        <v>42080</v>
      </c>
      <c r="BS23" s="11">
        <v>0</v>
      </c>
      <c r="BT23" s="11">
        <v>0</v>
      </c>
      <c r="BU23" s="11">
        <v>0</v>
      </c>
      <c r="BV23" s="11">
        <v>631200</v>
      </c>
      <c r="BW23" s="11">
        <v>852150</v>
      </c>
      <c r="BX23" s="11">
        <v>0</v>
      </c>
      <c r="BY23" s="11">
        <v>0</v>
      </c>
      <c r="BZ23" s="11">
        <v>0</v>
      </c>
      <c r="CA23" s="74">
        <v>12770</v>
      </c>
      <c r="CB23" s="11">
        <v>3156</v>
      </c>
      <c r="CC23" s="11">
        <v>817290</v>
      </c>
      <c r="CD23" s="11">
        <v>1846400</v>
      </c>
      <c r="CE23" s="11">
        <v>0</v>
      </c>
      <c r="CF23" s="11">
        <v>578600</v>
      </c>
      <c r="CG23" s="11">
        <v>0</v>
      </c>
      <c r="CH23" s="11">
        <v>374000</v>
      </c>
      <c r="CI23" s="11">
        <v>611900</v>
      </c>
      <c r="CJ23" s="11">
        <v>56176</v>
      </c>
      <c r="CK23" s="11">
        <v>0</v>
      </c>
      <c r="CL23" s="11">
        <v>20514</v>
      </c>
      <c r="CM23" s="11">
        <v>96630</v>
      </c>
      <c r="CN23" s="11">
        <v>0</v>
      </c>
      <c r="CO23" s="11">
        <v>21444</v>
      </c>
      <c r="CP23" s="11">
        <v>0</v>
      </c>
      <c r="CQ23" s="11">
        <v>4768</v>
      </c>
      <c r="CR23" s="11">
        <v>0</v>
      </c>
      <c r="CS23" s="11">
        <v>19936</v>
      </c>
      <c r="CT23" s="11">
        <v>7526</v>
      </c>
      <c r="CU23" s="11">
        <v>6840</v>
      </c>
      <c r="CV23" s="11">
        <v>91524</v>
      </c>
      <c r="CW23" s="11">
        <v>139390</v>
      </c>
      <c r="CX23" s="11">
        <v>17884</v>
      </c>
      <c r="CY23" s="11">
        <v>0</v>
      </c>
      <c r="CZ23" s="11">
        <v>0</v>
      </c>
      <c r="DA23" s="25">
        <f t="shared" si="1"/>
        <v>8200019</v>
      </c>
    </row>
    <row r="24" spans="1:105" x14ac:dyDescent="0.25">
      <c r="A24" s="5" t="s">
        <v>220</v>
      </c>
      <c r="B24" s="5">
        <v>4123005</v>
      </c>
      <c r="C24" s="11">
        <v>13832</v>
      </c>
      <c r="D24" s="11">
        <v>0</v>
      </c>
      <c r="E24" s="11">
        <v>6312</v>
      </c>
      <c r="F24" s="11">
        <v>6276</v>
      </c>
      <c r="G24" s="11">
        <v>0</v>
      </c>
      <c r="H24" s="11">
        <v>18576</v>
      </c>
      <c r="I24" s="11">
        <v>21492</v>
      </c>
      <c r="J24" s="11">
        <v>0</v>
      </c>
      <c r="K24" s="11">
        <v>16935</v>
      </c>
      <c r="L24" s="11">
        <v>13150</v>
      </c>
      <c r="M24" s="11">
        <v>22975</v>
      </c>
      <c r="N24" s="11">
        <v>19580</v>
      </c>
      <c r="O24" s="11">
        <v>0</v>
      </c>
      <c r="P24" s="11">
        <v>0</v>
      </c>
      <c r="Q24" s="11">
        <v>5304</v>
      </c>
      <c r="R24" s="11">
        <v>0</v>
      </c>
      <c r="S24" s="11">
        <v>73392</v>
      </c>
      <c r="T24" s="11">
        <v>14728</v>
      </c>
      <c r="U24" s="11">
        <v>18303</v>
      </c>
      <c r="V24" s="11">
        <v>15297</v>
      </c>
      <c r="W24" s="11">
        <v>36603</v>
      </c>
      <c r="X24" s="11">
        <v>0</v>
      </c>
      <c r="Y24" s="11">
        <v>29502</v>
      </c>
      <c r="Z24" s="11">
        <v>39450</v>
      </c>
      <c r="AA24" s="11">
        <v>13150</v>
      </c>
      <c r="AB24" s="11">
        <v>13150</v>
      </c>
      <c r="AC24" s="11">
        <v>27470</v>
      </c>
      <c r="AD24" s="11">
        <v>49440</v>
      </c>
      <c r="AE24" s="11">
        <v>49440</v>
      </c>
      <c r="AF24" s="11">
        <v>9468</v>
      </c>
      <c r="AG24" s="11">
        <v>15515</v>
      </c>
      <c r="AH24" s="11">
        <v>5150</v>
      </c>
      <c r="AI24" s="11">
        <v>4120</v>
      </c>
      <c r="AJ24" s="11">
        <v>2010</v>
      </c>
      <c r="AK24" s="11">
        <v>4775</v>
      </c>
      <c r="AL24" s="11">
        <v>3200</v>
      </c>
      <c r="AM24" s="11">
        <v>12930</v>
      </c>
      <c r="AN24" s="11">
        <v>12610</v>
      </c>
      <c r="AO24" s="11">
        <v>20765</v>
      </c>
      <c r="AP24" s="11">
        <v>11325</v>
      </c>
      <c r="AQ24" s="11">
        <v>0</v>
      </c>
      <c r="AR24" s="11">
        <v>31560</v>
      </c>
      <c r="AS24" s="11">
        <v>31560</v>
      </c>
      <c r="AT24" s="11">
        <v>20765</v>
      </c>
      <c r="AU24" s="11">
        <v>21762</v>
      </c>
      <c r="AV24" s="11">
        <v>85740</v>
      </c>
      <c r="AW24" s="11">
        <v>85740</v>
      </c>
      <c r="AX24" s="11">
        <v>131500</v>
      </c>
      <c r="AY24" s="11">
        <v>0</v>
      </c>
      <c r="AZ24" s="11">
        <v>0</v>
      </c>
      <c r="BA24" s="11">
        <v>0</v>
      </c>
      <c r="BB24" s="11">
        <v>4480</v>
      </c>
      <c r="BC24" s="11">
        <v>46720</v>
      </c>
      <c r="BD24" s="11">
        <v>53700</v>
      </c>
      <c r="BE24" s="11">
        <v>53700</v>
      </c>
      <c r="BF24" s="11">
        <v>99400</v>
      </c>
      <c r="BG24" s="11">
        <v>109720</v>
      </c>
      <c r="BH24" s="11">
        <v>109720</v>
      </c>
      <c r="BI24" s="11">
        <v>47340</v>
      </c>
      <c r="BJ24" s="11">
        <v>47340</v>
      </c>
      <c r="BK24" s="11">
        <v>54060</v>
      </c>
      <c r="BL24" s="11">
        <v>0</v>
      </c>
      <c r="BM24" s="11">
        <v>0</v>
      </c>
      <c r="BN24" s="11">
        <v>0</v>
      </c>
      <c r="BO24" s="11">
        <v>5927</v>
      </c>
      <c r="BP24" s="11">
        <v>0</v>
      </c>
      <c r="BQ24" s="11">
        <v>145176</v>
      </c>
      <c r="BR24" s="11">
        <v>25248</v>
      </c>
      <c r="BS24" s="11">
        <v>0</v>
      </c>
      <c r="BT24" s="11">
        <v>0</v>
      </c>
      <c r="BU24" s="11">
        <v>0</v>
      </c>
      <c r="BV24" s="11">
        <v>420800</v>
      </c>
      <c r="BW24" s="11">
        <v>568100</v>
      </c>
      <c r="BX24" s="11">
        <v>0</v>
      </c>
      <c r="BY24" s="11">
        <v>0</v>
      </c>
      <c r="BZ24" s="11">
        <v>0</v>
      </c>
      <c r="CA24" s="74">
        <v>12770</v>
      </c>
      <c r="CB24" s="11">
        <v>3156</v>
      </c>
      <c r="CC24" s="11">
        <v>817290</v>
      </c>
      <c r="CD24" s="11">
        <v>1846400</v>
      </c>
      <c r="CE24" s="11">
        <v>0</v>
      </c>
      <c r="CF24" s="11">
        <v>578600</v>
      </c>
      <c r="CG24" s="11">
        <v>0</v>
      </c>
      <c r="CH24" s="11">
        <v>374000</v>
      </c>
      <c r="CI24" s="11">
        <v>611900</v>
      </c>
      <c r="CJ24" s="11">
        <v>56176</v>
      </c>
      <c r="CK24" s="11">
        <v>0</v>
      </c>
      <c r="CL24" s="11">
        <v>20514</v>
      </c>
      <c r="CM24" s="11">
        <v>96630</v>
      </c>
      <c r="CN24" s="11">
        <v>0</v>
      </c>
      <c r="CO24" s="11">
        <v>21444</v>
      </c>
      <c r="CP24" s="11">
        <v>0</v>
      </c>
      <c r="CQ24" s="11">
        <v>4768</v>
      </c>
      <c r="CR24" s="11">
        <v>0</v>
      </c>
      <c r="CS24" s="11">
        <v>0</v>
      </c>
      <c r="CT24" s="11">
        <v>7526</v>
      </c>
      <c r="CU24" s="11">
        <v>6840</v>
      </c>
      <c r="CV24" s="11">
        <v>0</v>
      </c>
      <c r="CW24" s="11">
        <v>139390</v>
      </c>
      <c r="CX24" s="11">
        <v>17884</v>
      </c>
      <c r="CY24" s="11">
        <v>0</v>
      </c>
      <c r="CZ24" s="11">
        <v>0</v>
      </c>
      <c r="DA24" s="25">
        <f t="shared" si="1"/>
        <v>7441571</v>
      </c>
    </row>
    <row r="25" spans="1:105" x14ac:dyDescent="0.25">
      <c r="A25" s="5" t="s">
        <v>221</v>
      </c>
      <c r="B25" s="5">
        <v>4123001</v>
      </c>
      <c r="C25" s="11">
        <v>13832</v>
      </c>
      <c r="D25" s="11">
        <v>0</v>
      </c>
      <c r="E25" s="11">
        <v>6312</v>
      </c>
      <c r="F25" s="11">
        <v>9414</v>
      </c>
      <c r="G25" s="11">
        <v>0</v>
      </c>
      <c r="H25" s="11">
        <v>18576</v>
      </c>
      <c r="I25" s="11">
        <v>21492</v>
      </c>
      <c r="J25" s="11">
        <v>0</v>
      </c>
      <c r="K25" s="11">
        <v>16935</v>
      </c>
      <c r="L25" s="11">
        <v>13150</v>
      </c>
      <c r="M25" s="11">
        <v>13785</v>
      </c>
      <c r="N25" s="11">
        <v>19580</v>
      </c>
      <c r="O25" s="11">
        <v>0</v>
      </c>
      <c r="P25" s="11">
        <v>0</v>
      </c>
      <c r="Q25" s="11">
        <v>5304</v>
      </c>
      <c r="R25" s="11">
        <v>0</v>
      </c>
      <c r="S25" s="11">
        <v>73392</v>
      </c>
      <c r="T25" s="11">
        <v>14728</v>
      </c>
      <c r="U25" s="11">
        <v>18303</v>
      </c>
      <c r="V25" s="11">
        <v>15297</v>
      </c>
      <c r="W25" s="11">
        <v>36603</v>
      </c>
      <c r="X25" s="11">
        <v>0</v>
      </c>
      <c r="Y25" s="11">
        <v>29502</v>
      </c>
      <c r="Z25" s="11">
        <v>39450</v>
      </c>
      <c r="AA25" s="11">
        <v>13150</v>
      </c>
      <c r="AB25" s="11">
        <v>13150</v>
      </c>
      <c r="AC25" s="11">
        <v>27470</v>
      </c>
      <c r="AD25" s="11">
        <v>49440</v>
      </c>
      <c r="AE25" s="11">
        <v>49440</v>
      </c>
      <c r="AF25" s="11">
        <v>9468</v>
      </c>
      <c r="AG25" s="11">
        <v>15515</v>
      </c>
      <c r="AH25" s="11">
        <v>5150</v>
      </c>
      <c r="AI25" s="11">
        <v>4120</v>
      </c>
      <c r="AJ25" s="11">
        <v>2010</v>
      </c>
      <c r="AK25" s="11">
        <v>4775</v>
      </c>
      <c r="AL25" s="11">
        <v>3200</v>
      </c>
      <c r="AM25" s="11">
        <v>12930</v>
      </c>
      <c r="AN25" s="11">
        <v>12610</v>
      </c>
      <c r="AO25" s="11">
        <v>20765</v>
      </c>
      <c r="AP25" s="11">
        <v>11325</v>
      </c>
      <c r="AQ25" s="11">
        <v>0</v>
      </c>
      <c r="AR25" s="11">
        <v>31560</v>
      </c>
      <c r="AS25" s="11">
        <v>31560</v>
      </c>
      <c r="AT25" s="11">
        <v>20765</v>
      </c>
      <c r="AU25" s="11">
        <v>21762</v>
      </c>
      <c r="AV25" s="11">
        <v>85740</v>
      </c>
      <c r="AW25" s="11">
        <v>85740</v>
      </c>
      <c r="AX25" s="11">
        <v>131500</v>
      </c>
      <c r="AY25" s="11">
        <v>0</v>
      </c>
      <c r="AZ25" s="11">
        <v>0</v>
      </c>
      <c r="BA25" s="11">
        <v>0</v>
      </c>
      <c r="BB25" s="11">
        <v>4480</v>
      </c>
      <c r="BC25" s="11">
        <v>46720</v>
      </c>
      <c r="BD25" s="11">
        <v>53700</v>
      </c>
      <c r="BE25" s="11">
        <v>53700</v>
      </c>
      <c r="BF25" s="11">
        <v>99400</v>
      </c>
      <c r="BG25" s="11">
        <v>109720</v>
      </c>
      <c r="BH25" s="11">
        <v>109720</v>
      </c>
      <c r="BI25" s="11">
        <v>47340</v>
      </c>
      <c r="BJ25" s="11">
        <v>47340</v>
      </c>
      <c r="BK25" s="11">
        <v>54060</v>
      </c>
      <c r="BL25" s="11">
        <v>0</v>
      </c>
      <c r="BM25" s="11">
        <v>0</v>
      </c>
      <c r="BN25" s="11">
        <v>0</v>
      </c>
      <c r="BO25" s="11">
        <v>5927</v>
      </c>
      <c r="BP25" s="11">
        <v>0</v>
      </c>
      <c r="BQ25" s="11">
        <v>145176</v>
      </c>
      <c r="BR25" s="11">
        <v>25248</v>
      </c>
      <c r="BS25" s="11">
        <v>0</v>
      </c>
      <c r="BT25" s="11">
        <v>0</v>
      </c>
      <c r="BU25" s="11">
        <v>0</v>
      </c>
      <c r="BV25" s="11">
        <v>420800</v>
      </c>
      <c r="BW25" s="11">
        <v>568100</v>
      </c>
      <c r="BX25" s="11">
        <v>0</v>
      </c>
      <c r="BY25" s="11">
        <v>0</v>
      </c>
      <c r="BZ25" s="11">
        <v>0</v>
      </c>
      <c r="CA25" s="74">
        <v>12770</v>
      </c>
      <c r="CB25" s="11">
        <v>3156</v>
      </c>
      <c r="CC25" s="11">
        <v>817290</v>
      </c>
      <c r="CD25" s="11">
        <v>1477120</v>
      </c>
      <c r="CE25" s="11">
        <v>0</v>
      </c>
      <c r="CF25" s="11">
        <v>578600</v>
      </c>
      <c r="CG25" s="11">
        <v>0</v>
      </c>
      <c r="CH25" s="11">
        <v>374000</v>
      </c>
      <c r="CI25" s="11">
        <v>611900</v>
      </c>
      <c r="CJ25" s="11">
        <v>56176</v>
      </c>
      <c r="CK25" s="11">
        <v>0</v>
      </c>
      <c r="CL25" s="11">
        <v>20514</v>
      </c>
      <c r="CM25" s="11">
        <v>96630</v>
      </c>
      <c r="CN25" s="11">
        <v>0</v>
      </c>
      <c r="CO25" s="11">
        <v>21444</v>
      </c>
      <c r="CP25" s="11">
        <v>0</v>
      </c>
      <c r="CQ25" s="11">
        <v>4768</v>
      </c>
      <c r="CR25" s="11">
        <v>0</v>
      </c>
      <c r="CS25" s="11">
        <v>0</v>
      </c>
      <c r="CT25" s="11">
        <v>7526</v>
      </c>
      <c r="CU25" s="11">
        <v>6840</v>
      </c>
      <c r="CV25" s="11">
        <v>0</v>
      </c>
      <c r="CW25" s="11">
        <v>139390</v>
      </c>
      <c r="CX25" s="11">
        <v>17884</v>
      </c>
      <c r="CY25" s="11">
        <v>0</v>
      </c>
      <c r="CZ25" s="11">
        <v>0</v>
      </c>
      <c r="DA25" s="25">
        <f t="shared" si="1"/>
        <v>7066239</v>
      </c>
    </row>
    <row r="26" spans="1:105" x14ac:dyDescent="0.25">
      <c r="A26" s="5" t="s">
        <v>222</v>
      </c>
      <c r="B26" s="5">
        <v>4123004</v>
      </c>
      <c r="C26" s="11">
        <v>13832</v>
      </c>
      <c r="D26" s="11">
        <v>0</v>
      </c>
      <c r="E26" s="11">
        <v>6312</v>
      </c>
      <c r="F26" s="11">
        <v>6276</v>
      </c>
      <c r="G26" s="11">
        <v>0</v>
      </c>
      <c r="H26" s="11">
        <v>18576</v>
      </c>
      <c r="I26" s="11">
        <v>21492</v>
      </c>
      <c r="J26" s="11">
        <v>0</v>
      </c>
      <c r="K26" s="11">
        <v>16935</v>
      </c>
      <c r="L26" s="11">
        <v>13150</v>
      </c>
      <c r="M26" s="11">
        <v>13785</v>
      </c>
      <c r="N26" s="11">
        <v>19580</v>
      </c>
      <c r="O26" s="11">
        <v>0</v>
      </c>
      <c r="P26" s="11">
        <v>0</v>
      </c>
      <c r="Q26" s="11">
        <v>5304</v>
      </c>
      <c r="R26" s="11">
        <v>0</v>
      </c>
      <c r="S26" s="11">
        <v>73392</v>
      </c>
      <c r="T26" s="11">
        <v>14728</v>
      </c>
      <c r="U26" s="11">
        <v>18303</v>
      </c>
      <c r="V26" s="11">
        <v>15297</v>
      </c>
      <c r="W26" s="11">
        <v>36603</v>
      </c>
      <c r="X26" s="11">
        <v>0</v>
      </c>
      <c r="Y26" s="11">
        <v>29502</v>
      </c>
      <c r="Z26" s="11">
        <v>39450</v>
      </c>
      <c r="AA26" s="11">
        <v>13150</v>
      </c>
      <c r="AB26" s="11">
        <v>13150</v>
      </c>
      <c r="AC26" s="11">
        <v>27470</v>
      </c>
      <c r="AD26" s="11">
        <v>49440</v>
      </c>
      <c r="AE26" s="11">
        <v>49440</v>
      </c>
      <c r="AF26" s="11">
        <v>9468</v>
      </c>
      <c r="AG26" s="11">
        <v>15515</v>
      </c>
      <c r="AH26" s="11">
        <v>5150</v>
      </c>
      <c r="AI26" s="11">
        <v>4120</v>
      </c>
      <c r="AJ26" s="11">
        <v>2010</v>
      </c>
      <c r="AK26" s="11">
        <v>4775</v>
      </c>
      <c r="AL26" s="11">
        <v>3200</v>
      </c>
      <c r="AM26" s="11">
        <v>12930</v>
      </c>
      <c r="AN26" s="11">
        <v>12610</v>
      </c>
      <c r="AO26" s="11">
        <v>20765</v>
      </c>
      <c r="AP26" s="11">
        <v>11325</v>
      </c>
      <c r="AQ26" s="11">
        <v>0</v>
      </c>
      <c r="AR26" s="11">
        <v>31560</v>
      </c>
      <c r="AS26" s="11">
        <v>31560</v>
      </c>
      <c r="AT26" s="11">
        <v>20765</v>
      </c>
      <c r="AU26" s="11">
        <v>21762</v>
      </c>
      <c r="AV26" s="11">
        <v>85740</v>
      </c>
      <c r="AW26" s="11">
        <v>85740</v>
      </c>
      <c r="AX26" s="11">
        <v>131500</v>
      </c>
      <c r="AY26" s="11">
        <v>0</v>
      </c>
      <c r="AZ26" s="11">
        <v>0</v>
      </c>
      <c r="BA26" s="11">
        <v>0</v>
      </c>
      <c r="BB26" s="11">
        <v>4480</v>
      </c>
      <c r="BC26" s="11">
        <v>46720</v>
      </c>
      <c r="BD26" s="11">
        <v>53700</v>
      </c>
      <c r="BE26" s="11">
        <v>53700</v>
      </c>
      <c r="BF26" s="11">
        <v>99400</v>
      </c>
      <c r="BG26" s="11">
        <v>109720</v>
      </c>
      <c r="BH26" s="11">
        <v>109720</v>
      </c>
      <c r="BI26" s="11">
        <v>47340</v>
      </c>
      <c r="BJ26" s="11">
        <v>47340</v>
      </c>
      <c r="BK26" s="11">
        <v>54060</v>
      </c>
      <c r="BL26" s="11">
        <v>0</v>
      </c>
      <c r="BM26" s="11">
        <v>0</v>
      </c>
      <c r="BN26" s="11">
        <v>0</v>
      </c>
      <c r="BO26" s="11">
        <v>5927</v>
      </c>
      <c r="BP26" s="11">
        <v>0</v>
      </c>
      <c r="BQ26" s="11">
        <v>145176</v>
      </c>
      <c r="BR26" s="11">
        <v>25248</v>
      </c>
      <c r="BS26" s="11">
        <v>0</v>
      </c>
      <c r="BT26" s="11">
        <v>0</v>
      </c>
      <c r="BU26" s="11">
        <v>0</v>
      </c>
      <c r="BV26" s="11">
        <v>420800</v>
      </c>
      <c r="BW26" s="11">
        <v>568100</v>
      </c>
      <c r="BX26" s="11">
        <v>0</v>
      </c>
      <c r="BY26" s="11">
        <v>0</v>
      </c>
      <c r="BZ26" s="11">
        <v>0</v>
      </c>
      <c r="CA26" s="74">
        <v>12770</v>
      </c>
      <c r="CB26" s="11">
        <v>3156</v>
      </c>
      <c r="CC26" s="11">
        <v>817290</v>
      </c>
      <c r="CD26" s="11">
        <v>1477120</v>
      </c>
      <c r="CE26" s="11">
        <v>0</v>
      </c>
      <c r="CF26" s="11">
        <v>578600</v>
      </c>
      <c r="CG26" s="11">
        <v>0</v>
      </c>
      <c r="CH26" s="11">
        <v>374000</v>
      </c>
      <c r="CI26" s="11">
        <v>611900</v>
      </c>
      <c r="CJ26" s="11">
        <v>56176</v>
      </c>
      <c r="CK26" s="11">
        <v>0</v>
      </c>
      <c r="CL26" s="11">
        <v>20514</v>
      </c>
      <c r="CM26" s="11">
        <v>96630</v>
      </c>
      <c r="CN26" s="11">
        <v>0</v>
      </c>
      <c r="CO26" s="11">
        <v>21444</v>
      </c>
      <c r="CP26" s="11">
        <v>0</v>
      </c>
      <c r="CQ26" s="11">
        <v>4768</v>
      </c>
      <c r="CR26" s="11">
        <v>0</v>
      </c>
      <c r="CS26" s="11">
        <v>0</v>
      </c>
      <c r="CT26" s="11">
        <v>7526</v>
      </c>
      <c r="CU26" s="11">
        <v>6840</v>
      </c>
      <c r="CV26" s="11">
        <v>0</v>
      </c>
      <c r="CW26" s="11">
        <v>139390</v>
      </c>
      <c r="CX26" s="11">
        <v>17884</v>
      </c>
      <c r="CY26" s="11">
        <v>0</v>
      </c>
      <c r="CZ26" s="11">
        <v>0</v>
      </c>
      <c r="DA26" s="25">
        <f t="shared" si="1"/>
        <v>7063101</v>
      </c>
    </row>
    <row r="27" spans="1:105" x14ac:dyDescent="0.25">
      <c r="A27" s="5" t="s">
        <v>223</v>
      </c>
      <c r="B27" s="5">
        <v>4123010</v>
      </c>
      <c r="C27" s="11">
        <v>13832</v>
      </c>
      <c r="D27" s="11">
        <v>0</v>
      </c>
      <c r="E27" s="11">
        <v>6312</v>
      </c>
      <c r="F27" s="11">
        <v>9414</v>
      </c>
      <c r="G27" s="11">
        <v>0</v>
      </c>
      <c r="H27" s="11">
        <v>30960</v>
      </c>
      <c r="I27" s="11">
        <v>21492</v>
      </c>
      <c r="J27" s="11">
        <v>0</v>
      </c>
      <c r="K27" s="11">
        <v>16935</v>
      </c>
      <c r="L27" s="11">
        <v>13150</v>
      </c>
      <c r="M27" s="11">
        <v>22975</v>
      </c>
      <c r="N27" s="11">
        <v>19580</v>
      </c>
      <c r="O27" s="11">
        <v>0</v>
      </c>
      <c r="P27" s="11">
        <v>0</v>
      </c>
      <c r="Q27" s="11">
        <v>5304</v>
      </c>
      <c r="R27" s="11">
        <v>0</v>
      </c>
      <c r="S27" s="11">
        <v>73392</v>
      </c>
      <c r="T27" s="11">
        <v>14728</v>
      </c>
      <c r="U27" s="11">
        <v>18303</v>
      </c>
      <c r="V27" s="11">
        <v>15297</v>
      </c>
      <c r="W27" s="11">
        <v>36603</v>
      </c>
      <c r="X27" s="11">
        <v>0</v>
      </c>
      <c r="Y27" s="11">
        <v>29502</v>
      </c>
      <c r="Z27" s="11">
        <v>39450</v>
      </c>
      <c r="AA27" s="11">
        <v>13150</v>
      </c>
      <c r="AB27" s="11">
        <v>13150</v>
      </c>
      <c r="AC27" s="11">
        <v>27470</v>
      </c>
      <c r="AD27" s="11">
        <v>49440</v>
      </c>
      <c r="AE27" s="11">
        <v>49440</v>
      </c>
      <c r="AF27" s="11">
        <v>9468</v>
      </c>
      <c r="AG27" s="11">
        <v>15515</v>
      </c>
      <c r="AH27" s="11">
        <v>5150</v>
      </c>
      <c r="AI27" s="11">
        <v>4120</v>
      </c>
      <c r="AJ27" s="11">
        <v>2010</v>
      </c>
      <c r="AK27" s="11">
        <v>4775</v>
      </c>
      <c r="AL27" s="11">
        <v>3200</v>
      </c>
      <c r="AM27" s="11">
        <v>12930</v>
      </c>
      <c r="AN27" s="11">
        <v>12610</v>
      </c>
      <c r="AO27" s="11">
        <v>20765</v>
      </c>
      <c r="AP27" s="11">
        <v>11325</v>
      </c>
      <c r="AQ27" s="11">
        <v>0</v>
      </c>
      <c r="AR27" s="11">
        <v>31560</v>
      </c>
      <c r="AS27" s="11">
        <v>31560</v>
      </c>
      <c r="AT27" s="11">
        <v>20765</v>
      </c>
      <c r="AU27" s="11">
        <v>21762</v>
      </c>
      <c r="AV27" s="11">
        <v>85740</v>
      </c>
      <c r="AW27" s="11">
        <v>85740</v>
      </c>
      <c r="AX27" s="11">
        <v>131500</v>
      </c>
      <c r="AY27" s="11">
        <v>0</v>
      </c>
      <c r="AZ27" s="11">
        <v>0</v>
      </c>
      <c r="BA27" s="11">
        <v>0</v>
      </c>
      <c r="BB27" s="11">
        <v>4480</v>
      </c>
      <c r="BC27" s="11">
        <v>46720</v>
      </c>
      <c r="BD27" s="11">
        <v>53700</v>
      </c>
      <c r="BE27" s="11">
        <v>53700</v>
      </c>
      <c r="BF27" s="11">
        <v>99400</v>
      </c>
      <c r="BG27" s="11">
        <v>109720</v>
      </c>
      <c r="BH27" s="11">
        <v>109720</v>
      </c>
      <c r="BI27" s="11">
        <v>47340</v>
      </c>
      <c r="BJ27" s="11">
        <v>47340</v>
      </c>
      <c r="BK27" s="11">
        <v>54060</v>
      </c>
      <c r="BL27" s="11">
        <v>0</v>
      </c>
      <c r="BM27" s="11">
        <v>0</v>
      </c>
      <c r="BN27" s="11">
        <v>0</v>
      </c>
      <c r="BO27" s="11">
        <v>5927</v>
      </c>
      <c r="BP27" s="11">
        <v>0</v>
      </c>
      <c r="BQ27" s="11">
        <v>145176</v>
      </c>
      <c r="BR27" s="11">
        <v>25248</v>
      </c>
      <c r="BS27" s="11">
        <v>0</v>
      </c>
      <c r="BT27" s="11">
        <v>0</v>
      </c>
      <c r="BU27" s="11">
        <v>0</v>
      </c>
      <c r="BV27" s="11">
        <v>1262400</v>
      </c>
      <c r="BW27" s="11">
        <v>1704300</v>
      </c>
      <c r="BX27" s="11">
        <v>0</v>
      </c>
      <c r="BY27" s="11">
        <v>0</v>
      </c>
      <c r="BZ27" s="11">
        <v>0</v>
      </c>
      <c r="CA27" s="74">
        <v>12770</v>
      </c>
      <c r="CB27" s="11">
        <v>3156</v>
      </c>
      <c r="CC27" s="11">
        <v>817290</v>
      </c>
      <c r="CD27" s="11">
        <v>2769600</v>
      </c>
      <c r="CE27" s="11">
        <v>0</v>
      </c>
      <c r="CF27" s="11">
        <v>578600</v>
      </c>
      <c r="CG27" s="11">
        <v>0</v>
      </c>
      <c r="CH27" s="11">
        <v>374000</v>
      </c>
      <c r="CI27" s="11">
        <v>611900</v>
      </c>
      <c r="CJ27" s="11">
        <v>56176</v>
      </c>
      <c r="CK27" s="11">
        <v>0</v>
      </c>
      <c r="CL27" s="11">
        <v>20514</v>
      </c>
      <c r="CM27" s="11">
        <v>96630</v>
      </c>
      <c r="CN27" s="11">
        <v>0</v>
      </c>
      <c r="CO27" s="11">
        <v>21444</v>
      </c>
      <c r="CP27" s="11">
        <v>0</v>
      </c>
      <c r="CQ27" s="11">
        <v>4768</v>
      </c>
      <c r="CR27" s="11">
        <v>0</v>
      </c>
      <c r="CS27" s="11">
        <v>0</v>
      </c>
      <c r="CT27" s="11">
        <v>7526</v>
      </c>
      <c r="CU27" s="11">
        <v>6840</v>
      </c>
      <c r="CV27" s="11">
        <v>0</v>
      </c>
      <c r="CW27" s="11">
        <v>139390</v>
      </c>
      <c r="CX27" s="11">
        <v>17884</v>
      </c>
      <c r="CY27" s="11">
        <v>0</v>
      </c>
      <c r="CZ27" s="11">
        <v>0</v>
      </c>
      <c r="DA27" s="25">
        <f t="shared" si="1"/>
        <v>10358093</v>
      </c>
    </row>
    <row r="28" spans="1:105" x14ac:dyDescent="0.25">
      <c r="A28" s="5" t="s">
        <v>224</v>
      </c>
      <c r="B28" s="5">
        <v>4123007</v>
      </c>
      <c r="C28" s="11">
        <v>13832</v>
      </c>
      <c r="D28" s="11">
        <v>0</v>
      </c>
      <c r="E28" s="11">
        <v>6312</v>
      </c>
      <c r="F28" s="11">
        <v>9414</v>
      </c>
      <c r="G28" s="11">
        <v>0</v>
      </c>
      <c r="H28" s="11">
        <v>18576</v>
      </c>
      <c r="I28" s="11">
        <v>21492</v>
      </c>
      <c r="J28" s="11">
        <v>0</v>
      </c>
      <c r="K28" s="11">
        <v>16935</v>
      </c>
      <c r="L28" s="11">
        <v>13150</v>
      </c>
      <c r="M28" s="11">
        <v>22975</v>
      </c>
      <c r="N28" s="11">
        <v>19580</v>
      </c>
      <c r="O28" s="11">
        <v>0</v>
      </c>
      <c r="P28" s="11">
        <v>0</v>
      </c>
      <c r="Q28" s="11">
        <v>5304</v>
      </c>
      <c r="R28" s="11">
        <v>0</v>
      </c>
      <c r="S28" s="11">
        <v>73392</v>
      </c>
      <c r="T28" s="11">
        <v>14728</v>
      </c>
      <c r="U28" s="11">
        <v>18303</v>
      </c>
      <c r="V28" s="11">
        <v>15297</v>
      </c>
      <c r="W28" s="11">
        <v>36603</v>
      </c>
      <c r="X28" s="11">
        <v>0</v>
      </c>
      <c r="Y28" s="11">
        <v>29502</v>
      </c>
      <c r="Z28" s="11">
        <v>39450</v>
      </c>
      <c r="AA28" s="11">
        <v>13150</v>
      </c>
      <c r="AB28" s="11">
        <v>13150</v>
      </c>
      <c r="AC28" s="11">
        <v>27470</v>
      </c>
      <c r="AD28" s="11">
        <v>49440</v>
      </c>
      <c r="AE28" s="11">
        <v>49440</v>
      </c>
      <c r="AF28" s="11">
        <v>9468</v>
      </c>
      <c r="AG28" s="11">
        <v>15515</v>
      </c>
      <c r="AH28" s="11">
        <v>5150</v>
      </c>
      <c r="AI28" s="11">
        <v>4120</v>
      </c>
      <c r="AJ28" s="11">
        <v>2010</v>
      </c>
      <c r="AK28" s="11">
        <v>4775</v>
      </c>
      <c r="AL28" s="11">
        <v>3200</v>
      </c>
      <c r="AM28" s="11">
        <v>12930</v>
      </c>
      <c r="AN28" s="11">
        <v>12610</v>
      </c>
      <c r="AO28" s="11">
        <v>20765</v>
      </c>
      <c r="AP28" s="11">
        <v>11325</v>
      </c>
      <c r="AQ28" s="11">
        <v>0</v>
      </c>
      <c r="AR28" s="11">
        <v>31560</v>
      </c>
      <c r="AS28" s="11">
        <v>31560</v>
      </c>
      <c r="AT28" s="11">
        <v>20765</v>
      </c>
      <c r="AU28" s="11">
        <v>21762</v>
      </c>
      <c r="AV28" s="11">
        <v>85740</v>
      </c>
      <c r="AW28" s="11">
        <v>85740</v>
      </c>
      <c r="AX28" s="11">
        <v>131500</v>
      </c>
      <c r="AY28" s="11">
        <v>0</v>
      </c>
      <c r="AZ28" s="11">
        <v>0</v>
      </c>
      <c r="BA28" s="11">
        <v>0</v>
      </c>
      <c r="BB28" s="11">
        <v>4480</v>
      </c>
      <c r="BC28" s="11">
        <v>46720</v>
      </c>
      <c r="BD28" s="11">
        <v>53700</v>
      </c>
      <c r="BE28" s="11">
        <v>53700</v>
      </c>
      <c r="BF28" s="11">
        <v>99400</v>
      </c>
      <c r="BG28" s="11">
        <v>109720</v>
      </c>
      <c r="BH28" s="11">
        <v>109720</v>
      </c>
      <c r="BI28" s="11">
        <v>47340</v>
      </c>
      <c r="BJ28" s="11">
        <v>47340</v>
      </c>
      <c r="BK28" s="11">
        <v>54060</v>
      </c>
      <c r="BL28" s="11">
        <v>0</v>
      </c>
      <c r="BM28" s="11">
        <v>0</v>
      </c>
      <c r="BN28" s="11">
        <v>0</v>
      </c>
      <c r="BO28" s="11">
        <v>5927</v>
      </c>
      <c r="BP28" s="11">
        <v>0</v>
      </c>
      <c r="BQ28" s="11">
        <v>145176</v>
      </c>
      <c r="BR28" s="11">
        <v>25248</v>
      </c>
      <c r="BS28" s="11">
        <v>0</v>
      </c>
      <c r="BT28" s="11">
        <v>0</v>
      </c>
      <c r="BU28" s="11">
        <v>0</v>
      </c>
      <c r="BV28" s="11">
        <v>631200</v>
      </c>
      <c r="BW28" s="11">
        <v>852150</v>
      </c>
      <c r="BX28" s="11">
        <v>0</v>
      </c>
      <c r="BY28" s="11">
        <v>0</v>
      </c>
      <c r="BZ28" s="11">
        <v>0</v>
      </c>
      <c r="CA28" s="74">
        <v>12770</v>
      </c>
      <c r="CB28" s="11">
        <v>3156</v>
      </c>
      <c r="CC28" s="11">
        <v>817290</v>
      </c>
      <c r="CD28" s="11">
        <v>1846400</v>
      </c>
      <c r="CE28" s="11">
        <v>0</v>
      </c>
      <c r="CF28" s="11">
        <v>578600</v>
      </c>
      <c r="CG28" s="11">
        <v>0</v>
      </c>
      <c r="CH28" s="11">
        <v>374000</v>
      </c>
      <c r="CI28" s="11">
        <v>611900</v>
      </c>
      <c r="CJ28" s="11">
        <v>56176</v>
      </c>
      <c r="CK28" s="11">
        <v>0</v>
      </c>
      <c r="CL28" s="11">
        <v>20514</v>
      </c>
      <c r="CM28" s="11">
        <v>96630</v>
      </c>
      <c r="CN28" s="11">
        <v>0</v>
      </c>
      <c r="CO28" s="11">
        <v>21444</v>
      </c>
      <c r="CP28" s="11">
        <v>0</v>
      </c>
      <c r="CQ28" s="11">
        <v>4768</v>
      </c>
      <c r="CR28" s="11">
        <v>0</v>
      </c>
      <c r="CS28" s="11">
        <v>0</v>
      </c>
      <c r="CT28" s="11">
        <v>7526</v>
      </c>
      <c r="CU28" s="11">
        <v>6840</v>
      </c>
      <c r="CV28" s="11">
        <v>0</v>
      </c>
      <c r="CW28" s="11">
        <v>139390</v>
      </c>
      <c r="CX28" s="11">
        <v>17884</v>
      </c>
      <c r="CY28" s="11">
        <v>0</v>
      </c>
      <c r="CZ28" s="11">
        <v>0</v>
      </c>
      <c r="DA28" s="25">
        <f t="shared" si="1"/>
        <v>7939159</v>
      </c>
    </row>
    <row r="29" spans="1:105" x14ac:dyDescent="0.25">
      <c r="A29" s="5" t="s">
        <v>225</v>
      </c>
      <c r="B29" s="5"/>
      <c r="C29" s="11">
        <v>13832</v>
      </c>
      <c r="D29" s="11">
        <v>0</v>
      </c>
      <c r="E29" s="11">
        <v>4208</v>
      </c>
      <c r="F29" s="11">
        <v>6276</v>
      </c>
      <c r="G29" s="11">
        <v>0</v>
      </c>
      <c r="H29" s="11">
        <v>12384</v>
      </c>
      <c r="I29" s="11">
        <v>21492</v>
      </c>
      <c r="J29" s="11">
        <v>0</v>
      </c>
      <c r="K29" s="11">
        <v>16935</v>
      </c>
      <c r="L29" s="11">
        <v>13150</v>
      </c>
      <c r="M29" s="11">
        <v>22975</v>
      </c>
      <c r="N29" s="11">
        <v>19580</v>
      </c>
      <c r="O29" s="11">
        <v>0</v>
      </c>
      <c r="P29" s="11">
        <v>0</v>
      </c>
      <c r="Q29" s="11">
        <v>5304</v>
      </c>
      <c r="R29" s="11">
        <v>0</v>
      </c>
      <c r="S29" s="11">
        <v>73392</v>
      </c>
      <c r="T29" s="11">
        <v>14728</v>
      </c>
      <c r="U29" s="11">
        <v>18303</v>
      </c>
      <c r="V29" s="11">
        <v>15297</v>
      </c>
      <c r="W29" s="11">
        <v>36603</v>
      </c>
      <c r="X29" s="11">
        <v>0</v>
      </c>
      <c r="Y29" s="11">
        <v>29502</v>
      </c>
      <c r="Z29" s="11">
        <v>39450</v>
      </c>
      <c r="AA29" s="11">
        <v>13150</v>
      </c>
      <c r="AB29" s="11">
        <v>13150</v>
      </c>
      <c r="AC29" s="11">
        <v>27470</v>
      </c>
      <c r="AD29" s="11">
        <v>49440</v>
      </c>
      <c r="AE29" s="11">
        <v>49440</v>
      </c>
      <c r="AF29" s="11">
        <v>9468</v>
      </c>
      <c r="AG29" s="11">
        <v>15515</v>
      </c>
      <c r="AH29" s="11">
        <v>5150</v>
      </c>
      <c r="AI29" s="11">
        <v>4120</v>
      </c>
      <c r="AJ29" s="11">
        <v>2010</v>
      </c>
      <c r="AK29" s="11">
        <v>4775</v>
      </c>
      <c r="AL29" s="11">
        <v>3200</v>
      </c>
      <c r="AM29" s="11">
        <v>12930</v>
      </c>
      <c r="AN29" s="11">
        <v>12610</v>
      </c>
      <c r="AO29" s="11">
        <v>20765</v>
      </c>
      <c r="AP29" s="11">
        <v>11325</v>
      </c>
      <c r="AQ29" s="11">
        <v>0</v>
      </c>
      <c r="AR29" s="11">
        <v>31560</v>
      </c>
      <c r="AS29" s="11">
        <v>31560</v>
      </c>
      <c r="AT29" s="11">
        <v>20765</v>
      </c>
      <c r="AU29" s="11">
        <v>21762</v>
      </c>
      <c r="AV29" s="11">
        <v>85740</v>
      </c>
      <c r="AW29" s="11">
        <v>85740</v>
      </c>
      <c r="AX29" s="11">
        <v>131500</v>
      </c>
      <c r="AY29" s="11">
        <v>0</v>
      </c>
      <c r="AZ29" s="11">
        <v>0</v>
      </c>
      <c r="BA29" s="11">
        <v>0</v>
      </c>
      <c r="BB29" s="11">
        <v>4480</v>
      </c>
      <c r="BC29" s="11">
        <v>46720</v>
      </c>
      <c r="BD29" s="11">
        <v>53700</v>
      </c>
      <c r="BE29" s="11">
        <v>53700</v>
      </c>
      <c r="BF29" s="11">
        <v>99400</v>
      </c>
      <c r="BG29" s="11">
        <v>109720</v>
      </c>
      <c r="BH29" s="11">
        <v>109720</v>
      </c>
      <c r="BI29" s="11">
        <v>47340</v>
      </c>
      <c r="BJ29" s="11">
        <v>47340</v>
      </c>
      <c r="BK29" s="11">
        <v>54060</v>
      </c>
      <c r="BL29" s="11">
        <v>0</v>
      </c>
      <c r="BM29" s="11">
        <v>0</v>
      </c>
      <c r="BN29" s="11">
        <v>0</v>
      </c>
      <c r="BO29" s="11">
        <v>5927</v>
      </c>
      <c r="BP29" s="11">
        <v>0</v>
      </c>
      <c r="BQ29" s="11">
        <v>145176</v>
      </c>
      <c r="BR29" s="11">
        <v>25248</v>
      </c>
      <c r="BS29" s="11">
        <v>0</v>
      </c>
      <c r="BT29" s="11">
        <v>0</v>
      </c>
      <c r="BU29" s="11">
        <v>0</v>
      </c>
      <c r="BV29" s="11">
        <v>631200</v>
      </c>
      <c r="BW29" s="11">
        <v>852150</v>
      </c>
      <c r="BX29" s="11">
        <v>0</v>
      </c>
      <c r="BY29" s="11">
        <v>0</v>
      </c>
      <c r="BZ29" s="11">
        <v>0</v>
      </c>
      <c r="CA29" s="74">
        <v>12770</v>
      </c>
      <c r="CB29" s="11">
        <v>3156</v>
      </c>
      <c r="CC29" s="11">
        <v>817290</v>
      </c>
      <c r="CD29" s="11">
        <v>1846400</v>
      </c>
      <c r="CE29" s="11">
        <v>0</v>
      </c>
      <c r="CF29" s="11">
        <v>578600</v>
      </c>
      <c r="CG29" s="11">
        <v>0</v>
      </c>
      <c r="CH29" s="11">
        <v>374000</v>
      </c>
      <c r="CI29" s="11">
        <v>611900</v>
      </c>
      <c r="CJ29" s="11">
        <v>56176</v>
      </c>
      <c r="CK29" s="11">
        <v>0</v>
      </c>
      <c r="CL29" s="11">
        <v>20514</v>
      </c>
      <c r="CM29" s="11">
        <v>96630</v>
      </c>
      <c r="CN29" s="11">
        <v>0</v>
      </c>
      <c r="CO29" s="11">
        <v>21444</v>
      </c>
      <c r="CP29" s="11">
        <v>0</v>
      </c>
      <c r="CQ29" s="11">
        <v>4768</v>
      </c>
      <c r="CR29" s="11">
        <v>0</v>
      </c>
      <c r="CS29" s="11">
        <v>19936</v>
      </c>
      <c r="CT29" s="11">
        <v>7526</v>
      </c>
      <c r="CU29" s="11">
        <v>6840</v>
      </c>
      <c r="CV29" s="11">
        <v>91524</v>
      </c>
      <c r="CW29" s="11">
        <v>139390</v>
      </c>
      <c r="CX29" s="11">
        <v>17884</v>
      </c>
      <c r="CY29" s="11">
        <v>0</v>
      </c>
      <c r="CZ29" s="11">
        <v>0</v>
      </c>
      <c r="DA29" s="25">
        <f t="shared" si="1"/>
        <v>8039185</v>
      </c>
    </row>
    <row r="30" spans="1:105" ht="18.75" x14ac:dyDescent="0.3">
      <c r="AR30" s="6"/>
      <c r="AU30" s="6" t="e">
        <f>SUM(#REF!)</f>
        <v>#REF!</v>
      </c>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28">
        <f>SUM(DA5:DA29)</f>
        <v>232056168</v>
      </c>
    </row>
    <row r="31" spans="1:105" x14ac:dyDescent="0.25">
      <c r="AR31" s="6"/>
      <c r="AT31" s="6"/>
      <c r="AU31" s="2">
        <v>652671940.95000005</v>
      </c>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row>
    <row r="32" spans="1:105" x14ac:dyDescent="0.25">
      <c r="C32" s="6"/>
      <c r="W32" s="7"/>
      <c r="X32" s="7"/>
      <c r="Y32" s="6"/>
      <c r="AR32" s="8"/>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row>
    <row r="33" spans="3:104" x14ac:dyDescent="0.25">
      <c r="C33" s="6"/>
      <c r="E33" s="6"/>
      <c r="W33" s="7"/>
      <c r="X33" s="7"/>
      <c r="Y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row>
    <row r="34" spans="3:104" x14ac:dyDescent="0.25">
      <c r="C34" s="6"/>
      <c r="W34" s="7"/>
      <c r="X34" s="7"/>
      <c r="Y34" s="6"/>
      <c r="AR34" s="6"/>
    </row>
    <row r="35" spans="3:104" x14ac:dyDescent="0.25">
      <c r="C35" s="6"/>
      <c r="W35" s="7"/>
      <c r="X35" s="7"/>
      <c r="Y35" s="6"/>
    </row>
    <row r="36" spans="3:104" x14ac:dyDescent="0.25">
      <c r="C36" s="6"/>
      <c r="W36" s="7"/>
      <c r="X36" s="7"/>
      <c r="Y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row>
    <row r="37" spans="3:104" x14ac:dyDescent="0.25">
      <c r="C37" s="6"/>
      <c r="W37" s="7"/>
      <c r="X37" s="7"/>
      <c r="Y37" s="6"/>
    </row>
    <row r="38" spans="3:104" x14ac:dyDescent="0.25">
      <c r="C38" s="6"/>
      <c r="W38" s="7"/>
      <c r="X38" s="7"/>
      <c r="Y38" s="6"/>
    </row>
    <row r="39" spans="3:104" x14ac:dyDescent="0.25">
      <c r="C39" s="6"/>
      <c r="W39" s="7"/>
      <c r="X39" s="7"/>
      <c r="Y39" s="6"/>
    </row>
    <row r="40" spans="3:104" x14ac:dyDescent="0.25">
      <c r="C40" s="6"/>
      <c r="W40" s="7"/>
      <c r="X40" s="7"/>
      <c r="Y40" s="6"/>
    </row>
    <row r="41" spans="3:104" x14ac:dyDescent="0.25">
      <c r="C41" s="6"/>
      <c r="W41" s="7"/>
      <c r="X41" s="7"/>
      <c r="Y41" s="6"/>
    </row>
    <row r="42" spans="3:104" x14ac:dyDescent="0.25">
      <c r="C42" s="6"/>
      <c r="W42" s="7"/>
      <c r="X42" s="7"/>
      <c r="Y42" s="6"/>
    </row>
    <row r="43" spans="3:104" x14ac:dyDescent="0.25">
      <c r="C43" s="6"/>
      <c r="W43" s="7"/>
      <c r="X43" s="7"/>
      <c r="Y43" s="6"/>
    </row>
    <row r="44" spans="3:104" x14ac:dyDescent="0.25">
      <c r="C44" s="6"/>
      <c r="W44" s="7"/>
      <c r="X44" s="7"/>
      <c r="Y44" s="6"/>
    </row>
    <row r="45" spans="3:104" x14ac:dyDescent="0.25">
      <c r="C45" s="6"/>
      <c r="W45" s="7"/>
      <c r="X45" s="7"/>
      <c r="Y45" s="6"/>
    </row>
    <row r="46" spans="3:104" x14ac:dyDescent="0.25">
      <c r="C46" s="6"/>
      <c r="W46" s="7"/>
      <c r="X46" s="7"/>
      <c r="Y46" s="6"/>
    </row>
    <row r="47" spans="3:104" x14ac:dyDescent="0.25">
      <c r="C47" s="6"/>
      <c r="W47" s="7"/>
      <c r="X47" s="7"/>
      <c r="Y47" s="6"/>
    </row>
    <row r="48" spans="3:104" x14ac:dyDescent="0.25">
      <c r="C48" s="6"/>
      <c r="W48" s="7"/>
      <c r="X48" s="7"/>
      <c r="Y48" s="6"/>
    </row>
    <row r="49" spans="3:25" x14ac:dyDescent="0.25">
      <c r="C49" s="6"/>
      <c r="W49" s="7"/>
      <c r="X49" s="7"/>
      <c r="Y49" s="6"/>
    </row>
    <row r="50" spans="3:25" x14ac:dyDescent="0.25">
      <c r="C50" s="6"/>
      <c r="W50" s="7"/>
      <c r="X50" s="7"/>
      <c r="Y50" s="6"/>
    </row>
    <row r="51" spans="3:25" x14ac:dyDescent="0.25">
      <c r="C51" s="6"/>
      <c r="W51" s="7"/>
      <c r="X51" s="7"/>
      <c r="Y51" s="6"/>
    </row>
    <row r="52" spans="3:25" x14ac:dyDescent="0.25">
      <c r="C52" s="6"/>
      <c r="W52" s="7"/>
      <c r="X52" s="7"/>
      <c r="Y52" s="6"/>
    </row>
    <row r="53" spans="3:25" x14ac:dyDescent="0.25">
      <c r="C53" s="6"/>
      <c r="W53" s="7"/>
      <c r="X53" s="7"/>
      <c r="Y53" s="6"/>
    </row>
    <row r="54" spans="3:25" x14ac:dyDescent="0.25">
      <c r="C54" s="6"/>
      <c r="W54" s="7"/>
      <c r="X54" s="7"/>
      <c r="Y54" s="6"/>
    </row>
    <row r="55" spans="3:25" x14ac:dyDescent="0.25">
      <c r="C55" s="6"/>
      <c r="W55" s="7"/>
      <c r="X55" s="7"/>
      <c r="Y55" s="6"/>
    </row>
    <row r="56" spans="3:25" x14ac:dyDescent="0.25">
      <c r="C56" s="6"/>
    </row>
    <row r="57" spans="3:25" x14ac:dyDescent="0.25">
      <c r="C57" s="6"/>
    </row>
  </sheetData>
  <mergeCells count="3">
    <mergeCell ref="A1:B1"/>
    <mergeCell ref="A2:B2"/>
    <mergeCell ref="A3:B3"/>
  </mergeCells>
  <conditionalFormatting sqref="C3:CZ3">
    <cfRule type="cellIs" dxfId="2245" priority="1" operator="lessThan">
      <formula>0</formula>
    </cfRule>
  </conditionalFormatting>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N485"/>
  <sheetViews>
    <sheetView topLeftCell="S1" zoomScale="70" zoomScaleNormal="70" workbookViewId="0">
      <pane ySplit="13" topLeftCell="A14" activePane="bottomLeft" state="frozen"/>
      <selection pane="bottomLeft" activeCell="M11" sqref="M11:AK13"/>
    </sheetView>
  </sheetViews>
  <sheetFormatPr baseColWidth="10" defaultRowHeight="15" x14ac:dyDescent="0.25"/>
  <cols>
    <col min="3" max="3" width="67.28515625" customWidth="1"/>
    <col min="11" max="11" width="13.85546875" customWidth="1"/>
    <col min="13" max="13" width="11.7109375" bestFit="1" customWidth="1"/>
    <col min="14" max="14" width="12" bestFit="1" customWidth="1"/>
    <col min="15" max="15" width="15.28515625" bestFit="1" customWidth="1"/>
    <col min="37" max="37" width="16" bestFit="1" customWidth="1"/>
  </cols>
  <sheetData>
    <row r="1" spans="1:40" ht="20.100000000000001" customHeight="1" x14ac:dyDescent="0.25">
      <c r="A1" s="548" t="s">
        <v>987</v>
      </c>
      <c r="B1" s="548"/>
      <c r="C1" s="548"/>
      <c r="D1" s="548"/>
      <c r="E1" s="548"/>
      <c r="F1" s="548"/>
      <c r="G1" s="548"/>
      <c r="H1" s="548"/>
      <c r="I1" s="548"/>
      <c r="J1" s="548"/>
      <c r="K1" s="548"/>
      <c r="L1" s="149"/>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row>
    <row r="2" spans="1:40" x14ac:dyDescent="0.25">
      <c r="A2" s="549"/>
      <c r="B2" s="549"/>
      <c r="C2" s="549"/>
      <c r="D2" s="549"/>
      <c r="E2" s="549"/>
      <c r="F2" s="150"/>
      <c r="G2" s="150"/>
      <c r="H2" s="150"/>
      <c r="I2" s="150"/>
      <c r="J2" s="151">
        <v>0</v>
      </c>
      <c r="K2" s="152"/>
      <c r="L2" s="149"/>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row>
    <row r="3" spans="1:40" ht="14.1" customHeight="1" x14ac:dyDescent="0.25">
      <c r="A3" s="550" t="s">
        <v>988</v>
      </c>
      <c r="B3" s="551"/>
      <c r="C3" s="551"/>
      <c r="D3" s="551"/>
      <c r="E3" s="551"/>
      <c r="F3" s="551"/>
      <c r="G3" s="551"/>
      <c r="H3" s="551"/>
      <c r="I3" s="551"/>
      <c r="J3" s="551"/>
      <c r="K3" s="551"/>
      <c r="L3" s="149"/>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row>
    <row r="4" spans="1:40" x14ac:dyDescent="0.25">
      <c r="A4" s="153"/>
      <c r="B4" s="154"/>
      <c r="C4" s="155"/>
      <c r="D4" s="156"/>
      <c r="E4" s="156"/>
      <c r="F4" s="156"/>
      <c r="G4" s="150"/>
      <c r="H4" s="150"/>
      <c r="I4" s="150"/>
      <c r="J4" s="150"/>
      <c r="K4" s="150"/>
      <c r="L4" s="149"/>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row>
    <row r="5" spans="1:40" x14ac:dyDescent="0.25">
      <c r="A5" s="552" t="s">
        <v>989</v>
      </c>
      <c r="B5" s="553"/>
      <c r="C5" s="157">
        <v>21</v>
      </c>
      <c r="D5" s="147"/>
      <c r="E5" s="150"/>
      <c r="F5" s="150"/>
      <c r="G5" s="554" t="s">
        <v>990</v>
      </c>
      <c r="H5" s="555"/>
      <c r="I5" s="555"/>
      <c r="J5" s="555"/>
      <c r="K5" s="555"/>
      <c r="L5" s="149"/>
      <c r="M5" s="150"/>
      <c r="N5" s="150"/>
      <c r="O5" s="150"/>
      <c r="P5" s="150"/>
      <c r="Q5" s="150"/>
      <c r="R5" s="150"/>
      <c r="S5" s="150"/>
      <c r="T5" s="150"/>
      <c r="U5" s="150"/>
      <c r="V5" s="150"/>
      <c r="W5" s="150"/>
      <c r="X5" s="150"/>
      <c r="Y5" s="150"/>
      <c r="Z5" s="150"/>
      <c r="AA5" s="150"/>
      <c r="AB5" s="150"/>
      <c r="AC5" s="150"/>
      <c r="AD5" s="150"/>
      <c r="AE5" s="150"/>
      <c r="AF5" s="150"/>
      <c r="AG5" s="150"/>
      <c r="AH5" s="150"/>
      <c r="AI5" s="150"/>
      <c r="AJ5" s="150"/>
      <c r="AK5" s="150"/>
    </row>
    <row r="6" spans="1:40" x14ac:dyDescent="0.25">
      <c r="A6" s="552" t="s">
        <v>991</v>
      </c>
      <c r="B6" s="553"/>
      <c r="C6" s="157" t="s">
        <v>226</v>
      </c>
      <c r="D6" s="147"/>
      <c r="E6" s="150"/>
      <c r="F6" s="150"/>
      <c r="G6" s="556" t="s">
        <v>992</v>
      </c>
      <c r="H6" s="557"/>
      <c r="I6" s="558"/>
      <c r="J6" s="158" t="s">
        <v>46</v>
      </c>
      <c r="K6" s="158" t="s">
        <v>993</v>
      </c>
      <c r="L6" s="149"/>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row>
    <row r="7" spans="1:40" x14ac:dyDescent="0.25">
      <c r="A7" s="559" t="s">
        <v>994</v>
      </c>
      <c r="B7" s="560"/>
      <c r="C7" s="563"/>
      <c r="D7" s="147"/>
      <c r="E7" s="150"/>
      <c r="F7" s="150"/>
      <c r="G7" s="552" t="s">
        <v>995</v>
      </c>
      <c r="H7" s="553"/>
      <c r="I7" s="553"/>
      <c r="J7" s="157">
        <v>115</v>
      </c>
      <c r="K7" s="159">
        <v>115</v>
      </c>
      <c r="L7" s="149"/>
      <c r="M7" s="150"/>
      <c r="N7" s="150"/>
      <c r="O7" s="150"/>
      <c r="P7" s="150"/>
      <c r="Q7" s="150"/>
      <c r="R7" s="150"/>
      <c r="S7" s="150"/>
      <c r="T7" s="150"/>
      <c r="U7" s="150"/>
      <c r="V7" s="150"/>
      <c r="W7" s="150"/>
      <c r="X7" s="150"/>
      <c r="Y7" s="150"/>
      <c r="Z7" s="150"/>
      <c r="AA7" s="150"/>
      <c r="AB7" s="150"/>
      <c r="AC7" s="150"/>
      <c r="AD7" s="150"/>
      <c r="AE7" s="150"/>
      <c r="AF7" s="150"/>
      <c r="AG7" s="150"/>
      <c r="AH7" s="150"/>
      <c r="AI7" s="150"/>
      <c r="AJ7" s="150"/>
      <c r="AK7" s="150"/>
    </row>
    <row r="8" spans="1:40" x14ac:dyDescent="0.25">
      <c r="A8" s="561"/>
      <c r="B8" s="562"/>
      <c r="C8" s="564"/>
      <c r="D8" s="147"/>
      <c r="E8" s="147"/>
      <c r="F8" s="150"/>
      <c r="G8" s="552" t="s">
        <v>996</v>
      </c>
      <c r="H8" s="553"/>
      <c r="I8" s="553"/>
      <c r="J8" s="157">
        <v>13</v>
      </c>
      <c r="K8" s="159">
        <v>13</v>
      </c>
      <c r="L8" s="149"/>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row>
    <row r="9" spans="1:40" x14ac:dyDescent="0.25">
      <c r="A9" s="561"/>
      <c r="B9" s="562"/>
      <c r="C9" s="564"/>
      <c r="D9" s="147"/>
      <c r="E9" s="150"/>
      <c r="F9" s="150"/>
      <c r="G9" s="556" t="s">
        <v>997</v>
      </c>
      <c r="H9" s="557"/>
      <c r="I9" s="557"/>
      <c r="J9" s="157">
        <v>128</v>
      </c>
      <c r="K9" s="159">
        <v>128</v>
      </c>
      <c r="L9" s="149"/>
      <c r="M9" s="150"/>
      <c r="N9" s="150"/>
      <c r="O9" s="150"/>
      <c r="P9" s="150"/>
      <c r="Q9" s="150"/>
      <c r="R9" s="150"/>
      <c r="S9" s="150"/>
      <c r="T9" s="150"/>
      <c r="U9" s="150"/>
      <c r="V9" s="150"/>
      <c r="W9" s="150"/>
      <c r="X9" s="150"/>
      <c r="Y9" s="150"/>
      <c r="Z9" s="150"/>
      <c r="AA9" s="150"/>
      <c r="AB9" s="150"/>
      <c r="AC9" s="150"/>
      <c r="AD9" s="150"/>
      <c r="AE9" s="150"/>
      <c r="AF9" s="150"/>
      <c r="AG9" s="150"/>
      <c r="AH9" s="150"/>
      <c r="AI9" s="150"/>
      <c r="AJ9" s="150"/>
      <c r="AK9" s="150"/>
    </row>
    <row r="10" spans="1:40" x14ac:dyDescent="0.25">
      <c r="A10" s="150"/>
      <c r="B10" s="150"/>
      <c r="C10" s="150"/>
      <c r="D10" s="150"/>
      <c r="E10" s="150"/>
      <c r="F10" s="150"/>
      <c r="G10" s="147"/>
      <c r="H10" s="147"/>
      <c r="I10" s="147"/>
      <c r="J10" s="147"/>
      <c r="K10" s="147"/>
      <c r="L10" s="149"/>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row>
    <row r="11" spans="1:40" ht="30" x14ac:dyDescent="0.25">
      <c r="A11" s="565" t="s">
        <v>998</v>
      </c>
      <c r="B11" s="565"/>
      <c r="C11" s="150"/>
      <c r="D11" s="150"/>
      <c r="E11" s="150"/>
      <c r="F11" s="150"/>
      <c r="G11" s="147"/>
      <c r="H11" s="147"/>
      <c r="I11" s="147"/>
      <c r="J11" s="147"/>
      <c r="K11" s="147"/>
      <c r="L11" s="149"/>
      <c r="M11" s="160" t="s">
        <v>999</v>
      </c>
      <c r="N11" s="160" t="s">
        <v>999</v>
      </c>
      <c r="O11" s="160" t="s">
        <v>999</v>
      </c>
      <c r="P11" s="160" t="s">
        <v>999</v>
      </c>
      <c r="Q11" s="160" t="s">
        <v>999</v>
      </c>
      <c r="R11" s="160" t="s">
        <v>999</v>
      </c>
      <c r="S11" s="160" t="s">
        <v>999</v>
      </c>
      <c r="T11" s="160" t="s">
        <v>999</v>
      </c>
      <c r="U11" s="160" t="s">
        <v>999</v>
      </c>
      <c r="V11" s="160" t="s">
        <v>999</v>
      </c>
      <c r="W11" s="160" t="s">
        <v>999</v>
      </c>
      <c r="X11" s="160" t="s">
        <v>999</v>
      </c>
      <c r="Y11" s="160" t="s">
        <v>999</v>
      </c>
      <c r="Z11" s="160" t="s">
        <v>999</v>
      </c>
      <c r="AA11" s="160" t="s">
        <v>999</v>
      </c>
      <c r="AB11" s="160" t="s">
        <v>999</v>
      </c>
      <c r="AC11" s="160" t="s">
        <v>999</v>
      </c>
      <c r="AD11" s="160" t="s">
        <v>999</v>
      </c>
      <c r="AE11" s="160" t="s">
        <v>999</v>
      </c>
      <c r="AF11" s="160" t="s">
        <v>999</v>
      </c>
      <c r="AG11" s="160" t="s">
        <v>999</v>
      </c>
      <c r="AH11" s="160" t="s">
        <v>999</v>
      </c>
      <c r="AI11" s="160" t="s">
        <v>999</v>
      </c>
      <c r="AJ11" s="160" t="s">
        <v>999</v>
      </c>
      <c r="AK11" s="160" t="s">
        <v>999</v>
      </c>
    </row>
    <row r="12" spans="1:40" x14ac:dyDescent="0.25">
      <c r="A12" s="150">
        <v>1</v>
      </c>
      <c r="B12" s="150">
        <v>2</v>
      </c>
      <c r="C12" s="150">
        <v>3</v>
      </c>
      <c r="D12" s="150">
        <v>4</v>
      </c>
      <c r="E12" s="150">
        <v>5</v>
      </c>
      <c r="F12" s="150"/>
      <c r="G12" s="150"/>
      <c r="H12" s="150"/>
      <c r="I12" s="150"/>
      <c r="J12" s="150"/>
      <c r="K12" s="152"/>
      <c r="L12" s="149"/>
      <c r="M12" s="195" t="s">
        <v>1371</v>
      </c>
      <c r="N12" s="195" t="s">
        <v>1372</v>
      </c>
      <c r="O12" s="195" t="s">
        <v>1373</v>
      </c>
      <c r="P12" s="195" t="s">
        <v>1374</v>
      </c>
      <c r="Q12" s="195" t="s">
        <v>1375</v>
      </c>
      <c r="R12" s="195" t="s">
        <v>1376</v>
      </c>
      <c r="S12" s="195" t="s">
        <v>1377</v>
      </c>
      <c r="T12" s="195" t="s">
        <v>1378</v>
      </c>
      <c r="U12" s="195" t="s">
        <v>1379</v>
      </c>
      <c r="V12" s="195" t="s">
        <v>1380</v>
      </c>
      <c r="W12" s="195" t="s">
        <v>1381</v>
      </c>
      <c r="X12" s="195" t="s">
        <v>1382</v>
      </c>
      <c r="Y12" s="195" t="s">
        <v>1383</v>
      </c>
      <c r="Z12" s="195" t="s">
        <v>1384</v>
      </c>
      <c r="AA12" s="195" t="s">
        <v>1385</v>
      </c>
      <c r="AB12" s="195" t="s">
        <v>1386</v>
      </c>
      <c r="AC12" s="195" t="s">
        <v>1387</v>
      </c>
      <c r="AD12" s="195" t="s">
        <v>1388</v>
      </c>
      <c r="AE12" s="195" t="s">
        <v>1389</v>
      </c>
      <c r="AF12" s="195" t="s">
        <v>1390</v>
      </c>
      <c r="AG12" s="195" t="s">
        <v>1391</v>
      </c>
      <c r="AH12" s="195" t="s">
        <v>1392</v>
      </c>
      <c r="AI12" s="195" t="s">
        <v>1393</v>
      </c>
      <c r="AJ12" s="195" t="s">
        <v>1394</v>
      </c>
      <c r="AK12" s="195" t="s">
        <v>1395</v>
      </c>
      <c r="AL12" s="196"/>
      <c r="AM12" s="196"/>
      <c r="AN12" s="196"/>
    </row>
    <row r="13" spans="1:40" ht="33.75" x14ac:dyDescent="0.25">
      <c r="A13" s="161" t="s">
        <v>235</v>
      </c>
      <c r="B13" s="161" t="s">
        <v>236</v>
      </c>
      <c r="C13" s="161" t="s">
        <v>237</v>
      </c>
      <c r="D13" s="161" t="s">
        <v>238</v>
      </c>
      <c r="E13" s="161" t="s">
        <v>239</v>
      </c>
      <c r="F13" s="162" t="s">
        <v>386</v>
      </c>
      <c r="G13" s="162" t="s">
        <v>387</v>
      </c>
      <c r="H13" s="162" t="s">
        <v>388</v>
      </c>
      <c r="I13" s="162" t="s">
        <v>389</v>
      </c>
      <c r="J13" s="162" t="s">
        <v>45</v>
      </c>
      <c r="K13" s="162" t="s">
        <v>46</v>
      </c>
      <c r="L13" s="161" t="s">
        <v>1000</v>
      </c>
      <c r="M13" s="162" t="s">
        <v>1001</v>
      </c>
      <c r="N13" s="162" t="s">
        <v>1002</v>
      </c>
      <c r="O13" s="162" t="s">
        <v>1003</v>
      </c>
      <c r="P13" s="162" t="s">
        <v>1004</v>
      </c>
      <c r="Q13" s="162" t="s">
        <v>1005</v>
      </c>
      <c r="R13" s="162" t="s">
        <v>1006</v>
      </c>
      <c r="S13" s="162" t="s">
        <v>1007</v>
      </c>
      <c r="T13" s="162" t="s">
        <v>1008</v>
      </c>
      <c r="U13" s="162" t="s">
        <v>1009</v>
      </c>
      <c r="V13" s="162" t="s">
        <v>1010</v>
      </c>
      <c r="W13" s="162" t="s">
        <v>1011</v>
      </c>
      <c r="X13" s="162" t="s">
        <v>1012</v>
      </c>
      <c r="Y13" s="162" t="s">
        <v>1013</v>
      </c>
      <c r="Z13" s="162" t="s">
        <v>1014</v>
      </c>
      <c r="AA13" s="162" t="s">
        <v>1015</v>
      </c>
      <c r="AB13" s="162" t="s">
        <v>1016</v>
      </c>
      <c r="AC13" s="162" t="s">
        <v>1017</v>
      </c>
      <c r="AD13" s="162" t="s">
        <v>1018</v>
      </c>
      <c r="AE13" s="162" t="s">
        <v>1019</v>
      </c>
      <c r="AF13" s="162" t="s">
        <v>1020</v>
      </c>
      <c r="AG13" s="162" t="s">
        <v>1021</v>
      </c>
      <c r="AH13" s="162" t="s">
        <v>1022</v>
      </c>
      <c r="AI13" s="162" t="s">
        <v>1023</v>
      </c>
      <c r="AJ13" s="162" t="s">
        <v>1024</v>
      </c>
      <c r="AK13" s="162" t="s">
        <v>1025</v>
      </c>
    </row>
    <row r="14" spans="1:40" ht="25.5" x14ac:dyDescent="0.25">
      <c r="A14" s="163">
        <v>0</v>
      </c>
      <c r="B14" s="89" t="s">
        <v>390</v>
      </c>
      <c r="C14" s="164" t="s">
        <v>391</v>
      </c>
      <c r="D14" s="89" t="s">
        <v>392</v>
      </c>
      <c r="E14" s="166">
        <v>25863</v>
      </c>
      <c r="F14" s="166">
        <v>400</v>
      </c>
      <c r="G14" s="166">
        <v>316</v>
      </c>
      <c r="H14" s="167">
        <v>0</v>
      </c>
      <c r="I14" s="168">
        <v>0.21</v>
      </c>
      <c r="J14" s="166">
        <v>316</v>
      </c>
      <c r="K14" s="169">
        <v>8172708</v>
      </c>
      <c r="L14" s="89" t="s">
        <v>1026</v>
      </c>
      <c r="M14" s="170">
        <v>1500</v>
      </c>
      <c r="N14" s="170">
        <v>1500</v>
      </c>
      <c r="O14" s="170">
        <v>5384</v>
      </c>
      <c r="P14" s="148" t="s">
        <v>1027</v>
      </c>
      <c r="Q14" s="148" t="s">
        <v>1027</v>
      </c>
      <c r="R14" s="148" t="s">
        <v>1027</v>
      </c>
      <c r="S14" s="148" t="s">
        <v>1027</v>
      </c>
      <c r="T14" s="148" t="s">
        <v>1027</v>
      </c>
      <c r="U14" s="148" t="s">
        <v>1027</v>
      </c>
      <c r="V14" s="148" t="s">
        <v>1027</v>
      </c>
      <c r="W14" s="148" t="s">
        <v>1027</v>
      </c>
      <c r="X14" s="148" t="s">
        <v>1027</v>
      </c>
      <c r="Y14" s="148" t="s">
        <v>1027</v>
      </c>
      <c r="Z14" s="148" t="s">
        <v>1027</v>
      </c>
      <c r="AA14" s="148">
        <v>300</v>
      </c>
      <c r="AB14" s="148" t="s">
        <v>1027</v>
      </c>
      <c r="AC14" s="148" t="s">
        <v>1027</v>
      </c>
      <c r="AD14" s="170">
        <v>1700</v>
      </c>
      <c r="AE14" s="170">
        <v>1900</v>
      </c>
      <c r="AF14" s="148" t="s">
        <v>1027</v>
      </c>
      <c r="AG14" s="148" t="s">
        <v>1027</v>
      </c>
      <c r="AH14" s="148">
        <v>100</v>
      </c>
      <c r="AI14" s="148" t="s">
        <v>1027</v>
      </c>
      <c r="AJ14" s="148" t="s">
        <v>1027</v>
      </c>
      <c r="AK14" s="170">
        <v>13479</v>
      </c>
    </row>
    <row r="15" spans="1:40" ht="24.95" customHeight="1" x14ac:dyDescent="0.25">
      <c r="A15" s="510">
        <v>3</v>
      </c>
      <c r="B15" s="190" t="s">
        <v>47</v>
      </c>
      <c r="C15" s="172" t="s">
        <v>1028</v>
      </c>
      <c r="D15" s="507" t="s">
        <v>248</v>
      </c>
      <c r="E15" s="566">
        <v>30</v>
      </c>
      <c r="F15" s="495">
        <v>15570</v>
      </c>
      <c r="G15" s="495">
        <v>6916</v>
      </c>
      <c r="H15" s="498">
        <v>0</v>
      </c>
      <c r="I15" s="501">
        <v>0.55581199999999997</v>
      </c>
      <c r="J15" s="495">
        <v>6916</v>
      </c>
      <c r="K15" s="504">
        <v>207480</v>
      </c>
      <c r="L15" s="507" t="s">
        <v>1026</v>
      </c>
      <c r="M15" s="516">
        <v>5</v>
      </c>
      <c r="N15" s="492">
        <v>3</v>
      </c>
      <c r="O15" s="492">
        <v>1</v>
      </c>
      <c r="P15" s="492" t="s">
        <v>1027</v>
      </c>
      <c r="Q15" s="492">
        <v>1</v>
      </c>
      <c r="R15" s="492">
        <v>1</v>
      </c>
      <c r="S15" s="492">
        <v>1</v>
      </c>
      <c r="T15" s="492">
        <v>1</v>
      </c>
      <c r="U15" s="492">
        <v>1</v>
      </c>
      <c r="V15" s="492">
        <v>1</v>
      </c>
      <c r="W15" s="492">
        <v>1</v>
      </c>
      <c r="X15" s="492">
        <v>1</v>
      </c>
      <c r="Y15" s="492">
        <v>1</v>
      </c>
      <c r="Z15" s="492">
        <v>1</v>
      </c>
      <c r="AA15" s="492">
        <v>1</v>
      </c>
      <c r="AB15" s="492">
        <v>1</v>
      </c>
      <c r="AC15" s="492">
        <v>1</v>
      </c>
      <c r="AD15" s="492">
        <v>1</v>
      </c>
      <c r="AE15" s="492">
        <v>1</v>
      </c>
      <c r="AF15" s="492">
        <v>1</v>
      </c>
      <c r="AG15" s="492">
        <v>1</v>
      </c>
      <c r="AH15" s="492">
        <v>1</v>
      </c>
      <c r="AI15" s="492">
        <v>1</v>
      </c>
      <c r="AJ15" s="492">
        <v>1</v>
      </c>
      <c r="AK15" s="492">
        <v>1</v>
      </c>
    </row>
    <row r="16" spans="1:40" x14ac:dyDescent="0.25">
      <c r="A16" s="511"/>
      <c r="B16" s="191"/>
      <c r="C16" s="173" t="s">
        <v>1029</v>
      </c>
      <c r="D16" s="508"/>
      <c r="E16" s="567"/>
      <c r="F16" s="496"/>
      <c r="G16" s="496"/>
      <c r="H16" s="499"/>
      <c r="I16" s="502"/>
      <c r="J16" s="496"/>
      <c r="K16" s="505"/>
      <c r="L16" s="508"/>
      <c r="M16" s="517"/>
      <c r="N16" s="493"/>
      <c r="O16" s="493"/>
      <c r="P16" s="493"/>
      <c r="Q16" s="493"/>
      <c r="R16" s="493"/>
      <c r="S16" s="493"/>
      <c r="T16" s="493"/>
      <c r="U16" s="493"/>
      <c r="V16" s="493"/>
      <c r="W16" s="493"/>
      <c r="X16" s="493"/>
      <c r="Y16" s="493"/>
      <c r="Z16" s="493"/>
      <c r="AA16" s="493"/>
      <c r="AB16" s="493"/>
      <c r="AC16" s="493"/>
      <c r="AD16" s="493"/>
      <c r="AE16" s="493"/>
      <c r="AF16" s="493"/>
      <c r="AG16" s="493"/>
      <c r="AH16" s="493"/>
      <c r="AI16" s="493"/>
      <c r="AJ16" s="493"/>
      <c r="AK16" s="493"/>
    </row>
    <row r="17" spans="1:37" ht="63.75" x14ac:dyDescent="0.25">
      <c r="A17" s="511"/>
      <c r="B17" s="191"/>
      <c r="C17" s="173" t="s">
        <v>1030</v>
      </c>
      <c r="D17" s="508"/>
      <c r="E17" s="567"/>
      <c r="F17" s="496"/>
      <c r="G17" s="496"/>
      <c r="H17" s="499"/>
      <c r="I17" s="502"/>
      <c r="J17" s="496"/>
      <c r="K17" s="505"/>
      <c r="L17" s="508"/>
      <c r="M17" s="517"/>
      <c r="N17" s="493"/>
      <c r="O17" s="493"/>
      <c r="P17" s="493"/>
      <c r="Q17" s="493"/>
      <c r="R17" s="493"/>
      <c r="S17" s="493"/>
      <c r="T17" s="493"/>
      <c r="U17" s="493"/>
      <c r="V17" s="493"/>
      <c r="W17" s="493"/>
      <c r="X17" s="493"/>
      <c r="Y17" s="493"/>
      <c r="Z17" s="493"/>
      <c r="AA17" s="493"/>
      <c r="AB17" s="493"/>
      <c r="AC17" s="493"/>
      <c r="AD17" s="493"/>
      <c r="AE17" s="493"/>
      <c r="AF17" s="493"/>
      <c r="AG17" s="493"/>
      <c r="AH17" s="493"/>
      <c r="AI17" s="493"/>
      <c r="AJ17" s="493"/>
      <c r="AK17" s="493"/>
    </row>
    <row r="18" spans="1:37" ht="25.5" x14ac:dyDescent="0.25">
      <c r="A18" s="512"/>
      <c r="B18" s="192"/>
      <c r="C18" s="174" t="s">
        <v>1031</v>
      </c>
      <c r="D18" s="509"/>
      <c r="E18" s="568"/>
      <c r="F18" s="497"/>
      <c r="G18" s="497"/>
      <c r="H18" s="500"/>
      <c r="I18" s="503"/>
      <c r="J18" s="497"/>
      <c r="K18" s="506"/>
      <c r="L18" s="509"/>
      <c r="M18" s="518"/>
      <c r="N18" s="494"/>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row>
    <row r="19" spans="1:37" ht="25.5" x14ac:dyDescent="0.25">
      <c r="A19" s="510">
        <v>5</v>
      </c>
      <c r="B19" s="507" t="s">
        <v>121</v>
      </c>
      <c r="C19" s="172" t="s">
        <v>1032</v>
      </c>
      <c r="D19" s="507" t="s">
        <v>250</v>
      </c>
      <c r="E19" s="566">
        <v>6</v>
      </c>
      <c r="F19" s="495">
        <v>10573</v>
      </c>
      <c r="G19" s="495">
        <v>6179</v>
      </c>
      <c r="H19" s="498">
        <v>0</v>
      </c>
      <c r="I19" s="501">
        <v>0.41558699999999998</v>
      </c>
      <c r="J19" s="495">
        <v>6179</v>
      </c>
      <c r="K19" s="504">
        <v>37074</v>
      </c>
      <c r="L19" s="507" t="s">
        <v>1026</v>
      </c>
      <c r="M19" s="516">
        <v>6</v>
      </c>
      <c r="N19" s="492" t="s">
        <v>1027</v>
      </c>
      <c r="O19" s="492" t="s">
        <v>1027</v>
      </c>
      <c r="P19" s="492" t="s">
        <v>1027</v>
      </c>
      <c r="Q19" s="492" t="s">
        <v>1027</v>
      </c>
      <c r="R19" s="492" t="s">
        <v>1027</v>
      </c>
      <c r="S19" s="492" t="s">
        <v>1027</v>
      </c>
      <c r="T19" s="492" t="s">
        <v>1027</v>
      </c>
      <c r="U19" s="492" t="s">
        <v>1027</v>
      </c>
      <c r="V19" s="492" t="s">
        <v>1027</v>
      </c>
      <c r="W19" s="492" t="s">
        <v>1027</v>
      </c>
      <c r="X19" s="492" t="s">
        <v>1027</v>
      </c>
      <c r="Y19" s="492" t="s">
        <v>1027</v>
      </c>
      <c r="Z19" s="492" t="s">
        <v>1027</v>
      </c>
      <c r="AA19" s="492" t="s">
        <v>1027</v>
      </c>
      <c r="AB19" s="492" t="s">
        <v>1027</v>
      </c>
      <c r="AC19" s="492" t="s">
        <v>1027</v>
      </c>
      <c r="AD19" s="492" t="s">
        <v>1027</v>
      </c>
      <c r="AE19" s="492" t="s">
        <v>1027</v>
      </c>
      <c r="AF19" s="492" t="s">
        <v>1027</v>
      </c>
      <c r="AG19" s="492" t="s">
        <v>1027</v>
      </c>
      <c r="AH19" s="492" t="s">
        <v>1027</v>
      </c>
      <c r="AI19" s="492" t="s">
        <v>1027</v>
      </c>
      <c r="AJ19" s="492" t="s">
        <v>1027</v>
      </c>
      <c r="AK19" s="492" t="s">
        <v>1027</v>
      </c>
    </row>
    <row r="20" spans="1:37" x14ac:dyDescent="0.25">
      <c r="A20" s="511"/>
      <c r="B20" s="508"/>
      <c r="C20" s="173" t="s">
        <v>1033</v>
      </c>
      <c r="D20" s="508"/>
      <c r="E20" s="567"/>
      <c r="F20" s="496"/>
      <c r="G20" s="496"/>
      <c r="H20" s="499"/>
      <c r="I20" s="502"/>
      <c r="J20" s="496"/>
      <c r="K20" s="505"/>
      <c r="L20" s="508"/>
      <c r="M20" s="517"/>
      <c r="N20" s="493"/>
      <c r="O20" s="493"/>
      <c r="P20" s="493"/>
      <c r="Q20" s="493"/>
      <c r="R20" s="493"/>
      <c r="S20" s="493"/>
      <c r="T20" s="493"/>
      <c r="U20" s="493"/>
      <c r="V20" s="493"/>
      <c r="W20" s="493"/>
      <c r="X20" s="493"/>
      <c r="Y20" s="493"/>
      <c r="Z20" s="493"/>
      <c r="AA20" s="493"/>
      <c r="AB20" s="493"/>
      <c r="AC20" s="493"/>
      <c r="AD20" s="493"/>
      <c r="AE20" s="493"/>
      <c r="AF20" s="493"/>
      <c r="AG20" s="493"/>
      <c r="AH20" s="493"/>
      <c r="AI20" s="493"/>
      <c r="AJ20" s="493"/>
      <c r="AK20" s="493"/>
    </row>
    <row r="21" spans="1:37" ht="51" x14ac:dyDescent="0.25">
      <c r="A21" s="511"/>
      <c r="B21" s="508"/>
      <c r="C21" s="173" t="s">
        <v>1034</v>
      </c>
      <c r="D21" s="508"/>
      <c r="E21" s="567"/>
      <c r="F21" s="496"/>
      <c r="G21" s="496"/>
      <c r="H21" s="499"/>
      <c r="I21" s="502"/>
      <c r="J21" s="496"/>
      <c r="K21" s="505"/>
      <c r="L21" s="508"/>
      <c r="M21" s="517"/>
      <c r="N21" s="493"/>
      <c r="O21" s="493"/>
      <c r="P21" s="493"/>
      <c r="Q21" s="493"/>
      <c r="R21" s="493"/>
      <c r="S21" s="493"/>
      <c r="T21" s="493"/>
      <c r="U21" s="493"/>
      <c r="V21" s="493"/>
      <c r="W21" s="493"/>
      <c r="X21" s="493"/>
      <c r="Y21" s="493"/>
      <c r="Z21" s="493"/>
      <c r="AA21" s="493"/>
      <c r="AB21" s="493"/>
      <c r="AC21" s="493"/>
      <c r="AD21" s="493"/>
      <c r="AE21" s="493"/>
      <c r="AF21" s="493"/>
      <c r="AG21" s="493"/>
      <c r="AH21" s="493"/>
      <c r="AI21" s="493"/>
      <c r="AJ21" s="493"/>
      <c r="AK21" s="493"/>
    </row>
    <row r="22" spans="1:37" ht="25.5" x14ac:dyDescent="0.25">
      <c r="A22" s="512"/>
      <c r="B22" s="509"/>
      <c r="C22" s="174" t="s">
        <v>1031</v>
      </c>
      <c r="D22" s="509"/>
      <c r="E22" s="568"/>
      <c r="F22" s="497"/>
      <c r="G22" s="497"/>
      <c r="H22" s="500"/>
      <c r="I22" s="503"/>
      <c r="J22" s="497"/>
      <c r="K22" s="506"/>
      <c r="L22" s="509"/>
      <c r="M22" s="518"/>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row>
    <row r="23" spans="1:37" ht="63.75" x14ac:dyDescent="0.25">
      <c r="A23" s="510">
        <v>8</v>
      </c>
      <c r="B23" s="507" t="s">
        <v>122</v>
      </c>
      <c r="C23" s="172" t="s">
        <v>1035</v>
      </c>
      <c r="D23" s="171" t="s">
        <v>1038</v>
      </c>
      <c r="E23" s="566">
        <v>116</v>
      </c>
      <c r="F23" s="495">
        <v>3629</v>
      </c>
      <c r="G23" s="495">
        <v>2104</v>
      </c>
      <c r="H23" s="498">
        <v>0</v>
      </c>
      <c r="I23" s="501">
        <v>0.42022599999999999</v>
      </c>
      <c r="J23" s="495">
        <v>2104</v>
      </c>
      <c r="K23" s="504">
        <v>244064</v>
      </c>
      <c r="L23" s="507" t="s">
        <v>1026</v>
      </c>
      <c r="M23" s="516">
        <v>10</v>
      </c>
      <c r="N23" s="492">
        <v>10</v>
      </c>
      <c r="O23" s="492">
        <v>2</v>
      </c>
      <c r="P23" s="492" t="s">
        <v>1027</v>
      </c>
      <c r="Q23" s="492">
        <v>5</v>
      </c>
      <c r="R23" s="492">
        <v>7</v>
      </c>
      <c r="S23" s="492">
        <v>5</v>
      </c>
      <c r="T23" s="492">
        <v>5</v>
      </c>
      <c r="U23" s="492">
        <v>5</v>
      </c>
      <c r="V23" s="492">
        <v>5</v>
      </c>
      <c r="W23" s="492">
        <v>5</v>
      </c>
      <c r="X23" s="492">
        <v>7</v>
      </c>
      <c r="Y23" s="492">
        <v>2</v>
      </c>
      <c r="Z23" s="492">
        <v>2</v>
      </c>
      <c r="AA23" s="492">
        <v>2</v>
      </c>
      <c r="AB23" s="492">
        <v>5</v>
      </c>
      <c r="AC23" s="492">
        <v>2</v>
      </c>
      <c r="AD23" s="492">
        <v>5</v>
      </c>
      <c r="AE23" s="492">
        <v>5</v>
      </c>
      <c r="AF23" s="492">
        <v>5</v>
      </c>
      <c r="AG23" s="492">
        <v>5</v>
      </c>
      <c r="AH23" s="492">
        <v>5</v>
      </c>
      <c r="AI23" s="492">
        <v>5</v>
      </c>
      <c r="AJ23" s="492">
        <v>5</v>
      </c>
      <c r="AK23" s="492">
        <v>2</v>
      </c>
    </row>
    <row r="24" spans="1:37" ht="25.5" x14ac:dyDescent="0.25">
      <c r="A24" s="511"/>
      <c r="B24" s="508"/>
      <c r="C24" s="173" t="s">
        <v>1036</v>
      </c>
      <c r="D24" s="175" t="s">
        <v>1039</v>
      </c>
      <c r="E24" s="567"/>
      <c r="F24" s="496"/>
      <c r="G24" s="496"/>
      <c r="H24" s="499"/>
      <c r="I24" s="502"/>
      <c r="J24" s="496"/>
      <c r="K24" s="505"/>
      <c r="L24" s="508"/>
      <c r="M24" s="517"/>
      <c r="N24" s="493"/>
      <c r="O24" s="493"/>
      <c r="P24" s="493"/>
      <c r="Q24" s="493"/>
      <c r="R24" s="493"/>
      <c r="S24" s="493"/>
      <c r="T24" s="493"/>
      <c r="U24" s="493"/>
      <c r="V24" s="493"/>
      <c r="W24" s="493"/>
      <c r="X24" s="493"/>
      <c r="Y24" s="493"/>
      <c r="Z24" s="493"/>
      <c r="AA24" s="493"/>
      <c r="AB24" s="493"/>
      <c r="AC24" s="493"/>
      <c r="AD24" s="493"/>
      <c r="AE24" s="493"/>
      <c r="AF24" s="493"/>
      <c r="AG24" s="493"/>
      <c r="AH24" s="493"/>
      <c r="AI24" s="493"/>
      <c r="AJ24" s="493"/>
      <c r="AK24" s="493"/>
    </row>
    <row r="25" spans="1:37" ht="25.5" x14ac:dyDescent="0.25">
      <c r="A25" s="511"/>
      <c r="B25" s="508"/>
      <c r="C25" s="173" t="s">
        <v>1037</v>
      </c>
      <c r="D25" s="175"/>
      <c r="E25" s="567"/>
      <c r="F25" s="496"/>
      <c r="G25" s="496"/>
      <c r="H25" s="499"/>
      <c r="I25" s="502"/>
      <c r="J25" s="496"/>
      <c r="K25" s="505"/>
      <c r="L25" s="508"/>
      <c r="M25" s="517"/>
      <c r="N25" s="493"/>
      <c r="O25" s="493"/>
      <c r="P25" s="493"/>
      <c r="Q25" s="493"/>
      <c r="R25" s="493"/>
      <c r="S25" s="493"/>
      <c r="T25" s="493"/>
      <c r="U25" s="493"/>
      <c r="V25" s="493"/>
      <c r="W25" s="493"/>
      <c r="X25" s="493"/>
      <c r="Y25" s="493"/>
      <c r="Z25" s="493"/>
      <c r="AA25" s="493"/>
      <c r="AB25" s="493"/>
      <c r="AC25" s="493"/>
      <c r="AD25" s="493"/>
      <c r="AE25" s="493"/>
      <c r="AF25" s="493"/>
      <c r="AG25" s="493"/>
      <c r="AH25" s="493"/>
      <c r="AI25" s="493"/>
      <c r="AJ25" s="493"/>
      <c r="AK25" s="493"/>
    </row>
    <row r="26" spans="1:37" ht="25.5" x14ac:dyDescent="0.25">
      <c r="A26" s="512"/>
      <c r="B26" s="509"/>
      <c r="C26" s="174" t="s">
        <v>1031</v>
      </c>
      <c r="D26" s="176"/>
      <c r="E26" s="568"/>
      <c r="F26" s="497"/>
      <c r="G26" s="497"/>
      <c r="H26" s="500"/>
      <c r="I26" s="503"/>
      <c r="J26" s="497"/>
      <c r="K26" s="506"/>
      <c r="L26" s="509"/>
      <c r="M26" s="518"/>
      <c r="N26" s="494"/>
      <c r="O26" s="494"/>
      <c r="P26" s="494"/>
      <c r="Q26" s="494"/>
      <c r="R26" s="494"/>
      <c r="S26" s="494"/>
      <c r="T26" s="494"/>
      <c r="U26" s="494"/>
      <c r="V26" s="494"/>
      <c r="W26" s="494"/>
      <c r="X26" s="494"/>
      <c r="Y26" s="494"/>
      <c r="Z26" s="494"/>
      <c r="AA26" s="494"/>
      <c r="AB26" s="494"/>
      <c r="AC26" s="494"/>
      <c r="AD26" s="494"/>
      <c r="AE26" s="494"/>
      <c r="AF26" s="494"/>
      <c r="AG26" s="494"/>
      <c r="AH26" s="494"/>
      <c r="AI26" s="494"/>
      <c r="AJ26" s="494"/>
      <c r="AK26" s="494"/>
    </row>
    <row r="27" spans="1:37" ht="25.5" x14ac:dyDescent="0.25">
      <c r="A27" s="510">
        <v>9</v>
      </c>
      <c r="B27" s="507" t="s">
        <v>48</v>
      </c>
      <c r="C27" s="172" t="s">
        <v>1040</v>
      </c>
      <c r="D27" s="507" t="s">
        <v>254</v>
      </c>
      <c r="E27" s="566">
        <v>91</v>
      </c>
      <c r="F27" s="495">
        <v>4282</v>
      </c>
      <c r="G27" s="495">
        <v>3138</v>
      </c>
      <c r="H27" s="498">
        <v>0</v>
      </c>
      <c r="I27" s="501">
        <v>0.26716499999999999</v>
      </c>
      <c r="J27" s="495">
        <v>3138</v>
      </c>
      <c r="K27" s="504">
        <v>285558</v>
      </c>
      <c r="L27" s="507" t="s">
        <v>1026</v>
      </c>
      <c r="M27" s="516">
        <v>8</v>
      </c>
      <c r="N27" s="492">
        <v>5</v>
      </c>
      <c r="O27" s="492">
        <v>2</v>
      </c>
      <c r="P27" s="492" t="s">
        <v>1027</v>
      </c>
      <c r="Q27" s="492">
        <v>3</v>
      </c>
      <c r="R27" s="492">
        <v>5</v>
      </c>
      <c r="S27" s="492">
        <v>3</v>
      </c>
      <c r="T27" s="492">
        <v>3</v>
      </c>
      <c r="U27" s="492">
        <v>3</v>
      </c>
      <c r="V27" s="492">
        <v>3</v>
      </c>
      <c r="W27" s="492">
        <v>3</v>
      </c>
      <c r="X27" s="492">
        <v>5</v>
      </c>
      <c r="Y27" s="492">
        <v>2</v>
      </c>
      <c r="Z27" s="492">
        <v>2</v>
      </c>
      <c r="AA27" s="492">
        <v>2</v>
      </c>
      <c r="AB27" s="492">
        <v>3</v>
      </c>
      <c r="AC27" s="492">
        <v>2</v>
      </c>
      <c r="AD27" s="492">
        <v>5</v>
      </c>
      <c r="AE27" s="492">
        <v>5</v>
      </c>
      <c r="AF27" s="492">
        <v>5</v>
      </c>
      <c r="AG27" s="492">
        <v>5</v>
      </c>
      <c r="AH27" s="492">
        <v>5</v>
      </c>
      <c r="AI27" s="492">
        <v>5</v>
      </c>
      <c r="AJ27" s="492">
        <v>5</v>
      </c>
      <c r="AK27" s="492">
        <v>2</v>
      </c>
    </row>
    <row r="28" spans="1:37" x14ac:dyDescent="0.25">
      <c r="A28" s="511"/>
      <c r="B28" s="508"/>
      <c r="C28" s="173" t="s">
        <v>1041</v>
      </c>
      <c r="D28" s="508"/>
      <c r="E28" s="567"/>
      <c r="F28" s="496"/>
      <c r="G28" s="496"/>
      <c r="H28" s="499"/>
      <c r="I28" s="502"/>
      <c r="J28" s="496"/>
      <c r="K28" s="505"/>
      <c r="L28" s="508"/>
      <c r="M28" s="517"/>
      <c r="N28" s="493"/>
      <c r="O28" s="493"/>
      <c r="P28" s="493"/>
      <c r="Q28" s="493"/>
      <c r="R28" s="493"/>
      <c r="S28" s="493"/>
      <c r="T28" s="493"/>
      <c r="U28" s="493"/>
      <c r="V28" s="493"/>
      <c r="W28" s="493"/>
      <c r="X28" s="493"/>
      <c r="Y28" s="493"/>
      <c r="Z28" s="493"/>
      <c r="AA28" s="493"/>
      <c r="AB28" s="493"/>
      <c r="AC28" s="493"/>
      <c r="AD28" s="493"/>
      <c r="AE28" s="493"/>
      <c r="AF28" s="493"/>
      <c r="AG28" s="493"/>
      <c r="AH28" s="493"/>
      <c r="AI28" s="493"/>
      <c r="AJ28" s="493"/>
      <c r="AK28" s="493"/>
    </row>
    <row r="29" spans="1:37" ht="25.5" x14ac:dyDescent="0.25">
      <c r="A29" s="512"/>
      <c r="B29" s="509"/>
      <c r="C29" s="174" t="s">
        <v>1031</v>
      </c>
      <c r="D29" s="509"/>
      <c r="E29" s="568"/>
      <c r="F29" s="497"/>
      <c r="G29" s="497"/>
      <c r="H29" s="500"/>
      <c r="I29" s="503"/>
      <c r="J29" s="497"/>
      <c r="K29" s="506"/>
      <c r="L29" s="509"/>
      <c r="M29" s="518"/>
      <c r="N29" s="494"/>
      <c r="O29" s="494"/>
      <c r="P29" s="494"/>
      <c r="Q29" s="494"/>
      <c r="R29" s="494"/>
      <c r="S29" s="494"/>
      <c r="T29" s="494"/>
      <c r="U29" s="494"/>
      <c r="V29" s="494"/>
      <c r="W29" s="494"/>
      <c r="X29" s="494"/>
      <c r="Y29" s="494"/>
      <c r="Z29" s="494"/>
      <c r="AA29" s="494"/>
      <c r="AB29" s="494"/>
      <c r="AC29" s="494"/>
      <c r="AD29" s="494"/>
      <c r="AE29" s="494"/>
      <c r="AF29" s="494"/>
      <c r="AG29" s="494"/>
      <c r="AH29" s="494"/>
      <c r="AI29" s="494"/>
      <c r="AJ29" s="494"/>
      <c r="AK29" s="494"/>
    </row>
    <row r="30" spans="1:37" x14ac:dyDescent="0.25">
      <c r="A30" s="510">
        <v>11</v>
      </c>
      <c r="B30" s="507" t="s">
        <v>49</v>
      </c>
      <c r="C30" s="172" t="s">
        <v>1042</v>
      </c>
      <c r="D30" s="507" t="s">
        <v>256</v>
      </c>
      <c r="E30" s="566">
        <v>10</v>
      </c>
      <c r="F30" s="495">
        <v>101834</v>
      </c>
      <c r="G30" s="495">
        <v>7364</v>
      </c>
      <c r="H30" s="498">
        <v>0</v>
      </c>
      <c r="I30" s="501">
        <v>0.92768600000000001</v>
      </c>
      <c r="J30" s="495">
        <v>7364</v>
      </c>
      <c r="K30" s="504">
        <v>73640</v>
      </c>
      <c r="L30" s="507" t="s">
        <v>1026</v>
      </c>
      <c r="M30" s="516">
        <v>10</v>
      </c>
      <c r="N30" s="492" t="s">
        <v>1027</v>
      </c>
      <c r="O30" s="492" t="s">
        <v>1027</v>
      </c>
      <c r="P30" s="492" t="s">
        <v>1027</v>
      </c>
      <c r="Q30" s="492" t="s">
        <v>1027</v>
      </c>
      <c r="R30" s="492" t="s">
        <v>1027</v>
      </c>
      <c r="S30" s="492" t="s">
        <v>1027</v>
      </c>
      <c r="T30" s="492" t="s">
        <v>1027</v>
      </c>
      <c r="U30" s="492" t="s">
        <v>1027</v>
      </c>
      <c r="V30" s="492" t="s">
        <v>1027</v>
      </c>
      <c r="W30" s="492" t="s">
        <v>1027</v>
      </c>
      <c r="X30" s="492" t="s">
        <v>1027</v>
      </c>
      <c r="Y30" s="492" t="s">
        <v>1027</v>
      </c>
      <c r="Z30" s="492" t="s">
        <v>1027</v>
      </c>
      <c r="AA30" s="492" t="s">
        <v>1027</v>
      </c>
      <c r="AB30" s="492" t="s">
        <v>1027</v>
      </c>
      <c r="AC30" s="492" t="s">
        <v>1027</v>
      </c>
      <c r="AD30" s="492" t="s">
        <v>1027</v>
      </c>
      <c r="AE30" s="492" t="s">
        <v>1027</v>
      </c>
      <c r="AF30" s="492" t="s">
        <v>1027</v>
      </c>
      <c r="AG30" s="492" t="s">
        <v>1027</v>
      </c>
      <c r="AH30" s="492" t="s">
        <v>1027</v>
      </c>
      <c r="AI30" s="492" t="s">
        <v>1027</v>
      </c>
      <c r="AJ30" s="492" t="s">
        <v>1027</v>
      </c>
      <c r="AK30" s="492" t="s">
        <v>1027</v>
      </c>
    </row>
    <row r="31" spans="1:37" ht="25.5" x14ac:dyDescent="0.25">
      <c r="A31" s="511"/>
      <c r="B31" s="508"/>
      <c r="C31" s="173" t="s">
        <v>1043</v>
      </c>
      <c r="D31" s="508"/>
      <c r="E31" s="567"/>
      <c r="F31" s="496"/>
      <c r="G31" s="496"/>
      <c r="H31" s="499"/>
      <c r="I31" s="502"/>
      <c r="J31" s="496"/>
      <c r="K31" s="505"/>
      <c r="L31" s="508"/>
      <c r="M31" s="517"/>
      <c r="N31" s="493"/>
      <c r="O31" s="493"/>
      <c r="P31" s="493"/>
      <c r="Q31" s="493"/>
      <c r="R31" s="493"/>
      <c r="S31" s="493"/>
      <c r="T31" s="493"/>
      <c r="U31" s="493"/>
      <c r="V31" s="493"/>
      <c r="W31" s="493"/>
      <c r="X31" s="493"/>
      <c r="Y31" s="493"/>
      <c r="Z31" s="493"/>
      <c r="AA31" s="493"/>
      <c r="AB31" s="493"/>
      <c r="AC31" s="493"/>
      <c r="AD31" s="493"/>
      <c r="AE31" s="493"/>
      <c r="AF31" s="493"/>
      <c r="AG31" s="493"/>
      <c r="AH31" s="493"/>
      <c r="AI31" s="493"/>
      <c r="AJ31" s="493"/>
      <c r="AK31" s="493"/>
    </row>
    <row r="32" spans="1:37" x14ac:dyDescent="0.25">
      <c r="A32" s="511"/>
      <c r="B32" s="508"/>
      <c r="C32" s="173" t="s">
        <v>1044</v>
      </c>
      <c r="D32" s="508"/>
      <c r="E32" s="567"/>
      <c r="F32" s="496"/>
      <c r="G32" s="496"/>
      <c r="H32" s="499"/>
      <c r="I32" s="502"/>
      <c r="J32" s="496"/>
      <c r="K32" s="505"/>
      <c r="L32" s="508"/>
      <c r="M32" s="517"/>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row>
    <row r="33" spans="1:37" x14ac:dyDescent="0.25">
      <c r="A33" s="511"/>
      <c r="B33" s="508"/>
      <c r="C33" s="173" t="s">
        <v>1045</v>
      </c>
      <c r="D33" s="508"/>
      <c r="E33" s="567"/>
      <c r="F33" s="496"/>
      <c r="G33" s="496"/>
      <c r="H33" s="499"/>
      <c r="I33" s="502"/>
      <c r="J33" s="496"/>
      <c r="K33" s="505"/>
      <c r="L33" s="508"/>
      <c r="M33" s="517"/>
      <c r="N33" s="493"/>
      <c r="O33" s="493"/>
      <c r="P33" s="493"/>
      <c r="Q33" s="493"/>
      <c r="R33" s="493"/>
      <c r="S33" s="493"/>
      <c r="T33" s="493"/>
      <c r="U33" s="493"/>
      <c r="V33" s="493"/>
      <c r="W33" s="493"/>
      <c r="X33" s="493"/>
      <c r="Y33" s="493"/>
      <c r="Z33" s="493"/>
      <c r="AA33" s="493"/>
      <c r="AB33" s="493"/>
      <c r="AC33" s="493"/>
      <c r="AD33" s="493"/>
      <c r="AE33" s="493"/>
      <c r="AF33" s="493"/>
      <c r="AG33" s="493"/>
      <c r="AH33" s="493"/>
      <c r="AI33" s="493"/>
      <c r="AJ33" s="493"/>
      <c r="AK33" s="493"/>
    </row>
    <row r="34" spans="1:37" x14ac:dyDescent="0.25">
      <c r="A34" s="511"/>
      <c r="B34" s="508"/>
      <c r="C34" s="173" t="s">
        <v>1046</v>
      </c>
      <c r="D34" s="508"/>
      <c r="E34" s="567"/>
      <c r="F34" s="496"/>
      <c r="G34" s="496"/>
      <c r="H34" s="499"/>
      <c r="I34" s="502"/>
      <c r="J34" s="496"/>
      <c r="K34" s="505"/>
      <c r="L34" s="508"/>
      <c r="M34" s="517"/>
      <c r="N34" s="493"/>
      <c r="O34" s="493"/>
      <c r="P34" s="493"/>
      <c r="Q34" s="493"/>
      <c r="R34" s="493"/>
      <c r="S34" s="493"/>
      <c r="T34" s="493"/>
      <c r="U34" s="493"/>
      <c r="V34" s="493"/>
      <c r="W34" s="493"/>
      <c r="X34" s="493"/>
      <c r="Y34" s="493"/>
      <c r="Z34" s="493"/>
      <c r="AA34" s="493"/>
      <c r="AB34" s="493"/>
      <c r="AC34" s="493"/>
      <c r="AD34" s="493"/>
      <c r="AE34" s="493"/>
      <c r="AF34" s="493"/>
      <c r="AG34" s="493"/>
      <c r="AH34" s="493"/>
      <c r="AI34" s="493"/>
      <c r="AJ34" s="493"/>
      <c r="AK34" s="493"/>
    </row>
    <row r="35" spans="1:37" x14ac:dyDescent="0.25">
      <c r="A35" s="511"/>
      <c r="B35" s="508"/>
      <c r="C35" s="173" t="s">
        <v>1047</v>
      </c>
      <c r="D35" s="508"/>
      <c r="E35" s="567"/>
      <c r="F35" s="496"/>
      <c r="G35" s="496"/>
      <c r="H35" s="499"/>
      <c r="I35" s="502"/>
      <c r="J35" s="496"/>
      <c r="K35" s="505"/>
      <c r="L35" s="508"/>
      <c r="M35" s="517"/>
      <c r="N35" s="493"/>
      <c r="O35" s="493"/>
      <c r="P35" s="493"/>
      <c r="Q35" s="493"/>
      <c r="R35" s="493"/>
      <c r="S35" s="493"/>
      <c r="T35" s="493"/>
      <c r="U35" s="493"/>
      <c r="V35" s="493"/>
      <c r="W35" s="493"/>
      <c r="X35" s="493"/>
      <c r="Y35" s="493"/>
      <c r="Z35" s="493"/>
      <c r="AA35" s="493"/>
      <c r="AB35" s="493"/>
      <c r="AC35" s="493"/>
      <c r="AD35" s="493"/>
      <c r="AE35" s="493"/>
      <c r="AF35" s="493"/>
      <c r="AG35" s="493"/>
      <c r="AH35" s="493"/>
      <c r="AI35" s="493"/>
      <c r="AJ35" s="493"/>
      <c r="AK35" s="493"/>
    </row>
    <row r="36" spans="1:37" x14ac:dyDescent="0.25">
      <c r="A36" s="511"/>
      <c r="B36" s="508"/>
      <c r="C36" s="173" t="s">
        <v>1048</v>
      </c>
      <c r="D36" s="508"/>
      <c r="E36" s="567"/>
      <c r="F36" s="496"/>
      <c r="G36" s="496"/>
      <c r="H36" s="499"/>
      <c r="I36" s="502"/>
      <c r="J36" s="496"/>
      <c r="K36" s="505"/>
      <c r="L36" s="508"/>
      <c r="M36" s="517"/>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row>
    <row r="37" spans="1:37" ht="63.75" x14ac:dyDescent="0.25">
      <c r="A37" s="511"/>
      <c r="B37" s="508"/>
      <c r="C37" s="173" t="s">
        <v>1030</v>
      </c>
      <c r="D37" s="508"/>
      <c r="E37" s="567"/>
      <c r="F37" s="496"/>
      <c r="G37" s="496"/>
      <c r="H37" s="499"/>
      <c r="I37" s="502"/>
      <c r="J37" s="496"/>
      <c r="K37" s="505"/>
      <c r="L37" s="508"/>
      <c r="M37" s="517"/>
      <c r="N37" s="493"/>
      <c r="O37" s="493"/>
      <c r="P37" s="493"/>
      <c r="Q37" s="493"/>
      <c r="R37" s="493"/>
      <c r="S37" s="493"/>
      <c r="T37" s="493"/>
      <c r="U37" s="493"/>
      <c r="V37" s="493"/>
      <c r="W37" s="493"/>
      <c r="X37" s="493"/>
      <c r="Y37" s="493"/>
      <c r="Z37" s="493"/>
      <c r="AA37" s="493"/>
      <c r="AB37" s="493"/>
      <c r="AC37" s="493"/>
      <c r="AD37" s="493"/>
      <c r="AE37" s="493"/>
      <c r="AF37" s="493"/>
      <c r="AG37" s="493"/>
      <c r="AH37" s="493"/>
      <c r="AI37" s="493"/>
      <c r="AJ37" s="493"/>
      <c r="AK37" s="493"/>
    </row>
    <row r="38" spans="1:37" x14ac:dyDescent="0.25">
      <c r="A38" s="511"/>
      <c r="B38" s="508"/>
      <c r="C38" s="173" t="s">
        <v>1049</v>
      </c>
      <c r="D38" s="508"/>
      <c r="E38" s="567"/>
      <c r="F38" s="496"/>
      <c r="G38" s="496"/>
      <c r="H38" s="499"/>
      <c r="I38" s="502"/>
      <c r="J38" s="496"/>
      <c r="K38" s="505"/>
      <c r="L38" s="508"/>
      <c r="M38" s="517"/>
      <c r="N38" s="493"/>
      <c r="O38" s="493"/>
      <c r="P38" s="493"/>
      <c r="Q38" s="493"/>
      <c r="R38" s="493"/>
      <c r="S38" s="493"/>
      <c r="T38" s="493"/>
      <c r="U38" s="493"/>
      <c r="V38" s="493"/>
      <c r="W38" s="493"/>
      <c r="X38" s="493"/>
      <c r="Y38" s="493"/>
      <c r="Z38" s="493"/>
      <c r="AA38" s="493"/>
      <c r="AB38" s="493"/>
      <c r="AC38" s="493"/>
      <c r="AD38" s="493"/>
      <c r="AE38" s="493"/>
      <c r="AF38" s="493"/>
      <c r="AG38" s="493"/>
      <c r="AH38" s="493"/>
      <c r="AI38" s="493"/>
      <c r="AJ38" s="493"/>
      <c r="AK38" s="493"/>
    </row>
    <row r="39" spans="1:37" ht="25.5" x14ac:dyDescent="0.25">
      <c r="A39" s="511"/>
      <c r="B39" s="508"/>
      <c r="C39" s="173" t="s">
        <v>1050</v>
      </c>
      <c r="D39" s="508"/>
      <c r="E39" s="567"/>
      <c r="F39" s="496"/>
      <c r="G39" s="496"/>
      <c r="H39" s="499"/>
      <c r="I39" s="502"/>
      <c r="J39" s="496"/>
      <c r="K39" s="505"/>
      <c r="L39" s="508"/>
      <c r="M39" s="517"/>
      <c r="N39" s="493"/>
      <c r="O39" s="493"/>
      <c r="P39" s="493"/>
      <c r="Q39" s="493"/>
      <c r="R39" s="493"/>
      <c r="S39" s="493"/>
      <c r="T39" s="493"/>
      <c r="U39" s="493"/>
      <c r="V39" s="493"/>
      <c r="W39" s="493"/>
      <c r="X39" s="493"/>
      <c r="Y39" s="493"/>
      <c r="Z39" s="493"/>
      <c r="AA39" s="493"/>
      <c r="AB39" s="493"/>
      <c r="AC39" s="493"/>
      <c r="AD39" s="493"/>
      <c r="AE39" s="493"/>
      <c r="AF39" s="493"/>
      <c r="AG39" s="493"/>
      <c r="AH39" s="493"/>
      <c r="AI39" s="493"/>
      <c r="AJ39" s="493"/>
      <c r="AK39" s="493"/>
    </row>
    <row r="40" spans="1:37" ht="25.5" x14ac:dyDescent="0.25">
      <c r="A40" s="512"/>
      <c r="B40" s="509"/>
      <c r="C40" s="174" t="s">
        <v>1031</v>
      </c>
      <c r="D40" s="509"/>
      <c r="E40" s="568"/>
      <c r="F40" s="497"/>
      <c r="G40" s="497"/>
      <c r="H40" s="500"/>
      <c r="I40" s="503"/>
      <c r="J40" s="497"/>
      <c r="K40" s="506"/>
      <c r="L40" s="509"/>
      <c r="M40" s="518"/>
      <c r="N40" s="494"/>
      <c r="O40" s="494"/>
      <c r="P40" s="494"/>
      <c r="Q40" s="494"/>
      <c r="R40" s="494"/>
      <c r="S40" s="494"/>
      <c r="T40" s="494"/>
      <c r="U40" s="494"/>
      <c r="V40" s="494"/>
      <c r="W40" s="494"/>
      <c r="X40" s="494"/>
      <c r="Y40" s="494"/>
      <c r="Z40" s="494"/>
      <c r="AA40" s="494"/>
      <c r="AB40" s="494"/>
      <c r="AC40" s="494"/>
      <c r="AD40" s="494"/>
      <c r="AE40" s="494"/>
      <c r="AF40" s="494"/>
      <c r="AG40" s="494"/>
      <c r="AH40" s="494"/>
      <c r="AI40" s="494"/>
      <c r="AJ40" s="494"/>
      <c r="AK40" s="494"/>
    </row>
    <row r="41" spans="1:37" x14ac:dyDescent="0.25">
      <c r="A41" s="510">
        <v>13</v>
      </c>
      <c r="B41" s="507" t="s">
        <v>50</v>
      </c>
      <c r="C41" s="172" t="s">
        <v>1045</v>
      </c>
      <c r="D41" s="507" t="s">
        <v>248</v>
      </c>
      <c r="E41" s="566">
        <v>81</v>
      </c>
      <c r="F41" s="495">
        <v>12203</v>
      </c>
      <c r="G41" s="495">
        <v>6192</v>
      </c>
      <c r="H41" s="498">
        <v>0</v>
      </c>
      <c r="I41" s="501">
        <v>0.49258400000000002</v>
      </c>
      <c r="J41" s="495">
        <v>6192</v>
      </c>
      <c r="K41" s="504">
        <v>501552</v>
      </c>
      <c r="L41" s="507" t="s">
        <v>1026</v>
      </c>
      <c r="M41" s="516">
        <v>10</v>
      </c>
      <c r="N41" s="492">
        <v>5</v>
      </c>
      <c r="O41" s="492">
        <v>3</v>
      </c>
      <c r="P41" s="492" t="s">
        <v>1027</v>
      </c>
      <c r="Q41" s="492">
        <v>3</v>
      </c>
      <c r="R41" s="492">
        <v>3</v>
      </c>
      <c r="S41" s="492">
        <v>3</v>
      </c>
      <c r="T41" s="492">
        <v>3</v>
      </c>
      <c r="U41" s="492">
        <v>3</v>
      </c>
      <c r="V41" s="492">
        <v>3</v>
      </c>
      <c r="W41" s="492">
        <v>3</v>
      </c>
      <c r="X41" s="492">
        <v>3</v>
      </c>
      <c r="Y41" s="492">
        <v>3</v>
      </c>
      <c r="Z41" s="492">
        <v>3</v>
      </c>
      <c r="AA41" s="492">
        <v>3</v>
      </c>
      <c r="AB41" s="492">
        <v>3</v>
      </c>
      <c r="AC41" s="492">
        <v>3</v>
      </c>
      <c r="AD41" s="492">
        <v>3</v>
      </c>
      <c r="AE41" s="492">
        <v>3</v>
      </c>
      <c r="AF41" s="492">
        <v>3</v>
      </c>
      <c r="AG41" s="492">
        <v>3</v>
      </c>
      <c r="AH41" s="492">
        <v>3</v>
      </c>
      <c r="AI41" s="492">
        <v>3</v>
      </c>
      <c r="AJ41" s="492">
        <v>3</v>
      </c>
      <c r="AK41" s="492">
        <v>3</v>
      </c>
    </row>
    <row r="42" spans="1:37" x14ac:dyDescent="0.25">
      <c r="A42" s="511"/>
      <c r="B42" s="508"/>
      <c r="C42" s="173" t="s">
        <v>1046</v>
      </c>
      <c r="D42" s="508"/>
      <c r="E42" s="567"/>
      <c r="F42" s="496"/>
      <c r="G42" s="496"/>
      <c r="H42" s="499"/>
      <c r="I42" s="502"/>
      <c r="J42" s="496"/>
      <c r="K42" s="505"/>
      <c r="L42" s="508"/>
      <c r="M42" s="517"/>
      <c r="N42" s="493"/>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493"/>
    </row>
    <row r="43" spans="1:37" x14ac:dyDescent="0.25">
      <c r="A43" s="511"/>
      <c r="B43" s="508"/>
      <c r="C43" s="173" t="s">
        <v>1051</v>
      </c>
      <c r="D43" s="508"/>
      <c r="E43" s="567"/>
      <c r="F43" s="496"/>
      <c r="G43" s="496"/>
      <c r="H43" s="499"/>
      <c r="I43" s="502"/>
      <c r="J43" s="496"/>
      <c r="K43" s="505"/>
      <c r="L43" s="508"/>
      <c r="M43" s="517"/>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row>
    <row r="44" spans="1:37" x14ac:dyDescent="0.25">
      <c r="A44" s="511"/>
      <c r="B44" s="508"/>
      <c r="C44" s="173" t="s">
        <v>1029</v>
      </c>
      <c r="D44" s="508"/>
      <c r="E44" s="567"/>
      <c r="F44" s="496"/>
      <c r="G44" s="496"/>
      <c r="H44" s="499"/>
      <c r="I44" s="502"/>
      <c r="J44" s="496"/>
      <c r="K44" s="505"/>
      <c r="L44" s="508"/>
      <c r="M44" s="517"/>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row>
    <row r="45" spans="1:37" ht="25.5" x14ac:dyDescent="0.25">
      <c r="A45" s="512"/>
      <c r="B45" s="509"/>
      <c r="C45" s="174" t="s">
        <v>1031</v>
      </c>
      <c r="D45" s="509"/>
      <c r="E45" s="568"/>
      <c r="F45" s="497"/>
      <c r="G45" s="497"/>
      <c r="H45" s="500"/>
      <c r="I45" s="503"/>
      <c r="J45" s="497"/>
      <c r="K45" s="506"/>
      <c r="L45" s="509"/>
      <c r="M45" s="518"/>
      <c r="N45" s="494"/>
      <c r="O45" s="494"/>
      <c r="P45" s="494"/>
      <c r="Q45" s="494"/>
      <c r="R45" s="494"/>
      <c r="S45" s="494"/>
      <c r="T45" s="494"/>
      <c r="U45" s="494"/>
      <c r="V45" s="494"/>
      <c r="W45" s="494"/>
      <c r="X45" s="494"/>
      <c r="Y45" s="494"/>
      <c r="Z45" s="494"/>
      <c r="AA45" s="494"/>
      <c r="AB45" s="494"/>
      <c r="AC45" s="494"/>
      <c r="AD45" s="494"/>
      <c r="AE45" s="494"/>
      <c r="AF45" s="494"/>
      <c r="AG45" s="494"/>
      <c r="AH45" s="494"/>
      <c r="AI45" s="494"/>
      <c r="AJ45" s="494"/>
      <c r="AK45" s="494"/>
    </row>
    <row r="46" spans="1:37" ht="25.5" x14ac:dyDescent="0.25">
      <c r="A46" s="510">
        <v>17</v>
      </c>
      <c r="B46" s="507" t="s">
        <v>51</v>
      </c>
      <c r="C46" s="172" t="s">
        <v>1052</v>
      </c>
      <c r="D46" s="507" t="s">
        <v>259</v>
      </c>
      <c r="E46" s="566">
        <v>116</v>
      </c>
      <c r="F46" s="495">
        <v>10099</v>
      </c>
      <c r="G46" s="495">
        <v>5373</v>
      </c>
      <c r="H46" s="498">
        <v>0</v>
      </c>
      <c r="I46" s="501">
        <v>0.46796700000000002</v>
      </c>
      <c r="J46" s="495">
        <v>5373</v>
      </c>
      <c r="K46" s="504">
        <v>623268</v>
      </c>
      <c r="L46" s="507" t="s">
        <v>1026</v>
      </c>
      <c r="M46" s="516">
        <v>40</v>
      </c>
      <c r="N46" s="492">
        <v>10</v>
      </c>
      <c r="O46" s="492">
        <v>3</v>
      </c>
      <c r="P46" s="492" t="s">
        <v>1027</v>
      </c>
      <c r="Q46" s="492">
        <v>3</v>
      </c>
      <c r="R46" s="492">
        <v>3</v>
      </c>
      <c r="S46" s="492">
        <v>3</v>
      </c>
      <c r="T46" s="492">
        <v>3</v>
      </c>
      <c r="U46" s="492">
        <v>3</v>
      </c>
      <c r="V46" s="492">
        <v>3</v>
      </c>
      <c r="W46" s="492">
        <v>3</v>
      </c>
      <c r="X46" s="492">
        <v>3</v>
      </c>
      <c r="Y46" s="492">
        <v>3</v>
      </c>
      <c r="Z46" s="492">
        <v>3</v>
      </c>
      <c r="AA46" s="492">
        <v>3</v>
      </c>
      <c r="AB46" s="492">
        <v>3</v>
      </c>
      <c r="AC46" s="492">
        <v>3</v>
      </c>
      <c r="AD46" s="492">
        <v>3</v>
      </c>
      <c r="AE46" s="492">
        <v>3</v>
      </c>
      <c r="AF46" s="492">
        <v>3</v>
      </c>
      <c r="AG46" s="492">
        <v>3</v>
      </c>
      <c r="AH46" s="492">
        <v>3</v>
      </c>
      <c r="AI46" s="492">
        <v>3</v>
      </c>
      <c r="AJ46" s="492">
        <v>3</v>
      </c>
      <c r="AK46" s="492">
        <v>3</v>
      </c>
    </row>
    <row r="47" spans="1:37" x14ac:dyDescent="0.25">
      <c r="A47" s="511"/>
      <c r="B47" s="508"/>
      <c r="C47" s="173" t="s">
        <v>1029</v>
      </c>
      <c r="D47" s="508"/>
      <c r="E47" s="567"/>
      <c r="F47" s="496"/>
      <c r="G47" s="496"/>
      <c r="H47" s="499"/>
      <c r="I47" s="502"/>
      <c r="J47" s="496"/>
      <c r="K47" s="505"/>
      <c r="L47" s="508"/>
      <c r="M47" s="517"/>
      <c r="N47" s="493"/>
      <c r="O47" s="493"/>
      <c r="P47" s="493"/>
      <c r="Q47" s="493"/>
      <c r="R47" s="493"/>
      <c r="S47" s="493"/>
      <c r="T47" s="493"/>
      <c r="U47" s="493"/>
      <c r="V47" s="493"/>
      <c r="W47" s="493"/>
      <c r="X47" s="493"/>
      <c r="Y47" s="493"/>
      <c r="Z47" s="493"/>
      <c r="AA47" s="493"/>
      <c r="AB47" s="493"/>
      <c r="AC47" s="493"/>
      <c r="AD47" s="493"/>
      <c r="AE47" s="493"/>
      <c r="AF47" s="493"/>
      <c r="AG47" s="493"/>
      <c r="AH47" s="493"/>
      <c r="AI47" s="493"/>
      <c r="AJ47" s="493"/>
      <c r="AK47" s="493"/>
    </row>
    <row r="48" spans="1:37" ht="63.75" x14ac:dyDescent="0.25">
      <c r="A48" s="512"/>
      <c r="B48" s="509"/>
      <c r="C48" s="174" t="s">
        <v>1030</v>
      </c>
      <c r="D48" s="509"/>
      <c r="E48" s="568"/>
      <c r="F48" s="497"/>
      <c r="G48" s="497"/>
      <c r="H48" s="500"/>
      <c r="I48" s="503"/>
      <c r="J48" s="497"/>
      <c r="K48" s="506"/>
      <c r="L48" s="509"/>
      <c r="M48" s="518"/>
      <c r="N48" s="494"/>
      <c r="O48" s="494"/>
      <c r="P48" s="494"/>
      <c r="Q48" s="494"/>
      <c r="R48" s="494"/>
      <c r="S48" s="494"/>
      <c r="T48" s="494"/>
      <c r="U48" s="494"/>
      <c r="V48" s="494"/>
      <c r="W48" s="494"/>
      <c r="X48" s="494"/>
      <c r="Y48" s="494"/>
      <c r="Z48" s="494"/>
      <c r="AA48" s="494"/>
      <c r="AB48" s="494"/>
      <c r="AC48" s="494"/>
      <c r="AD48" s="494"/>
      <c r="AE48" s="494"/>
      <c r="AF48" s="494"/>
      <c r="AG48" s="494"/>
      <c r="AH48" s="494"/>
      <c r="AI48" s="494"/>
      <c r="AJ48" s="494"/>
      <c r="AK48" s="494"/>
    </row>
    <row r="49" spans="1:37" x14ac:dyDescent="0.25">
      <c r="A49" s="528">
        <v>20</v>
      </c>
      <c r="B49" s="525" t="s">
        <v>123</v>
      </c>
      <c r="C49" s="177" t="s">
        <v>1053</v>
      </c>
      <c r="D49" s="525" t="s">
        <v>261</v>
      </c>
      <c r="E49" s="569">
        <v>96</v>
      </c>
      <c r="F49" s="534">
        <v>10415</v>
      </c>
      <c r="G49" s="534">
        <v>4919</v>
      </c>
      <c r="H49" s="537">
        <v>1</v>
      </c>
      <c r="I49" s="501">
        <v>1</v>
      </c>
      <c r="J49" s="540" t="s">
        <v>1060</v>
      </c>
      <c r="K49" s="522" t="s">
        <v>1061</v>
      </c>
      <c r="L49" s="525" t="s">
        <v>986</v>
      </c>
      <c r="M49" s="543">
        <v>20</v>
      </c>
      <c r="N49" s="519">
        <v>10</v>
      </c>
      <c r="O49" s="519">
        <v>3</v>
      </c>
      <c r="P49" s="519" t="s">
        <v>1027</v>
      </c>
      <c r="Q49" s="519">
        <v>3</v>
      </c>
      <c r="R49" s="519">
        <v>3</v>
      </c>
      <c r="S49" s="519">
        <v>3</v>
      </c>
      <c r="T49" s="519">
        <v>3</v>
      </c>
      <c r="U49" s="519">
        <v>3</v>
      </c>
      <c r="V49" s="519">
        <v>3</v>
      </c>
      <c r="W49" s="519">
        <v>3</v>
      </c>
      <c r="X49" s="519">
        <v>3</v>
      </c>
      <c r="Y49" s="519">
        <v>3</v>
      </c>
      <c r="Z49" s="519">
        <v>3</v>
      </c>
      <c r="AA49" s="519">
        <v>3</v>
      </c>
      <c r="AB49" s="519">
        <v>3</v>
      </c>
      <c r="AC49" s="519">
        <v>3</v>
      </c>
      <c r="AD49" s="519">
        <v>3</v>
      </c>
      <c r="AE49" s="519">
        <v>3</v>
      </c>
      <c r="AF49" s="519">
        <v>3</v>
      </c>
      <c r="AG49" s="519">
        <v>3</v>
      </c>
      <c r="AH49" s="519">
        <v>3</v>
      </c>
      <c r="AI49" s="519">
        <v>3</v>
      </c>
      <c r="AJ49" s="519">
        <v>3</v>
      </c>
      <c r="AK49" s="519">
        <v>3</v>
      </c>
    </row>
    <row r="50" spans="1:37" x14ac:dyDescent="0.25">
      <c r="A50" s="529"/>
      <c r="B50" s="526"/>
      <c r="C50" s="178" t="s">
        <v>1054</v>
      </c>
      <c r="D50" s="526"/>
      <c r="E50" s="570"/>
      <c r="F50" s="535"/>
      <c r="G50" s="535"/>
      <c r="H50" s="538"/>
      <c r="I50" s="502"/>
      <c r="J50" s="541"/>
      <c r="K50" s="523"/>
      <c r="L50" s="526"/>
      <c r="M50" s="544"/>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row>
    <row r="51" spans="1:37" x14ac:dyDescent="0.25">
      <c r="A51" s="529"/>
      <c r="B51" s="526"/>
      <c r="C51" s="178" t="s">
        <v>1055</v>
      </c>
      <c r="D51" s="526"/>
      <c r="E51" s="570"/>
      <c r="F51" s="535"/>
      <c r="G51" s="535"/>
      <c r="H51" s="538"/>
      <c r="I51" s="502"/>
      <c r="J51" s="541"/>
      <c r="K51" s="523"/>
      <c r="L51" s="526"/>
      <c r="M51" s="544"/>
      <c r="N51" s="520"/>
      <c r="O51" s="520"/>
      <c r="P51" s="520"/>
      <c r="Q51" s="520"/>
      <c r="R51" s="520"/>
      <c r="S51" s="520"/>
      <c r="T51" s="520"/>
      <c r="U51" s="520"/>
      <c r="V51" s="520"/>
      <c r="W51" s="520"/>
      <c r="X51" s="520"/>
      <c r="Y51" s="520"/>
      <c r="Z51" s="520"/>
      <c r="AA51" s="520"/>
      <c r="AB51" s="520"/>
      <c r="AC51" s="520"/>
      <c r="AD51" s="520"/>
      <c r="AE51" s="520"/>
      <c r="AF51" s="520"/>
      <c r="AG51" s="520"/>
      <c r="AH51" s="520"/>
      <c r="AI51" s="520"/>
      <c r="AJ51" s="520"/>
      <c r="AK51" s="520"/>
    </row>
    <row r="52" spans="1:37" x14ac:dyDescent="0.25">
      <c r="A52" s="529"/>
      <c r="B52" s="526"/>
      <c r="C52" s="178" t="s">
        <v>1056</v>
      </c>
      <c r="D52" s="526"/>
      <c r="E52" s="570"/>
      <c r="F52" s="535"/>
      <c r="G52" s="535"/>
      <c r="H52" s="538"/>
      <c r="I52" s="502"/>
      <c r="J52" s="541"/>
      <c r="K52" s="523"/>
      <c r="L52" s="526"/>
      <c r="M52" s="544"/>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row>
    <row r="53" spans="1:37" x14ac:dyDescent="0.25">
      <c r="A53" s="529"/>
      <c r="B53" s="526"/>
      <c r="C53" s="178" t="s">
        <v>1057</v>
      </c>
      <c r="D53" s="526"/>
      <c r="E53" s="570"/>
      <c r="F53" s="535"/>
      <c r="G53" s="535"/>
      <c r="H53" s="538"/>
      <c r="I53" s="502"/>
      <c r="J53" s="541"/>
      <c r="K53" s="523"/>
      <c r="L53" s="526"/>
      <c r="M53" s="544"/>
      <c r="N53" s="520"/>
      <c r="O53" s="520"/>
      <c r="P53" s="520"/>
      <c r="Q53" s="520"/>
      <c r="R53" s="520"/>
      <c r="S53" s="520"/>
      <c r="T53" s="520"/>
      <c r="U53" s="520"/>
      <c r="V53" s="520"/>
      <c r="W53" s="520"/>
      <c r="X53" s="520"/>
      <c r="Y53" s="520"/>
      <c r="Z53" s="520"/>
      <c r="AA53" s="520"/>
      <c r="AB53" s="520"/>
      <c r="AC53" s="520"/>
      <c r="AD53" s="520"/>
      <c r="AE53" s="520"/>
      <c r="AF53" s="520"/>
      <c r="AG53" s="520"/>
      <c r="AH53" s="520"/>
      <c r="AI53" s="520"/>
      <c r="AJ53" s="520"/>
      <c r="AK53" s="520"/>
    </row>
    <row r="54" spans="1:37" x14ac:dyDescent="0.25">
      <c r="A54" s="529"/>
      <c r="B54" s="526"/>
      <c r="C54" s="178" t="s">
        <v>1058</v>
      </c>
      <c r="D54" s="526"/>
      <c r="E54" s="570"/>
      <c r="F54" s="535"/>
      <c r="G54" s="535"/>
      <c r="H54" s="538"/>
      <c r="I54" s="502"/>
      <c r="J54" s="541"/>
      <c r="K54" s="523"/>
      <c r="L54" s="526"/>
      <c r="M54" s="544"/>
      <c r="N54" s="520"/>
      <c r="O54" s="520"/>
      <c r="P54" s="520"/>
      <c r="Q54" s="520"/>
      <c r="R54" s="520"/>
      <c r="S54" s="520"/>
      <c r="T54" s="520"/>
      <c r="U54" s="520"/>
      <c r="V54" s="520"/>
      <c r="W54" s="520"/>
      <c r="X54" s="520"/>
      <c r="Y54" s="520"/>
      <c r="Z54" s="520"/>
      <c r="AA54" s="520"/>
      <c r="AB54" s="520"/>
      <c r="AC54" s="520"/>
      <c r="AD54" s="520"/>
      <c r="AE54" s="520"/>
      <c r="AF54" s="520"/>
      <c r="AG54" s="520"/>
      <c r="AH54" s="520"/>
      <c r="AI54" s="520"/>
      <c r="AJ54" s="520"/>
      <c r="AK54" s="520"/>
    </row>
    <row r="55" spans="1:37" ht="63.75" x14ac:dyDescent="0.25">
      <c r="A55" s="529"/>
      <c r="B55" s="526"/>
      <c r="C55" s="178" t="s">
        <v>1030</v>
      </c>
      <c r="D55" s="526"/>
      <c r="E55" s="570"/>
      <c r="F55" s="535"/>
      <c r="G55" s="535"/>
      <c r="H55" s="538"/>
      <c r="I55" s="502"/>
      <c r="J55" s="541"/>
      <c r="K55" s="523"/>
      <c r="L55" s="526"/>
      <c r="M55" s="544"/>
      <c r="N55" s="520"/>
      <c r="O55" s="520"/>
      <c r="P55" s="520"/>
      <c r="Q55" s="520"/>
      <c r="R55" s="520"/>
      <c r="S55" s="520"/>
      <c r="T55" s="520"/>
      <c r="U55" s="520"/>
      <c r="V55" s="520"/>
      <c r="W55" s="520"/>
      <c r="X55" s="520"/>
      <c r="Y55" s="520"/>
      <c r="Z55" s="520"/>
      <c r="AA55" s="520"/>
      <c r="AB55" s="520"/>
      <c r="AC55" s="520"/>
      <c r="AD55" s="520"/>
      <c r="AE55" s="520"/>
      <c r="AF55" s="520"/>
      <c r="AG55" s="520"/>
      <c r="AH55" s="520"/>
      <c r="AI55" s="520"/>
      <c r="AJ55" s="520"/>
      <c r="AK55" s="520"/>
    </row>
    <row r="56" spans="1:37" x14ac:dyDescent="0.25">
      <c r="A56" s="529"/>
      <c r="B56" s="526"/>
      <c r="C56" s="178" t="s">
        <v>1049</v>
      </c>
      <c r="D56" s="526"/>
      <c r="E56" s="570"/>
      <c r="F56" s="535"/>
      <c r="G56" s="535"/>
      <c r="H56" s="538"/>
      <c r="I56" s="502"/>
      <c r="J56" s="541"/>
      <c r="K56" s="523"/>
      <c r="L56" s="526"/>
      <c r="M56" s="544"/>
      <c r="N56" s="520"/>
      <c r="O56" s="520"/>
      <c r="P56" s="520"/>
      <c r="Q56" s="520"/>
      <c r="R56" s="520"/>
      <c r="S56" s="520"/>
      <c r="T56" s="520"/>
      <c r="U56" s="520"/>
      <c r="V56" s="520"/>
      <c r="W56" s="520"/>
      <c r="X56" s="520"/>
      <c r="Y56" s="520"/>
      <c r="Z56" s="520"/>
      <c r="AA56" s="520"/>
      <c r="AB56" s="520"/>
      <c r="AC56" s="520"/>
      <c r="AD56" s="520"/>
      <c r="AE56" s="520"/>
      <c r="AF56" s="520"/>
      <c r="AG56" s="520"/>
      <c r="AH56" s="520"/>
      <c r="AI56" s="520"/>
      <c r="AJ56" s="520"/>
      <c r="AK56" s="520"/>
    </row>
    <row r="57" spans="1:37" ht="25.5" x14ac:dyDescent="0.25">
      <c r="A57" s="530"/>
      <c r="B57" s="527"/>
      <c r="C57" s="179" t="s">
        <v>1059</v>
      </c>
      <c r="D57" s="527"/>
      <c r="E57" s="571"/>
      <c r="F57" s="536"/>
      <c r="G57" s="536"/>
      <c r="H57" s="539"/>
      <c r="I57" s="503"/>
      <c r="J57" s="542"/>
      <c r="K57" s="524"/>
      <c r="L57" s="527"/>
      <c r="M57" s="545"/>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row>
    <row r="58" spans="1:37" ht="25.5" x14ac:dyDescent="0.25">
      <c r="A58" s="510">
        <v>21</v>
      </c>
      <c r="B58" s="507" t="s">
        <v>52</v>
      </c>
      <c r="C58" s="172" t="s">
        <v>1062</v>
      </c>
      <c r="D58" s="507" t="s">
        <v>248</v>
      </c>
      <c r="E58" s="566">
        <v>96</v>
      </c>
      <c r="F58" s="495">
        <v>11572</v>
      </c>
      <c r="G58" s="495">
        <v>5645</v>
      </c>
      <c r="H58" s="498">
        <v>0</v>
      </c>
      <c r="I58" s="501">
        <v>0.512185</v>
      </c>
      <c r="J58" s="495">
        <v>5645</v>
      </c>
      <c r="K58" s="504">
        <v>541920</v>
      </c>
      <c r="L58" s="507" t="s">
        <v>1026</v>
      </c>
      <c r="M58" s="516">
        <v>20</v>
      </c>
      <c r="N58" s="492">
        <v>10</v>
      </c>
      <c r="O58" s="492">
        <v>3</v>
      </c>
      <c r="P58" s="492" t="s">
        <v>1027</v>
      </c>
      <c r="Q58" s="492">
        <v>3</v>
      </c>
      <c r="R58" s="492">
        <v>3</v>
      </c>
      <c r="S58" s="492">
        <v>3</v>
      </c>
      <c r="T58" s="492">
        <v>3</v>
      </c>
      <c r="U58" s="492">
        <v>3</v>
      </c>
      <c r="V58" s="492">
        <v>3</v>
      </c>
      <c r="W58" s="492">
        <v>3</v>
      </c>
      <c r="X58" s="492">
        <v>3</v>
      </c>
      <c r="Y58" s="492">
        <v>3</v>
      </c>
      <c r="Z58" s="492">
        <v>3</v>
      </c>
      <c r="AA58" s="492">
        <v>3</v>
      </c>
      <c r="AB58" s="492">
        <v>3</v>
      </c>
      <c r="AC58" s="492">
        <v>3</v>
      </c>
      <c r="AD58" s="492">
        <v>3</v>
      </c>
      <c r="AE58" s="492">
        <v>3</v>
      </c>
      <c r="AF58" s="492">
        <v>3</v>
      </c>
      <c r="AG58" s="492">
        <v>3</v>
      </c>
      <c r="AH58" s="492">
        <v>3</v>
      </c>
      <c r="AI58" s="492">
        <v>3</v>
      </c>
      <c r="AJ58" s="492">
        <v>3</v>
      </c>
      <c r="AK58" s="492">
        <v>3</v>
      </c>
    </row>
    <row r="59" spans="1:37" ht="63.75" x14ac:dyDescent="0.25">
      <c r="A59" s="511"/>
      <c r="B59" s="508"/>
      <c r="C59" s="173" t="s">
        <v>1030</v>
      </c>
      <c r="D59" s="508"/>
      <c r="E59" s="567"/>
      <c r="F59" s="496"/>
      <c r="G59" s="496"/>
      <c r="H59" s="499"/>
      <c r="I59" s="502"/>
      <c r="J59" s="496"/>
      <c r="K59" s="505"/>
      <c r="L59" s="508"/>
      <c r="M59" s="517"/>
      <c r="N59" s="493"/>
      <c r="O59" s="493"/>
      <c r="P59" s="493"/>
      <c r="Q59" s="493"/>
      <c r="R59" s="493"/>
      <c r="S59" s="493"/>
      <c r="T59" s="493"/>
      <c r="U59" s="493"/>
      <c r="V59" s="493"/>
      <c r="W59" s="493"/>
      <c r="X59" s="493"/>
      <c r="Y59" s="493"/>
      <c r="Z59" s="493"/>
      <c r="AA59" s="493"/>
      <c r="AB59" s="493"/>
      <c r="AC59" s="493"/>
      <c r="AD59" s="493"/>
      <c r="AE59" s="493"/>
      <c r="AF59" s="493"/>
      <c r="AG59" s="493"/>
      <c r="AH59" s="493"/>
      <c r="AI59" s="493"/>
      <c r="AJ59" s="493"/>
      <c r="AK59" s="493"/>
    </row>
    <row r="60" spans="1:37" ht="25.5" x14ac:dyDescent="0.25">
      <c r="A60" s="512"/>
      <c r="B60" s="509"/>
      <c r="C60" s="174" t="s">
        <v>1031</v>
      </c>
      <c r="D60" s="509"/>
      <c r="E60" s="568"/>
      <c r="F60" s="497"/>
      <c r="G60" s="497"/>
      <c r="H60" s="500"/>
      <c r="I60" s="503"/>
      <c r="J60" s="497"/>
      <c r="K60" s="506"/>
      <c r="L60" s="509"/>
      <c r="M60" s="518"/>
      <c r="N60" s="494"/>
      <c r="O60" s="494"/>
      <c r="P60" s="494"/>
      <c r="Q60" s="494"/>
      <c r="R60" s="494"/>
      <c r="S60" s="494"/>
      <c r="T60" s="494"/>
      <c r="U60" s="494"/>
      <c r="V60" s="494"/>
      <c r="W60" s="494"/>
      <c r="X60" s="494"/>
      <c r="Y60" s="494"/>
      <c r="Z60" s="494"/>
      <c r="AA60" s="494"/>
      <c r="AB60" s="494"/>
      <c r="AC60" s="494"/>
      <c r="AD60" s="494"/>
      <c r="AE60" s="494"/>
      <c r="AF60" s="494"/>
      <c r="AG60" s="494"/>
      <c r="AH60" s="494"/>
      <c r="AI60" s="494"/>
      <c r="AJ60" s="494"/>
      <c r="AK60" s="494"/>
    </row>
    <row r="61" spans="1:37" ht="63.75" x14ac:dyDescent="0.25">
      <c r="A61" s="163">
        <v>28</v>
      </c>
      <c r="B61" s="89" t="s">
        <v>53</v>
      </c>
      <c r="C61" s="103" t="s">
        <v>263</v>
      </c>
      <c r="D61" s="89" t="s">
        <v>264</v>
      </c>
      <c r="E61" s="193">
        <v>155</v>
      </c>
      <c r="F61" s="166">
        <v>4471</v>
      </c>
      <c r="G61" s="166">
        <v>2630</v>
      </c>
      <c r="H61" s="167">
        <v>0</v>
      </c>
      <c r="I61" s="168">
        <v>0.41176499999999999</v>
      </c>
      <c r="J61" s="166">
        <v>2630</v>
      </c>
      <c r="K61" s="169">
        <v>407650</v>
      </c>
      <c r="L61" s="89" t="s">
        <v>1026</v>
      </c>
      <c r="M61" s="148">
        <v>20</v>
      </c>
      <c r="N61" s="148">
        <v>4</v>
      </c>
      <c r="O61" s="148" t="s">
        <v>1027</v>
      </c>
      <c r="P61" s="148" t="s">
        <v>1027</v>
      </c>
      <c r="Q61" s="148" t="s">
        <v>1027</v>
      </c>
      <c r="R61" s="148" t="s">
        <v>1027</v>
      </c>
      <c r="S61" s="148">
        <v>8</v>
      </c>
      <c r="T61" s="148" t="s">
        <v>1027</v>
      </c>
      <c r="U61" s="148">
        <v>4</v>
      </c>
      <c r="V61" s="148" t="s">
        <v>1027</v>
      </c>
      <c r="W61" s="148">
        <v>4</v>
      </c>
      <c r="X61" s="148" t="s">
        <v>1027</v>
      </c>
      <c r="Y61" s="148">
        <v>16</v>
      </c>
      <c r="Z61" s="148">
        <v>12</v>
      </c>
      <c r="AA61" s="148">
        <v>17</v>
      </c>
      <c r="AB61" s="148">
        <v>8</v>
      </c>
      <c r="AC61" s="148">
        <v>17</v>
      </c>
      <c r="AD61" s="148" t="s">
        <v>1027</v>
      </c>
      <c r="AE61" s="148">
        <v>28</v>
      </c>
      <c r="AF61" s="148" t="s">
        <v>1027</v>
      </c>
      <c r="AG61" s="148" t="s">
        <v>1027</v>
      </c>
      <c r="AH61" s="148" t="s">
        <v>1027</v>
      </c>
      <c r="AI61" s="148" t="s">
        <v>1027</v>
      </c>
      <c r="AJ61" s="148" t="s">
        <v>1027</v>
      </c>
      <c r="AK61" s="148">
        <v>17</v>
      </c>
    </row>
    <row r="62" spans="1:37" ht="25.5" x14ac:dyDescent="0.25">
      <c r="A62" s="510">
        <v>29</v>
      </c>
      <c r="B62" s="507" t="s">
        <v>54</v>
      </c>
      <c r="C62" s="172" t="s">
        <v>1063</v>
      </c>
      <c r="D62" s="507" t="s">
        <v>248</v>
      </c>
      <c r="E62" s="566">
        <v>96</v>
      </c>
      <c r="F62" s="495">
        <v>7995</v>
      </c>
      <c r="G62" s="495">
        <v>4595</v>
      </c>
      <c r="H62" s="498">
        <v>0</v>
      </c>
      <c r="I62" s="501">
        <v>0.42526599999999998</v>
      </c>
      <c r="J62" s="495">
        <v>4595</v>
      </c>
      <c r="K62" s="504">
        <v>441120</v>
      </c>
      <c r="L62" s="507" t="s">
        <v>1026</v>
      </c>
      <c r="M62" s="516">
        <v>20</v>
      </c>
      <c r="N62" s="492">
        <v>10</v>
      </c>
      <c r="O62" s="492">
        <v>3</v>
      </c>
      <c r="P62" s="492" t="s">
        <v>1027</v>
      </c>
      <c r="Q62" s="492">
        <v>3</v>
      </c>
      <c r="R62" s="492">
        <v>3</v>
      </c>
      <c r="S62" s="492">
        <v>3</v>
      </c>
      <c r="T62" s="492">
        <v>3</v>
      </c>
      <c r="U62" s="492">
        <v>3</v>
      </c>
      <c r="V62" s="492">
        <v>3</v>
      </c>
      <c r="W62" s="492">
        <v>3</v>
      </c>
      <c r="X62" s="492">
        <v>3</v>
      </c>
      <c r="Y62" s="492">
        <v>3</v>
      </c>
      <c r="Z62" s="492">
        <v>3</v>
      </c>
      <c r="AA62" s="492">
        <v>3</v>
      </c>
      <c r="AB62" s="492">
        <v>3</v>
      </c>
      <c r="AC62" s="492">
        <v>3</v>
      </c>
      <c r="AD62" s="492">
        <v>3</v>
      </c>
      <c r="AE62" s="492">
        <v>3</v>
      </c>
      <c r="AF62" s="492">
        <v>3</v>
      </c>
      <c r="AG62" s="492">
        <v>3</v>
      </c>
      <c r="AH62" s="492">
        <v>3</v>
      </c>
      <c r="AI62" s="492">
        <v>3</v>
      </c>
      <c r="AJ62" s="492">
        <v>3</v>
      </c>
      <c r="AK62" s="492">
        <v>3</v>
      </c>
    </row>
    <row r="63" spans="1:37" x14ac:dyDescent="0.25">
      <c r="A63" s="511"/>
      <c r="B63" s="508"/>
      <c r="C63" s="173" t="s">
        <v>1064</v>
      </c>
      <c r="D63" s="508"/>
      <c r="E63" s="567"/>
      <c r="F63" s="496"/>
      <c r="G63" s="496"/>
      <c r="H63" s="499"/>
      <c r="I63" s="502"/>
      <c r="J63" s="496"/>
      <c r="K63" s="505"/>
      <c r="L63" s="508"/>
      <c r="M63" s="517"/>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row>
    <row r="64" spans="1:37" ht="51" x14ac:dyDescent="0.25">
      <c r="A64" s="512"/>
      <c r="B64" s="509"/>
      <c r="C64" s="174" t="s">
        <v>1065</v>
      </c>
      <c r="D64" s="509"/>
      <c r="E64" s="568"/>
      <c r="F64" s="497"/>
      <c r="G64" s="497"/>
      <c r="H64" s="500"/>
      <c r="I64" s="503"/>
      <c r="J64" s="497"/>
      <c r="K64" s="506"/>
      <c r="L64" s="509"/>
      <c r="M64" s="518"/>
      <c r="N64" s="494"/>
      <c r="O64" s="494"/>
      <c r="P64" s="494"/>
      <c r="Q64" s="494"/>
      <c r="R64" s="494"/>
      <c r="S64" s="494"/>
      <c r="T64" s="494"/>
      <c r="U64" s="494"/>
      <c r="V64" s="494"/>
      <c r="W64" s="494"/>
      <c r="X64" s="494"/>
      <c r="Y64" s="494"/>
      <c r="Z64" s="494"/>
      <c r="AA64" s="494"/>
      <c r="AB64" s="494"/>
      <c r="AC64" s="494"/>
      <c r="AD64" s="494"/>
      <c r="AE64" s="494"/>
      <c r="AF64" s="494"/>
      <c r="AG64" s="494"/>
      <c r="AH64" s="494"/>
      <c r="AI64" s="494"/>
      <c r="AJ64" s="494"/>
      <c r="AK64" s="494"/>
    </row>
    <row r="65" spans="1:37" ht="51" x14ac:dyDescent="0.25">
      <c r="A65" s="510">
        <v>32</v>
      </c>
      <c r="B65" s="507" t="s">
        <v>55</v>
      </c>
      <c r="C65" s="172" t="s">
        <v>1066</v>
      </c>
      <c r="D65" s="171" t="s">
        <v>1068</v>
      </c>
      <c r="E65" s="566">
        <v>96</v>
      </c>
      <c r="F65" s="495">
        <v>7101</v>
      </c>
      <c r="G65" s="495">
        <v>3916</v>
      </c>
      <c r="H65" s="498">
        <v>0</v>
      </c>
      <c r="I65" s="501">
        <v>0.44852799999999998</v>
      </c>
      <c r="J65" s="495">
        <v>3916</v>
      </c>
      <c r="K65" s="504">
        <v>375936</v>
      </c>
      <c r="L65" s="507" t="s">
        <v>1026</v>
      </c>
      <c r="M65" s="516">
        <v>20</v>
      </c>
      <c r="N65" s="492">
        <v>10</v>
      </c>
      <c r="O65" s="492">
        <v>3</v>
      </c>
      <c r="P65" s="492" t="s">
        <v>1027</v>
      </c>
      <c r="Q65" s="492">
        <v>3</v>
      </c>
      <c r="R65" s="492">
        <v>3</v>
      </c>
      <c r="S65" s="492">
        <v>3</v>
      </c>
      <c r="T65" s="492">
        <v>3</v>
      </c>
      <c r="U65" s="492">
        <v>3</v>
      </c>
      <c r="V65" s="492">
        <v>3</v>
      </c>
      <c r="W65" s="492">
        <v>3</v>
      </c>
      <c r="X65" s="492">
        <v>3</v>
      </c>
      <c r="Y65" s="492">
        <v>3</v>
      </c>
      <c r="Z65" s="492">
        <v>3</v>
      </c>
      <c r="AA65" s="492">
        <v>3</v>
      </c>
      <c r="AB65" s="492">
        <v>3</v>
      </c>
      <c r="AC65" s="492">
        <v>3</v>
      </c>
      <c r="AD65" s="492">
        <v>3</v>
      </c>
      <c r="AE65" s="492">
        <v>3</v>
      </c>
      <c r="AF65" s="492">
        <v>3</v>
      </c>
      <c r="AG65" s="492">
        <v>3</v>
      </c>
      <c r="AH65" s="492">
        <v>3</v>
      </c>
      <c r="AI65" s="492">
        <v>3</v>
      </c>
      <c r="AJ65" s="492">
        <v>3</v>
      </c>
      <c r="AK65" s="492">
        <v>3</v>
      </c>
    </row>
    <row r="66" spans="1:37" ht="38.25" x14ac:dyDescent="0.25">
      <c r="A66" s="511"/>
      <c r="B66" s="508"/>
      <c r="C66" s="173" t="s">
        <v>1067</v>
      </c>
      <c r="D66" s="175" t="s">
        <v>1069</v>
      </c>
      <c r="E66" s="567"/>
      <c r="F66" s="496"/>
      <c r="G66" s="496"/>
      <c r="H66" s="499"/>
      <c r="I66" s="502"/>
      <c r="J66" s="496"/>
      <c r="K66" s="505"/>
      <c r="L66" s="508"/>
      <c r="M66" s="517"/>
      <c r="N66" s="493"/>
      <c r="O66" s="493"/>
      <c r="P66" s="493"/>
      <c r="Q66" s="493"/>
      <c r="R66" s="493"/>
      <c r="S66" s="493"/>
      <c r="T66" s="493"/>
      <c r="U66" s="493"/>
      <c r="V66" s="493"/>
      <c r="W66" s="493"/>
      <c r="X66" s="493"/>
      <c r="Y66" s="493"/>
      <c r="Z66" s="493"/>
      <c r="AA66" s="493"/>
      <c r="AB66" s="493"/>
      <c r="AC66" s="493"/>
      <c r="AD66" s="493"/>
      <c r="AE66" s="493"/>
      <c r="AF66" s="493"/>
      <c r="AG66" s="493"/>
      <c r="AH66" s="493"/>
      <c r="AI66" s="493"/>
      <c r="AJ66" s="493"/>
      <c r="AK66" s="493"/>
    </row>
    <row r="67" spans="1:37" ht="63.75" x14ac:dyDescent="0.25">
      <c r="A67" s="512"/>
      <c r="B67" s="509"/>
      <c r="C67" s="174" t="s">
        <v>1030</v>
      </c>
      <c r="D67" s="176"/>
      <c r="E67" s="568"/>
      <c r="F67" s="497"/>
      <c r="G67" s="497"/>
      <c r="H67" s="500"/>
      <c r="I67" s="503"/>
      <c r="J67" s="497"/>
      <c r="K67" s="506"/>
      <c r="L67" s="509"/>
      <c r="M67" s="518"/>
      <c r="N67" s="494"/>
      <c r="O67" s="494"/>
      <c r="P67" s="494"/>
      <c r="Q67" s="494"/>
      <c r="R67" s="494"/>
      <c r="S67" s="494"/>
      <c r="T67" s="494"/>
      <c r="U67" s="494"/>
      <c r="V67" s="494"/>
      <c r="W67" s="494"/>
      <c r="X67" s="494"/>
      <c r="Y67" s="494"/>
      <c r="Z67" s="494"/>
      <c r="AA67" s="494"/>
      <c r="AB67" s="494"/>
      <c r="AC67" s="494"/>
      <c r="AD67" s="494"/>
      <c r="AE67" s="494"/>
      <c r="AF67" s="494"/>
      <c r="AG67" s="494"/>
      <c r="AH67" s="494"/>
      <c r="AI67" s="494"/>
      <c r="AJ67" s="494"/>
      <c r="AK67" s="494"/>
    </row>
    <row r="68" spans="1:37" ht="50.1" customHeight="1" x14ac:dyDescent="0.25">
      <c r="A68" s="510">
        <v>38</v>
      </c>
      <c r="B68" s="507" t="s">
        <v>56</v>
      </c>
      <c r="C68" s="546" t="s">
        <v>268</v>
      </c>
      <c r="D68" s="171" t="s">
        <v>1068</v>
      </c>
      <c r="E68" s="566">
        <v>25</v>
      </c>
      <c r="F68" s="495">
        <v>16516</v>
      </c>
      <c r="G68" s="495">
        <v>10562</v>
      </c>
      <c r="H68" s="498">
        <v>0</v>
      </c>
      <c r="I68" s="501">
        <v>0.36049900000000001</v>
      </c>
      <c r="J68" s="495">
        <v>10562</v>
      </c>
      <c r="K68" s="504">
        <v>264050</v>
      </c>
      <c r="L68" s="507" t="s">
        <v>1026</v>
      </c>
      <c r="M68" s="516">
        <v>2</v>
      </c>
      <c r="N68" s="492">
        <v>1</v>
      </c>
      <c r="O68" s="492">
        <v>1</v>
      </c>
      <c r="P68" s="492" t="s">
        <v>1027</v>
      </c>
      <c r="Q68" s="492">
        <v>1</v>
      </c>
      <c r="R68" s="492">
        <v>1</v>
      </c>
      <c r="S68" s="492">
        <v>1</v>
      </c>
      <c r="T68" s="492">
        <v>1</v>
      </c>
      <c r="U68" s="492">
        <v>1</v>
      </c>
      <c r="V68" s="492">
        <v>1</v>
      </c>
      <c r="W68" s="492">
        <v>1</v>
      </c>
      <c r="X68" s="492">
        <v>1</v>
      </c>
      <c r="Y68" s="492">
        <v>1</v>
      </c>
      <c r="Z68" s="492">
        <v>1</v>
      </c>
      <c r="AA68" s="492">
        <v>1</v>
      </c>
      <c r="AB68" s="492">
        <v>1</v>
      </c>
      <c r="AC68" s="492">
        <v>1</v>
      </c>
      <c r="AD68" s="492">
        <v>1</v>
      </c>
      <c r="AE68" s="492">
        <v>1</v>
      </c>
      <c r="AF68" s="492">
        <v>1</v>
      </c>
      <c r="AG68" s="492">
        <v>1</v>
      </c>
      <c r="AH68" s="492">
        <v>1</v>
      </c>
      <c r="AI68" s="492">
        <v>1</v>
      </c>
      <c r="AJ68" s="492">
        <v>1</v>
      </c>
      <c r="AK68" s="492">
        <v>1</v>
      </c>
    </row>
    <row r="69" spans="1:37" ht="25.5" x14ac:dyDescent="0.25">
      <c r="A69" s="512"/>
      <c r="B69" s="509"/>
      <c r="C69" s="547"/>
      <c r="D69" s="176" t="s">
        <v>1069</v>
      </c>
      <c r="E69" s="568"/>
      <c r="F69" s="497"/>
      <c r="G69" s="497"/>
      <c r="H69" s="500"/>
      <c r="I69" s="503"/>
      <c r="J69" s="497"/>
      <c r="K69" s="506"/>
      <c r="L69" s="509"/>
      <c r="M69" s="518"/>
      <c r="N69" s="494"/>
      <c r="O69" s="494"/>
      <c r="P69" s="494"/>
      <c r="Q69" s="494"/>
      <c r="R69" s="494"/>
      <c r="S69" s="494"/>
      <c r="T69" s="494"/>
      <c r="U69" s="494"/>
      <c r="V69" s="494"/>
      <c r="W69" s="494"/>
      <c r="X69" s="494"/>
      <c r="Y69" s="494"/>
      <c r="Z69" s="494"/>
      <c r="AA69" s="494"/>
      <c r="AB69" s="494"/>
      <c r="AC69" s="494"/>
      <c r="AD69" s="494"/>
      <c r="AE69" s="494"/>
      <c r="AF69" s="494"/>
      <c r="AG69" s="494"/>
      <c r="AH69" s="494"/>
      <c r="AI69" s="494"/>
      <c r="AJ69" s="494"/>
      <c r="AK69" s="494"/>
    </row>
    <row r="70" spans="1:37" ht="51" x14ac:dyDescent="0.25">
      <c r="A70" s="510">
        <v>41</v>
      </c>
      <c r="B70" s="507" t="s">
        <v>124</v>
      </c>
      <c r="C70" s="172" t="s">
        <v>1070</v>
      </c>
      <c r="D70" s="171" t="s">
        <v>1068</v>
      </c>
      <c r="E70" s="566">
        <v>25</v>
      </c>
      <c r="F70" s="495">
        <v>13255</v>
      </c>
      <c r="G70" s="495">
        <v>6693</v>
      </c>
      <c r="H70" s="498">
        <v>0</v>
      </c>
      <c r="I70" s="501">
        <v>0.495058</v>
      </c>
      <c r="J70" s="495">
        <v>6693</v>
      </c>
      <c r="K70" s="504">
        <v>167325</v>
      </c>
      <c r="L70" s="507" t="s">
        <v>1026</v>
      </c>
      <c r="M70" s="516">
        <v>20</v>
      </c>
      <c r="N70" s="492">
        <v>5</v>
      </c>
      <c r="O70" s="492" t="s">
        <v>1027</v>
      </c>
      <c r="P70" s="492" t="s">
        <v>1027</v>
      </c>
      <c r="Q70" s="492" t="s">
        <v>1027</v>
      </c>
      <c r="R70" s="492" t="s">
        <v>1027</v>
      </c>
      <c r="S70" s="492" t="s">
        <v>1027</v>
      </c>
      <c r="T70" s="492" t="s">
        <v>1027</v>
      </c>
      <c r="U70" s="492" t="s">
        <v>1027</v>
      </c>
      <c r="V70" s="492" t="s">
        <v>1027</v>
      </c>
      <c r="W70" s="492" t="s">
        <v>1027</v>
      </c>
      <c r="X70" s="492" t="s">
        <v>1027</v>
      </c>
      <c r="Y70" s="492" t="s">
        <v>1027</v>
      </c>
      <c r="Z70" s="492" t="s">
        <v>1027</v>
      </c>
      <c r="AA70" s="492" t="s">
        <v>1027</v>
      </c>
      <c r="AB70" s="492" t="s">
        <v>1027</v>
      </c>
      <c r="AC70" s="492" t="s">
        <v>1027</v>
      </c>
      <c r="AD70" s="492" t="s">
        <v>1027</v>
      </c>
      <c r="AE70" s="492" t="s">
        <v>1027</v>
      </c>
      <c r="AF70" s="492" t="s">
        <v>1027</v>
      </c>
      <c r="AG70" s="492" t="s">
        <v>1027</v>
      </c>
      <c r="AH70" s="492" t="s">
        <v>1027</v>
      </c>
      <c r="AI70" s="492" t="s">
        <v>1027</v>
      </c>
      <c r="AJ70" s="492" t="s">
        <v>1027</v>
      </c>
      <c r="AK70" s="492" t="s">
        <v>1027</v>
      </c>
    </row>
    <row r="71" spans="1:37" ht="25.5" x14ac:dyDescent="0.25">
      <c r="A71" s="512"/>
      <c r="B71" s="509"/>
      <c r="C71" s="174" t="s">
        <v>1071</v>
      </c>
      <c r="D71" s="176" t="s">
        <v>1069</v>
      </c>
      <c r="E71" s="568"/>
      <c r="F71" s="497"/>
      <c r="G71" s="497"/>
      <c r="H71" s="500"/>
      <c r="I71" s="503"/>
      <c r="J71" s="497"/>
      <c r="K71" s="506"/>
      <c r="L71" s="509"/>
      <c r="M71" s="518"/>
      <c r="N71" s="494"/>
      <c r="O71" s="494"/>
      <c r="P71" s="494"/>
      <c r="Q71" s="494"/>
      <c r="R71" s="494"/>
      <c r="S71" s="494"/>
      <c r="T71" s="494"/>
      <c r="U71" s="494"/>
      <c r="V71" s="494"/>
      <c r="W71" s="494"/>
      <c r="X71" s="494"/>
      <c r="Y71" s="494"/>
      <c r="Z71" s="494"/>
      <c r="AA71" s="494"/>
      <c r="AB71" s="494"/>
      <c r="AC71" s="494"/>
      <c r="AD71" s="494"/>
      <c r="AE71" s="494"/>
      <c r="AF71" s="494"/>
      <c r="AG71" s="494"/>
      <c r="AH71" s="494"/>
      <c r="AI71" s="494"/>
      <c r="AJ71" s="494"/>
      <c r="AK71" s="494"/>
    </row>
    <row r="72" spans="1:37" ht="38.25" x14ac:dyDescent="0.25">
      <c r="A72" s="510">
        <v>44</v>
      </c>
      <c r="B72" s="507" t="s">
        <v>125</v>
      </c>
      <c r="C72" s="172" t="s">
        <v>1072</v>
      </c>
      <c r="D72" s="171" t="s">
        <v>1074</v>
      </c>
      <c r="E72" s="566">
        <v>6</v>
      </c>
      <c r="F72" s="495">
        <v>5681</v>
      </c>
      <c r="G72" s="495">
        <v>2652</v>
      </c>
      <c r="H72" s="498">
        <v>0</v>
      </c>
      <c r="I72" s="501">
        <v>0.53318100000000002</v>
      </c>
      <c r="J72" s="495">
        <v>2652</v>
      </c>
      <c r="K72" s="504">
        <v>15912</v>
      </c>
      <c r="L72" s="507" t="s">
        <v>1026</v>
      </c>
      <c r="M72" s="516">
        <v>4</v>
      </c>
      <c r="N72" s="492">
        <v>2</v>
      </c>
      <c r="O72" s="492" t="s">
        <v>1027</v>
      </c>
      <c r="P72" s="492" t="s">
        <v>1027</v>
      </c>
      <c r="Q72" s="492" t="s">
        <v>1027</v>
      </c>
      <c r="R72" s="492" t="s">
        <v>1027</v>
      </c>
      <c r="S72" s="492" t="s">
        <v>1027</v>
      </c>
      <c r="T72" s="492" t="s">
        <v>1027</v>
      </c>
      <c r="U72" s="492" t="s">
        <v>1027</v>
      </c>
      <c r="V72" s="492" t="s">
        <v>1027</v>
      </c>
      <c r="W72" s="492" t="s">
        <v>1027</v>
      </c>
      <c r="X72" s="492" t="s">
        <v>1027</v>
      </c>
      <c r="Y72" s="492" t="s">
        <v>1027</v>
      </c>
      <c r="Z72" s="492" t="s">
        <v>1027</v>
      </c>
      <c r="AA72" s="492" t="s">
        <v>1027</v>
      </c>
      <c r="AB72" s="492" t="s">
        <v>1027</v>
      </c>
      <c r="AC72" s="492" t="s">
        <v>1027</v>
      </c>
      <c r="AD72" s="492" t="s">
        <v>1027</v>
      </c>
      <c r="AE72" s="492" t="s">
        <v>1027</v>
      </c>
      <c r="AF72" s="492" t="s">
        <v>1027</v>
      </c>
      <c r="AG72" s="492" t="s">
        <v>1027</v>
      </c>
      <c r="AH72" s="492" t="s">
        <v>1027</v>
      </c>
      <c r="AI72" s="492" t="s">
        <v>1027</v>
      </c>
      <c r="AJ72" s="492" t="s">
        <v>1027</v>
      </c>
      <c r="AK72" s="492" t="s">
        <v>1027</v>
      </c>
    </row>
    <row r="73" spans="1:37" ht="51" x14ac:dyDescent="0.25">
      <c r="A73" s="512"/>
      <c r="B73" s="509"/>
      <c r="C73" s="174" t="s">
        <v>1073</v>
      </c>
      <c r="D73" s="176" t="s">
        <v>1075</v>
      </c>
      <c r="E73" s="568"/>
      <c r="F73" s="497"/>
      <c r="G73" s="497"/>
      <c r="H73" s="500"/>
      <c r="I73" s="503"/>
      <c r="J73" s="497"/>
      <c r="K73" s="506"/>
      <c r="L73" s="509"/>
      <c r="M73" s="518"/>
      <c r="N73" s="494"/>
      <c r="O73" s="494"/>
      <c r="P73" s="494"/>
      <c r="Q73" s="494"/>
      <c r="R73" s="494"/>
      <c r="S73" s="494"/>
      <c r="T73" s="494"/>
      <c r="U73" s="494"/>
      <c r="V73" s="494"/>
      <c r="W73" s="494"/>
      <c r="X73" s="494"/>
      <c r="Y73" s="494"/>
      <c r="Z73" s="494"/>
      <c r="AA73" s="494"/>
      <c r="AB73" s="494"/>
      <c r="AC73" s="494"/>
      <c r="AD73" s="494"/>
      <c r="AE73" s="494"/>
      <c r="AF73" s="494"/>
      <c r="AG73" s="494"/>
      <c r="AH73" s="494"/>
      <c r="AI73" s="494"/>
      <c r="AJ73" s="494"/>
      <c r="AK73" s="494"/>
    </row>
    <row r="74" spans="1:37" x14ac:dyDescent="0.25">
      <c r="A74" s="510">
        <v>46</v>
      </c>
      <c r="B74" s="507" t="s">
        <v>57</v>
      </c>
      <c r="C74" s="172" t="s">
        <v>1076</v>
      </c>
      <c r="D74" s="507" t="s">
        <v>248</v>
      </c>
      <c r="E74" s="566">
        <v>25</v>
      </c>
      <c r="F74" s="495">
        <v>28088</v>
      </c>
      <c r="G74" s="495">
        <v>7364</v>
      </c>
      <c r="H74" s="498">
        <v>0</v>
      </c>
      <c r="I74" s="501">
        <v>0.73782400000000004</v>
      </c>
      <c r="J74" s="495">
        <v>7364</v>
      </c>
      <c r="K74" s="504">
        <v>184100</v>
      </c>
      <c r="L74" s="507" t="s">
        <v>1026</v>
      </c>
      <c r="M74" s="516">
        <v>2</v>
      </c>
      <c r="N74" s="492">
        <v>1</v>
      </c>
      <c r="O74" s="492">
        <v>1</v>
      </c>
      <c r="P74" s="492" t="s">
        <v>1027</v>
      </c>
      <c r="Q74" s="492">
        <v>1</v>
      </c>
      <c r="R74" s="492">
        <v>1</v>
      </c>
      <c r="S74" s="492">
        <v>1</v>
      </c>
      <c r="T74" s="492">
        <v>1</v>
      </c>
      <c r="U74" s="492">
        <v>1</v>
      </c>
      <c r="V74" s="492">
        <v>1</v>
      </c>
      <c r="W74" s="492">
        <v>1</v>
      </c>
      <c r="X74" s="492">
        <v>1</v>
      </c>
      <c r="Y74" s="492">
        <v>1</v>
      </c>
      <c r="Z74" s="492">
        <v>1</v>
      </c>
      <c r="AA74" s="492">
        <v>1</v>
      </c>
      <c r="AB74" s="492">
        <v>1</v>
      </c>
      <c r="AC74" s="492">
        <v>1</v>
      </c>
      <c r="AD74" s="492">
        <v>1</v>
      </c>
      <c r="AE74" s="492">
        <v>1</v>
      </c>
      <c r="AF74" s="492">
        <v>1</v>
      </c>
      <c r="AG74" s="492">
        <v>1</v>
      </c>
      <c r="AH74" s="492">
        <v>1</v>
      </c>
      <c r="AI74" s="492">
        <v>1</v>
      </c>
      <c r="AJ74" s="492">
        <v>1</v>
      </c>
      <c r="AK74" s="492">
        <v>1</v>
      </c>
    </row>
    <row r="75" spans="1:37" x14ac:dyDescent="0.25">
      <c r="A75" s="511"/>
      <c r="B75" s="508"/>
      <c r="C75" s="173" t="s">
        <v>1077</v>
      </c>
      <c r="D75" s="508"/>
      <c r="E75" s="567"/>
      <c r="F75" s="496"/>
      <c r="G75" s="496"/>
      <c r="H75" s="499"/>
      <c r="I75" s="502"/>
      <c r="J75" s="496"/>
      <c r="K75" s="505"/>
      <c r="L75" s="508"/>
      <c r="M75" s="517"/>
      <c r="N75" s="493"/>
      <c r="O75" s="493"/>
      <c r="P75" s="493"/>
      <c r="Q75" s="493"/>
      <c r="R75" s="493"/>
      <c r="S75" s="493"/>
      <c r="T75" s="493"/>
      <c r="U75" s="493"/>
      <c r="V75" s="493"/>
      <c r="W75" s="493"/>
      <c r="X75" s="493"/>
      <c r="Y75" s="493"/>
      <c r="Z75" s="493"/>
      <c r="AA75" s="493"/>
      <c r="AB75" s="493"/>
      <c r="AC75" s="493"/>
      <c r="AD75" s="493"/>
      <c r="AE75" s="493"/>
      <c r="AF75" s="493"/>
      <c r="AG75" s="493"/>
      <c r="AH75" s="493"/>
      <c r="AI75" s="493"/>
      <c r="AJ75" s="493"/>
      <c r="AK75" s="493"/>
    </row>
    <row r="76" spans="1:37" x14ac:dyDescent="0.25">
      <c r="A76" s="511"/>
      <c r="B76" s="508"/>
      <c r="C76" s="173" t="s">
        <v>1078</v>
      </c>
      <c r="D76" s="508"/>
      <c r="E76" s="567"/>
      <c r="F76" s="496"/>
      <c r="G76" s="496"/>
      <c r="H76" s="499"/>
      <c r="I76" s="502"/>
      <c r="J76" s="496"/>
      <c r="K76" s="505"/>
      <c r="L76" s="508"/>
      <c r="M76" s="517"/>
      <c r="N76" s="493"/>
      <c r="O76" s="493"/>
      <c r="P76" s="493"/>
      <c r="Q76" s="493"/>
      <c r="R76" s="493"/>
      <c r="S76" s="493"/>
      <c r="T76" s="493"/>
      <c r="U76" s="493"/>
      <c r="V76" s="493"/>
      <c r="W76" s="493"/>
      <c r="X76" s="493"/>
      <c r="Y76" s="493"/>
      <c r="Z76" s="493"/>
      <c r="AA76" s="493"/>
      <c r="AB76" s="493"/>
      <c r="AC76" s="493"/>
      <c r="AD76" s="493"/>
      <c r="AE76" s="493"/>
      <c r="AF76" s="493"/>
      <c r="AG76" s="493"/>
      <c r="AH76" s="493"/>
      <c r="AI76" s="493"/>
      <c r="AJ76" s="493"/>
      <c r="AK76" s="493"/>
    </row>
    <row r="77" spans="1:37" x14ac:dyDescent="0.25">
      <c r="A77" s="512"/>
      <c r="B77" s="509"/>
      <c r="C77" s="174" t="s">
        <v>1079</v>
      </c>
      <c r="D77" s="509"/>
      <c r="E77" s="568"/>
      <c r="F77" s="497"/>
      <c r="G77" s="497"/>
      <c r="H77" s="500"/>
      <c r="I77" s="503"/>
      <c r="J77" s="497"/>
      <c r="K77" s="506"/>
      <c r="L77" s="509"/>
      <c r="M77" s="518"/>
      <c r="N77" s="494"/>
      <c r="O77" s="494"/>
      <c r="P77" s="494"/>
      <c r="Q77" s="494"/>
      <c r="R77" s="494"/>
      <c r="S77" s="494"/>
      <c r="T77" s="494"/>
      <c r="U77" s="494"/>
      <c r="V77" s="494"/>
      <c r="W77" s="494"/>
      <c r="X77" s="494"/>
      <c r="Y77" s="494"/>
      <c r="Z77" s="494"/>
      <c r="AA77" s="494"/>
      <c r="AB77" s="494"/>
      <c r="AC77" s="494"/>
      <c r="AD77" s="494"/>
      <c r="AE77" s="494"/>
      <c r="AF77" s="494"/>
      <c r="AG77" s="494"/>
      <c r="AH77" s="494"/>
      <c r="AI77" s="494"/>
      <c r="AJ77" s="494"/>
      <c r="AK77" s="494"/>
    </row>
    <row r="78" spans="1:37" x14ac:dyDescent="0.25">
      <c r="A78" s="510">
        <v>50</v>
      </c>
      <c r="B78" s="507" t="s">
        <v>58</v>
      </c>
      <c r="C78" s="172" t="s">
        <v>1080</v>
      </c>
      <c r="D78" s="507" t="s">
        <v>248</v>
      </c>
      <c r="E78" s="566">
        <v>25</v>
      </c>
      <c r="F78" s="495">
        <v>50917</v>
      </c>
      <c r="G78" s="495">
        <v>36696</v>
      </c>
      <c r="H78" s="498">
        <v>0</v>
      </c>
      <c r="I78" s="501">
        <v>0.27929799999999999</v>
      </c>
      <c r="J78" s="495">
        <v>36696</v>
      </c>
      <c r="K78" s="504">
        <v>917400</v>
      </c>
      <c r="L78" s="507" t="s">
        <v>1026</v>
      </c>
      <c r="M78" s="516">
        <v>2</v>
      </c>
      <c r="N78" s="492">
        <v>1</v>
      </c>
      <c r="O78" s="492">
        <v>1</v>
      </c>
      <c r="P78" s="492" t="s">
        <v>1027</v>
      </c>
      <c r="Q78" s="492">
        <v>1</v>
      </c>
      <c r="R78" s="492">
        <v>1</v>
      </c>
      <c r="S78" s="492">
        <v>1</v>
      </c>
      <c r="T78" s="492">
        <v>1</v>
      </c>
      <c r="U78" s="492">
        <v>1</v>
      </c>
      <c r="V78" s="492">
        <v>1</v>
      </c>
      <c r="W78" s="492">
        <v>1</v>
      </c>
      <c r="X78" s="492">
        <v>1</v>
      </c>
      <c r="Y78" s="492">
        <v>1</v>
      </c>
      <c r="Z78" s="492">
        <v>1</v>
      </c>
      <c r="AA78" s="492">
        <v>1</v>
      </c>
      <c r="AB78" s="492">
        <v>1</v>
      </c>
      <c r="AC78" s="492">
        <v>1</v>
      </c>
      <c r="AD78" s="492">
        <v>1</v>
      </c>
      <c r="AE78" s="492">
        <v>1</v>
      </c>
      <c r="AF78" s="492">
        <v>1</v>
      </c>
      <c r="AG78" s="492">
        <v>1</v>
      </c>
      <c r="AH78" s="492">
        <v>1</v>
      </c>
      <c r="AI78" s="492">
        <v>1</v>
      </c>
      <c r="AJ78" s="492">
        <v>1</v>
      </c>
      <c r="AK78" s="492">
        <v>1</v>
      </c>
    </row>
    <row r="79" spans="1:37" x14ac:dyDescent="0.25">
      <c r="A79" s="511"/>
      <c r="B79" s="508"/>
      <c r="C79" s="173" t="s">
        <v>1077</v>
      </c>
      <c r="D79" s="508"/>
      <c r="E79" s="567"/>
      <c r="F79" s="496"/>
      <c r="G79" s="496"/>
      <c r="H79" s="499"/>
      <c r="I79" s="502"/>
      <c r="J79" s="496"/>
      <c r="K79" s="505"/>
      <c r="L79" s="508"/>
      <c r="M79" s="517"/>
      <c r="N79" s="493"/>
      <c r="O79" s="493"/>
      <c r="P79" s="493"/>
      <c r="Q79" s="493"/>
      <c r="R79" s="493"/>
      <c r="S79" s="493"/>
      <c r="T79" s="493"/>
      <c r="U79" s="493"/>
      <c r="V79" s="493"/>
      <c r="W79" s="493"/>
      <c r="X79" s="493"/>
      <c r="Y79" s="493"/>
      <c r="Z79" s="493"/>
      <c r="AA79" s="493"/>
      <c r="AB79" s="493"/>
      <c r="AC79" s="493"/>
      <c r="AD79" s="493"/>
      <c r="AE79" s="493"/>
      <c r="AF79" s="493"/>
      <c r="AG79" s="493"/>
      <c r="AH79" s="493"/>
      <c r="AI79" s="493"/>
      <c r="AJ79" s="493"/>
      <c r="AK79" s="493"/>
    </row>
    <row r="80" spans="1:37" x14ac:dyDescent="0.25">
      <c r="A80" s="511"/>
      <c r="B80" s="508"/>
      <c r="C80" s="173" t="s">
        <v>1081</v>
      </c>
      <c r="D80" s="508"/>
      <c r="E80" s="567"/>
      <c r="F80" s="496"/>
      <c r="G80" s="496"/>
      <c r="H80" s="499"/>
      <c r="I80" s="502"/>
      <c r="J80" s="496"/>
      <c r="K80" s="505"/>
      <c r="L80" s="508"/>
      <c r="M80" s="517"/>
      <c r="N80" s="493"/>
      <c r="O80" s="493"/>
      <c r="P80" s="493"/>
      <c r="Q80" s="493"/>
      <c r="R80" s="493"/>
      <c r="S80" s="493"/>
      <c r="T80" s="493"/>
      <c r="U80" s="493"/>
      <c r="V80" s="493"/>
      <c r="W80" s="493"/>
      <c r="X80" s="493"/>
      <c r="Y80" s="493"/>
      <c r="Z80" s="493"/>
      <c r="AA80" s="493"/>
      <c r="AB80" s="493"/>
      <c r="AC80" s="493"/>
      <c r="AD80" s="493"/>
      <c r="AE80" s="493"/>
      <c r="AF80" s="493"/>
      <c r="AG80" s="493"/>
      <c r="AH80" s="493"/>
      <c r="AI80" s="493"/>
      <c r="AJ80" s="493"/>
      <c r="AK80" s="493"/>
    </row>
    <row r="81" spans="1:37" ht="63.75" x14ac:dyDescent="0.25">
      <c r="A81" s="512"/>
      <c r="B81" s="509"/>
      <c r="C81" s="174" t="s">
        <v>1030</v>
      </c>
      <c r="D81" s="509"/>
      <c r="E81" s="568"/>
      <c r="F81" s="497"/>
      <c r="G81" s="497"/>
      <c r="H81" s="500"/>
      <c r="I81" s="503"/>
      <c r="J81" s="497"/>
      <c r="K81" s="506"/>
      <c r="L81" s="509"/>
      <c r="M81" s="518"/>
      <c r="N81" s="494"/>
      <c r="O81" s="494"/>
      <c r="P81" s="494"/>
      <c r="Q81" s="494"/>
      <c r="R81" s="494"/>
      <c r="S81" s="494"/>
      <c r="T81" s="494"/>
      <c r="U81" s="494"/>
      <c r="V81" s="494"/>
      <c r="W81" s="494"/>
      <c r="X81" s="494"/>
      <c r="Y81" s="494"/>
      <c r="Z81" s="494"/>
      <c r="AA81" s="494"/>
      <c r="AB81" s="494"/>
      <c r="AC81" s="494"/>
      <c r="AD81" s="494"/>
      <c r="AE81" s="494"/>
      <c r="AF81" s="494"/>
      <c r="AG81" s="494"/>
      <c r="AH81" s="494"/>
      <c r="AI81" s="494"/>
      <c r="AJ81" s="494"/>
      <c r="AK81" s="494"/>
    </row>
    <row r="82" spans="1:37" ht="25.5" x14ac:dyDescent="0.25">
      <c r="A82" s="510">
        <v>51</v>
      </c>
      <c r="B82" s="507" t="s">
        <v>59</v>
      </c>
      <c r="C82" s="172" t="s">
        <v>1080</v>
      </c>
      <c r="D82" s="171" t="s">
        <v>1083</v>
      </c>
      <c r="E82" s="566">
        <v>25</v>
      </c>
      <c r="F82" s="495">
        <v>23775</v>
      </c>
      <c r="G82" s="495">
        <v>7364</v>
      </c>
      <c r="H82" s="498">
        <v>0</v>
      </c>
      <c r="I82" s="501">
        <v>0.69026299999999996</v>
      </c>
      <c r="J82" s="495">
        <v>7364</v>
      </c>
      <c r="K82" s="504">
        <v>184100</v>
      </c>
      <c r="L82" s="507" t="s">
        <v>1026</v>
      </c>
      <c r="M82" s="516">
        <v>2</v>
      </c>
      <c r="N82" s="492">
        <v>1</v>
      </c>
      <c r="O82" s="492">
        <v>1</v>
      </c>
      <c r="P82" s="492" t="s">
        <v>1027</v>
      </c>
      <c r="Q82" s="492">
        <v>1</v>
      </c>
      <c r="R82" s="492">
        <v>1</v>
      </c>
      <c r="S82" s="492">
        <v>1</v>
      </c>
      <c r="T82" s="492">
        <v>1</v>
      </c>
      <c r="U82" s="492">
        <v>1</v>
      </c>
      <c r="V82" s="492">
        <v>1</v>
      </c>
      <c r="W82" s="492">
        <v>1</v>
      </c>
      <c r="X82" s="492">
        <v>1</v>
      </c>
      <c r="Y82" s="492">
        <v>1</v>
      </c>
      <c r="Z82" s="492">
        <v>1</v>
      </c>
      <c r="AA82" s="492">
        <v>1</v>
      </c>
      <c r="AB82" s="492">
        <v>1</v>
      </c>
      <c r="AC82" s="492">
        <v>1</v>
      </c>
      <c r="AD82" s="492">
        <v>1</v>
      </c>
      <c r="AE82" s="492">
        <v>1</v>
      </c>
      <c r="AF82" s="492">
        <v>1</v>
      </c>
      <c r="AG82" s="492">
        <v>1</v>
      </c>
      <c r="AH82" s="492">
        <v>1</v>
      </c>
      <c r="AI82" s="492">
        <v>1</v>
      </c>
      <c r="AJ82" s="492">
        <v>1</v>
      </c>
      <c r="AK82" s="492">
        <v>1</v>
      </c>
    </row>
    <row r="83" spans="1:37" ht="51" x14ac:dyDescent="0.25">
      <c r="A83" s="511"/>
      <c r="B83" s="508"/>
      <c r="C83" s="173" t="s">
        <v>1077</v>
      </c>
      <c r="D83" s="175" t="s">
        <v>1084</v>
      </c>
      <c r="E83" s="567"/>
      <c r="F83" s="496"/>
      <c r="G83" s="496"/>
      <c r="H83" s="499"/>
      <c r="I83" s="502"/>
      <c r="J83" s="496"/>
      <c r="K83" s="505"/>
      <c r="L83" s="508"/>
      <c r="M83" s="517"/>
      <c r="N83" s="493"/>
      <c r="O83" s="493"/>
      <c r="P83" s="493"/>
      <c r="Q83" s="493"/>
      <c r="R83" s="493"/>
      <c r="S83" s="493"/>
      <c r="T83" s="493"/>
      <c r="U83" s="493"/>
      <c r="V83" s="493"/>
      <c r="W83" s="493"/>
      <c r="X83" s="493"/>
      <c r="Y83" s="493"/>
      <c r="Z83" s="493"/>
      <c r="AA83" s="493"/>
      <c r="AB83" s="493"/>
      <c r="AC83" s="493"/>
      <c r="AD83" s="493"/>
      <c r="AE83" s="493"/>
      <c r="AF83" s="493"/>
      <c r="AG83" s="493"/>
      <c r="AH83" s="493"/>
      <c r="AI83" s="493"/>
      <c r="AJ83" s="493"/>
      <c r="AK83" s="493"/>
    </row>
    <row r="84" spans="1:37" x14ac:dyDescent="0.25">
      <c r="A84" s="512"/>
      <c r="B84" s="509"/>
      <c r="C84" s="174" t="s">
        <v>1082</v>
      </c>
      <c r="D84" s="176"/>
      <c r="E84" s="568"/>
      <c r="F84" s="497"/>
      <c r="G84" s="497"/>
      <c r="H84" s="500"/>
      <c r="I84" s="503"/>
      <c r="J84" s="497"/>
      <c r="K84" s="506"/>
      <c r="L84" s="509"/>
      <c r="M84" s="518"/>
      <c r="N84" s="494"/>
      <c r="O84" s="494"/>
      <c r="P84" s="494"/>
      <c r="Q84" s="494"/>
      <c r="R84" s="494"/>
      <c r="S84" s="494"/>
      <c r="T84" s="494"/>
      <c r="U84" s="494"/>
      <c r="V84" s="494"/>
      <c r="W84" s="494"/>
      <c r="X84" s="494"/>
      <c r="Y84" s="494"/>
      <c r="Z84" s="494"/>
      <c r="AA84" s="494"/>
      <c r="AB84" s="494"/>
      <c r="AC84" s="494"/>
      <c r="AD84" s="494"/>
      <c r="AE84" s="494"/>
      <c r="AF84" s="494"/>
      <c r="AG84" s="494"/>
      <c r="AH84" s="494"/>
      <c r="AI84" s="494"/>
      <c r="AJ84" s="494"/>
      <c r="AK84" s="494"/>
    </row>
    <row r="85" spans="1:37" x14ac:dyDescent="0.25">
      <c r="A85" s="510">
        <v>52</v>
      </c>
      <c r="B85" s="507" t="s">
        <v>60</v>
      </c>
      <c r="C85" s="172" t="s">
        <v>1085</v>
      </c>
      <c r="D85" s="507" t="s">
        <v>248</v>
      </c>
      <c r="E85" s="566">
        <v>96</v>
      </c>
      <c r="F85" s="495">
        <v>11835</v>
      </c>
      <c r="G85" s="495">
        <v>6101</v>
      </c>
      <c r="H85" s="498">
        <v>0</v>
      </c>
      <c r="I85" s="501">
        <v>0.48449500000000001</v>
      </c>
      <c r="J85" s="495">
        <v>6101</v>
      </c>
      <c r="K85" s="504">
        <v>585696</v>
      </c>
      <c r="L85" s="507" t="s">
        <v>1026</v>
      </c>
      <c r="M85" s="516">
        <v>20</v>
      </c>
      <c r="N85" s="492">
        <v>10</v>
      </c>
      <c r="O85" s="492">
        <v>3</v>
      </c>
      <c r="P85" s="492" t="s">
        <v>1027</v>
      </c>
      <c r="Q85" s="492">
        <v>3</v>
      </c>
      <c r="R85" s="492">
        <v>3</v>
      </c>
      <c r="S85" s="492">
        <v>3</v>
      </c>
      <c r="T85" s="492">
        <v>3</v>
      </c>
      <c r="U85" s="492">
        <v>3</v>
      </c>
      <c r="V85" s="492">
        <v>3</v>
      </c>
      <c r="W85" s="492">
        <v>3</v>
      </c>
      <c r="X85" s="492">
        <v>3</v>
      </c>
      <c r="Y85" s="492">
        <v>3</v>
      </c>
      <c r="Z85" s="492">
        <v>3</v>
      </c>
      <c r="AA85" s="492">
        <v>3</v>
      </c>
      <c r="AB85" s="492">
        <v>3</v>
      </c>
      <c r="AC85" s="492">
        <v>3</v>
      </c>
      <c r="AD85" s="492">
        <v>3</v>
      </c>
      <c r="AE85" s="492">
        <v>3</v>
      </c>
      <c r="AF85" s="492">
        <v>3</v>
      </c>
      <c r="AG85" s="492">
        <v>3</v>
      </c>
      <c r="AH85" s="492">
        <v>3</v>
      </c>
      <c r="AI85" s="492">
        <v>3</v>
      </c>
      <c r="AJ85" s="492">
        <v>3</v>
      </c>
      <c r="AK85" s="492">
        <v>3</v>
      </c>
    </row>
    <row r="86" spans="1:37" x14ac:dyDescent="0.25">
      <c r="A86" s="512"/>
      <c r="B86" s="509"/>
      <c r="C86" s="174" t="s">
        <v>1086</v>
      </c>
      <c r="D86" s="509"/>
      <c r="E86" s="568"/>
      <c r="F86" s="497"/>
      <c r="G86" s="497"/>
      <c r="H86" s="500"/>
      <c r="I86" s="503"/>
      <c r="J86" s="497"/>
      <c r="K86" s="506"/>
      <c r="L86" s="509"/>
      <c r="M86" s="518"/>
      <c r="N86" s="494"/>
      <c r="O86" s="494"/>
      <c r="P86" s="494"/>
      <c r="Q86" s="494"/>
      <c r="R86" s="494"/>
      <c r="S86" s="494"/>
      <c r="T86" s="494"/>
      <c r="U86" s="494"/>
      <c r="V86" s="494"/>
      <c r="W86" s="494"/>
      <c r="X86" s="494"/>
      <c r="Y86" s="494"/>
      <c r="Z86" s="494"/>
      <c r="AA86" s="494"/>
      <c r="AB86" s="494"/>
      <c r="AC86" s="494"/>
      <c r="AD86" s="494"/>
      <c r="AE86" s="494"/>
      <c r="AF86" s="494"/>
      <c r="AG86" s="494"/>
      <c r="AH86" s="494"/>
      <c r="AI86" s="494"/>
      <c r="AJ86" s="494"/>
      <c r="AK86" s="494"/>
    </row>
    <row r="87" spans="1:37" ht="25.5" x14ac:dyDescent="0.25">
      <c r="A87" s="510">
        <v>54</v>
      </c>
      <c r="B87" s="507" t="s">
        <v>61</v>
      </c>
      <c r="C87" s="172" t="s">
        <v>1087</v>
      </c>
      <c r="D87" s="171" t="s">
        <v>1083</v>
      </c>
      <c r="E87" s="566">
        <v>96</v>
      </c>
      <c r="F87" s="495">
        <v>10730</v>
      </c>
      <c r="G87" s="495">
        <v>5099</v>
      </c>
      <c r="H87" s="498">
        <v>0</v>
      </c>
      <c r="I87" s="501">
        <v>0.52478999999999998</v>
      </c>
      <c r="J87" s="495">
        <v>5099</v>
      </c>
      <c r="K87" s="504">
        <v>489504</v>
      </c>
      <c r="L87" s="507" t="s">
        <v>1026</v>
      </c>
      <c r="M87" s="516">
        <v>20</v>
      </c>
      <c r="N87" s="492">
        <v>10</v>
      </c>
      <c r="O87" s="492">
        <v>3</v>
      </c>
      <c r="P87" s="492" t="s">
        <v>1027</v>
      </c>
      <c r="Q87" s="492">
        <v>3</v>
      </c>
      <c r="R87" s="492">
        <v>3</v>
      </c>
      <c r="S87" s="492">
        <v>3</v>
      </c>
      <c r="T87" s="492">
        <v>3</v>
      </c>
      <c r="U87" s="492">
        <v>3</v>
      </c>
      <c r="V87" s="492">
        <v>3</v>
      </c>
      <c r="W87" s="492">
        <v>3</v>
      </c>
      <c r="X87" s="492">
        <v>3</v>
      </c>
      <c r="Y87" s="492">
        <v>3</v>
      </c>
      <c r="Z87" s="492">
        <v>3</v>
      </c>
      <c r="AA87" s="492">
        <v>3</v>
      </c>
      <c r="AB87" s="492">
        <v>3</v>
      </c>
      <c r="AC87" s="492">
        <v>3</v>
      </c>
      <c r="AD87" s="492">
        <v>3</v>
      </c>
      <c r="AE87" s="492">
        <v>3</v>
      </c>
      <c r="AF87" s="492">
        <v>3</v>
      </c>
      <c r="AG87" s="492">
        <v>3</v>
      </c>
      <c r="AH87" s="492">
        <v>3</v>
      </c>
      <c r="AI87" s="492">
        <v>3</v>
      </c>
      <c r="AJ87" s="492">
        <v>3</v>
      </c>
      <c r="AK87" s="492">
        <v>3</v>
      </c>
    </row>
    <row r="88" spans="1:37" ht="51" x14ac:dyDescent="0.25">
      <c r="A88" s="511"/>
      <c r="B88" s="508"/>
      <c r="C88" s="173" t="s">
        <v>1088</v>
      </c>
      <c r="D88" s="175" t="s">
        <v>1084</v>
      </c>
      <c r="E88" s="567"/>
      <c r="F88" s="496"/>
      <c r="G88" s="496"/>
      <c r="H88" s="499"/>
      <c r="I88" s="502"/>
      <c r="J88" s="496"/>
      <c r="K88" s="505"/>
      <c r="L88" s="508"/>
      <c r="M88" s="517"/>
      <c r="N88" s="493"/>
      <c r="O88" s="493"/>
      <c r="P88" s="493"/>
      <c r="Q88" s="493"/>
      <c r="R88" s="493"/>
      <c r="S88" s="493"/>
      <c r="T88" s="493"/>
      <c r="U88" s="493"/>
      <c r="V88" s="493"/>
      <c r="W88" s="493"/>
      <c r="X88" s="493"/>
      <c r="Y88" s="493"/>
      <c r="Z88" s="493"/>
      <c r="AA88" s="493"/>
      <c r="AB88" s="493"/>
      <c r="AC88" s="493"/>
      <c r="AD88" s="493"/>
      <c r="AE88" s="493"/>
      <c r="AF88" s="493"/>
      <c r="AG88" s="493"/>
      <c r="AH88" s="493"/>
      <c r="AI88" s="493"/>
      <c r="AJ88" s="493"/>
      <c r="AK88" s="493"/>
    </row>
    <row r="89" spans="1:37" x14ac:dyDescent="0.25">
      <c r="A89" s="511"/>
      <c r="B89" s="508"/>
      <c r="C89" s="173" t="s">
        <v>1089</v>
      </c>
      <c r="D89" s="175"/>
      <c r="E89" s="567"/>
      <c r="F89" s="496"/>
      <c r="G89" s="496"/>
      <c r="H89" s="499"/>
      <c r="I89" s="502"/>
      <c r="J89" s="496"/>
      <c r="K89" s="505"/>
      <c r="L89" s="508"/>
      <c r="M89" s="517"/>
      <c r="N89" s="493"/>
      <c r="O89" s="493"/>
      <c r="P89" s="493"/>
      <c r="Q89" s="493"/>
      <c r="R89" s="493"/>
      <c r="S89" s="493"/>
      <c r="T89" s="493"/>
      <c r="U89" s="493"/>
      <c r="V89" s="493"/>
      <c r="W89" s="493"/>
      <c r="X89" s="493"/>
      <c r="Y89" s="493"/>
      <c r="Z89" s="493"/>
      <c r="AA89" s="493"/>
      <c r="AB89" s="493"/>
      <c r="AC89" s="493"/>
      <c r="AD89" s="493"/>
      <c r="AE89" s="493"/>
      <c r="AF89" s="493"/>
      <c r="AG89" s="493"/>
      <c r="AH89" s="493"/>
      <c r="AI89" s="493"/>
      <c r="AJ89" s="493"/>
      <c r="AK89" s="493"/>
    </row>
    <row r="90" spans="1:37" ht="25.5" x14ac:dyDescent="0.25">
      <c r="A90" s="512"/>
      <c r="B90" s="509"/>
      <c r="C90" s="174" t="s">
        <v>1031</v>
      </c>
      <c r="D90" s="176"/>
      <c r="E90" s="568"/>
      <c r="F90" s="497"/>
      <c r="G90" s="497"/>
      <c r="H90" s="500"/>
      <c r="I90" s="503"/>
      <c r="J90" s="497"/>
      <c r="K90" s="506"/>
      <c r="L90" s="509"/>
      <c r="M90" s="518"/>
      <c r="N90" s="494"/>
      <c r="O90" s="494"/>
      <c r="P90" s="494"/>
      <c r="Q90" s="494"/>
      <c r="R90" s="494"/>
      <c r="S90" s="494"/>
      <c r="T90" s="494"/>
      <c r="U90" s="494"/>
      <c r="V90" s="494"/>
      <c r="W90" s="494"/>
      <c r="X90" s="494"/>
      <c r="Y90" s="494"/>
      <c r="Z90" s="494"/>
      <c r="AA90" s="494"/>
      <c r="AB90" s="494"/>
      <c r="AC90" s="494"/>
      <c r="AD90" s="494"/>
      <c r="AE90" s="494"/>
      <c r="AF90" s="494"/>
      <c r="AG90" s="494"/>
      <c r="AH90" s="494"/>
      <c r="AI90" s="494"/>
      <c r="AJ90" s="494"/>
      <c r="AK90" s="494"/>
    </row>
    <row r="91" spans="1:37" ht="25.5" x14ac:dyDescent="0.25">
      <c r="A91" s="510">
        <v>57</v>
      </c>
      <c r="B91" s="507" t="s">
        <v>62</v>
      </c>
      <c r="C91" s="172" t="s">
        <v>1090</v>
      </c>
      <c r="D91" s="507" t="s">
        <v>248</v>
      </c>
      <c r="E91" s="566">
        <v>25</v>
      </c>
      <c r="F91" s="495">
        <v>29035</v>
      </c>
      <c r="G91" s="495">
        <v>12201</v>
      </c>
      <c r="H91" s="498">
        <v>0</v>
      </c>
      <c r="I91" s="501">
        <v>0.57978300000000005</v>
      </c>
      <c r="J91" s="495">
        <v>12201</v>
      </c>
      <c r="K91" s="504">
        <v>305025</v>
      </c>
      <c r="L91" s="507" t="s">
        <v>1026</v>
      </c>
      <c r="M91" s="516">
        <v>2</v>
      </c>
      <c r="N91" s="492">
        <v>1</v>
      </c>
      <c r="O91" s="492">
        <v>1</v>
      </c>
      <c r="P91" s="492" t="s">
        <v>1027</v>
      </c>
      <c r="Q91" s="492">
        <v>1</v>
      </c>
      <c r="R91" s="492">
        <v>1</v>
      </c>
      <c r="S91" s="492">
        <v>1</v>
      </c>
      <c r="T91" s="492">
        <v>1</v>
      </c>
      <c r="U91" s="492">
        <v>1</v>
      </c>
      <c r="V91" s="492">
        <v>1</v>
      </c>
      <c r="W91" s="492">
        <v>1</v>
      </c>
      <c r="X91" s="492">
        <v>1</v>
      </c>
      <c r="Y91" s="492">
        <v>1</v>
      </c>
      <c r="Z91" s="492">
        <v>1</v>
      </c>
      <c r="AA91" s="492">
        <v>1</v>
      </c>
      <c r="AB91" s="492">
        <v>1</v>
      </c>
      <c r="AC91" s="492">
        <v>1</v>
      </c>
      <c r="AD91" s="492">
        <v>1</v>
      </c>
      <c r="AE91" s="492">
        <v>1</v>
      </c>
      <c r="AF91" s="492">
        <v>1</v>
      </c>
      <c r="AG91" s="492">
        <v>1</v>
      </c>
      <c r="AH91" s="492">
        <v>1</v>
      </c>
      <c r="AI91" s="492">
        <v>1</v>
      </c>
      <c r="AJ91" s="492">
        <v>1</v>
      </c>
      <c r="AK91" s="492">
        <v>1</v>
      </c>
    </row>
    <row r="92" spans="1:37" x14ac:dyDescent="0.25">
      <c r="A92" s="512"/>
      <c r="B92" s="509"/>
      <c r="C92" s="174" t="s">
        <v>1091</v>
      </c>
      <c r="D92" s="509"/>
      <c r="E92" s="568"/>
      <c r="F92" s="497"/>
      <c r="G92" s="497"/>
      <c r="H92" s="500"/>
      <c r="I92" s="503"/>
      <c r="J92" s="497"/>
      <c r="K92" s="506"/>
      <c r="L92" s="509"/>
      <c r="M92" s="518"/>
      <c r="N92" s="494"/>
      <c r="O92" s="494"/>
      <c r="P92" s="494"/>
      <c r="Q92" s="494"/>
      <c r="R92" s="494"/>
      <c r="S92" s="494"/>
      <c r="T92" s="494"/>
      <c r="U92" s="494"/>
      <c r="V92" s="494"/>
      <c r="W92" s="494"/>
      <c r="X92" s="494"/>
      <c r="Y92" s="494"/>
      <c r="Z92" s="494"/>
      <c r="AA92" s="494"/>
      <c r="AB92" s="494"/>
      <c r="AC92" s="494"/>
      <c r="AD92" s="494"/>
      <c r="AE92" s="494"/>
      <c r="AF92" s="494"/>
      <c r="AG92" s="494"/>
      <c r="AH92" s="494"/>
      <c r="AI92" s="494"/>
      <c r="AJ92" s="494"/>
      <c r="AK92" s="494"/>
    </row>
    <row r="93" spans="1:37" x14ac:dyDescent="0.25">
      <c r="A93" s="510">
        <v>59</v>
      </c>
      <c r="B93" s="507" t="s">
        <v>126</v>
      </c>
      <c r="C93" s="172" t="s">
        <v>1092</v>
      </c>
      <c r="D93" s="507" t="s">
        <v>280</v>
      </c>
      <c r="E93" s="566">
        <v>4</v>
      </c>
      <c r="F93" s="495">
        <v>14728</v>
      </c>
      <c r="G93" s="495">
        <v>5260</v>
      </c>
      <c r="H93" s="498">
        <v>0</v>
      </c>
      <c r="I93" s="501">
        <v>0.64285700000000001</v>
      </c>
      <c r="J93" s="495">
        <v>5260</v>
      </c>
      <c r="K93" s="504">
        <v>21040</v>
      </c>
      <c r="L93" s="507" t="s">
        <v>1026</v>
      </c>
      <c r="M93" s="516">
        <v>4</v>
      </c>
      <c r="N93" s="492" t="s">
        <v>1027</v>
      </c>
      <c r="O93" s="492" t="s">
        <v>1027</v>
      </c>
      <c r="P93" s="492" t="s">
        <v>1027</v>
      </c>
      <c r="Q93" s="492" t="s">
        <v>1027</v>
      </c>
      <c r="R93" s="492" t="s">
        <v>1027</v>
      </c>
      <c r="S93" s="492" t="s">
        <v>1027</v>
      </c>
      <c r="T93" s="492" t="s">
        <v>1027</v>
      </c>
      <c r="U93" s="492" t="s">
        <v>1027</v>
      </c>
      <c r="V93" s="492" t="s">
        <v>1027</v>
      </c>
      <c r="W93" s="492" t="s">
        <v>1027</v>
      </c>
      <c r="X93" s="492" t="s">
        <v>1027</v>
      </c>
      <c r="Y93" s="492" t="s">
        <v>1027</v>
      </c>
      <c r="Z93" s="492" t="s">
        <v>1027</v>
      </c>
      <c r="AA93" s="492" t="s">
        <v>1027</v>
      </c>
      <c r="AB93" s="492" t="s">
        <v>1027</v>
      </c>
      <c r="AC93" s="492" t="s">
        <v>1027</v>
      </c>
      <c r="AD93" s="492" t="s">
        <v>1027</v>
      </c>
      <c r="AE93" s="492" t="s">
        <v>1027</v>
      </c>
      <c r="AF93" s="492" t="s">
        <v>1027</v>
      </c>
      <c r="AG93" s="492" t="s">
        <v>1027</v>
      </c>
      <c r="AH93" s="492" t="s">
        <v>1027</v>
      </c>
      <c r="AI93" s="492" t="s">
        <v>1027</v>
      </c>
      <c r="AJ93" s="492" t="s">
        <v>1027</v>
      </c>
      <c r="AK93" s="492" t="s">
        <v>1027</v>
      </c>
    </row>
    <row r="94" spans="1:37" x14ac:dyDescent="0.25">
      <c r="A94" s="511"/>
      <c r="B94" s="508"/>
      <c r="C94" s="173" t="s">
        <v>1093</v>
      </c>
      <c r="D94" s="508"/>
      <c r="E94" s="567"/>
      <c r="F94" s="496"/>
      <c r="G94" s="496"/>
      <c r="H94" s="499"/>
      <c r="I94" s="502"/>
      <c r="J94" s="496"/>
      <c r="K94" s="505"/>
      <c r="L94" s="508"/>
      <c r="M94" s="517"/>
      <c r="N94" s="493"/>
      <c r="O94" s="493"/>
      <c r="P94" s="493"/>
      <c r="Q94" s="493"/>
      <c r="R94" s="493"/>
      <c r="S94" s="493"/>
      <c r="T94" s="493"/>
      <c r="U94" s="493"/>
      <c r="V94" s="493"/>
      <c r="W94" s="493"/>
      <c r="X94" s="493"/>
      <c r="Y94" s="493"/>
      <c r="Z94" s="493"/>
      <c r="AA94" s="493"/>
      <c r="AB94" s="493"/>
      <c r="AC94" s="493"/>
      <c r="AD94" s="493"/>
      <c r="AE94" s="493"/>
      <c r="AF94" s="493"/>
      <c r="AG94" s="493"/>
      <c r="AH94" s="493"/>
      <c r="AI94" s="493"/>
      <c r="AJ94" s="493"/>
      <c r="AK94" s="493"/>
    </row>
    <row r="95" spans="1:37" ht="38.25" x14ac:dyDescent="0.25">
      <c r="A95" s="512"/>
      <c r="B95" s="509"/>
      <c r="C95" s="174" t="s">
        <v>1067</v>
      </c>
      <c r="D95" s="509"/>
      <c r="E95" s="568"/>
      <c r="F95" s="497"/>
      <c r="G95" s="497"/>
      <c r="H95" s="500"/>
      <c r="I95" s="503"/>
      <c r="J95" s="497"/>
      <c r="K95" s="506"/>
      <c r="L95" s="509"/>
      <c r="M95" s="518"/>
      <c r="N95" s="494"/>
      <c r="O95" s="494"/>
      <c r="P95" s="494"/>
      <c r="Q95" s="494"/>
      <c r="R95" s="494"/>
      <c r="S95" s="494"/>
      <c r="T95" s="494"/>
      <c r="U95" s="494"/>
      <c r="V95" s="494"/>
      <c r="W95" s="494"/>
      <c r="X95" s="494"/>
      <c r="Y95" s="494"/>
      <c r="Z95" s="494"/>
      <c r="AA95" s="494"/>
      <c r="AB95" s="494"/>
      <c r="AC95" s="494"/>
      <c r="AD95" s="494"/>
      <c r="AE95" s="494"/>
      <c r="AF95" s="494"/>
      <c r="AG95" s="494"/>
      <c r="AH95" s="494"/>
      <c r="AI95" s="494"/>
      <c r="AJ95" s="494"/>
      <c r="AK95" s="494"/>
    </row>
    <row r="96" spans="1:37" ht="51" x14ac:dyDescent="0.25">
      <c r="A96" s="510">
        <v>62</v>
      </c>
      <c r="B96" s="507" t="s">
        <v>63</v>
      </c>
      <c r="C96" s="172" t="s">
        <v>1094</v>
      </c>
      <c r="D96" s="171" t="s">
        <v>1068</v>
      </c>
      <c r="E96" s="566">
        <v>25</v>
      </c>
      <c r="F96" s="495">
        <v>10678</v>
      </c>
      <c r="G96" s="495">
        <v>4917</v>
      </c>
      <c r="H96" s="498">
        <v>0</v>
      </c>
      <c r="I96" s="501">
        <v>0.53952100000000003</v>
      </c>
      <c r="J96" s="495">
        <v>4917</v>
      </c>
      <c r="K96" s="504">
        <v>122925</v>
      </c>
      <c r="L96" s="507" t="s">
        <v>1026</v>
      </c>
      <c r="M96" s="516">
        <v>2</v>
      </c>
      <c r="N96" s="492">
        <v>1</v>
      </c>
      <c r="O96" s="492">
        <v>1</v>
      </c>
      <c r="P96" s="492" t="s">
        <v>1027</v>
      </c>
      <c r="Q96" s="492">
        <v>1</v>
      </c>
      <c r="R96" s="492">
        <v>1</v>
      </c>
      <c r="S96" s="492">
        <v>1</v>
      </c>
      <c r="T96" s="492">
        <v>1</v>
      </c>
      <c r="U96" s="492">
        <v>1</v>
      </c>
      <c r="V96" s="492">
        <v>1</v>
      </c>
      <c r="W96" s="492">
        <v>1</v>
      </c>
      <c r="X96" s="492">
        <v>1</v>
      </c>
      <c r="Y96" s="492">
        <v>1</v>
      </c>
      <c r="Z96" s="492">
        <v>1</v>
      </c>
      <c r="AA96" s="492">
        <v>1</v>
      </c>
      <c r="AB96" s="492">
        <v>1</v>
      </c>
      <c r="AC96" s="492">
        <v>1</v>
      </c>
      <c r="AD96" s="492">
        <v>1</v>
      </c>
      <c r="AE96" s="492">
        <v>1</v>
      </c>
      <c r="AF96" s="492">
        <v>1</v>
      </c>
      <c r="AG96" s="492">
        <v>1</v>
      </c>
      <c r="AH96" s="492">
        <v>1</v>
      </c>
      <c r="AI96" s="492">
        <v>1</v>
      </c>
      <c r="AJ96" s="492">
        <v>1</v>
      </c>
      <c r="AK96" s="492">
        <v>1</v>
      </c>
    </row>
    <row r="97" spans="1:37" ht="25.5" x14ac:dyDescent="0.25">
      <c r="A97" s="511"/>
      <c r="B97" s="508"/>
      <c r="C97" s="173" t="s">
        <v>1095</v>
      </c>
      <c r="D97" s="175" t="s">
        <v>1069</v>
      </c>
      <c r="E97" s="567"/>
      <c r="F97" s="496"/>
      <c r="G97" s="496"/>
      <c r="H97" s="499"/>
      <c r="I97" s="502"/>
      <c r="J97" s="496"/>
      <c r="K97" s="505"/>
      <c r="L97" s="508"/>
      <c r="M97" s="517"/>
      <c r="N97" s="493"/>
      <c r="O97" s="493"/>
      <c r="P97" s="493"/>
      <c r="Q97" s="493"/>
      <c r="R97" s="493"/>
      <c r="S97" s="493"/>
      <c r="T97" s="493"/>
      <c r="U97" s="493"/>
      <c r="V97" s="493"/>
      <c r="W97" s="493"/>
      <c r="X97" s="493"/>
      <c r="Y97" s="493"/>
      <c r="Z97" s="493"/>
      <c r="AA97" s="493"/>
      <c r="AB97" s="493"/>
      <c r="AC97" s="493"/>
      <c r="AD97" s="493"/>
      <c r="AE97" s="493"/>
      <c r="AF97" s="493"/>
      <c r="AG97" s="493"/>
      <c r="AH97" s="493"/>
      <c r="AI97" s="493"/>
      <c r="AJ97" s="493"/>
      <c r="AK97" s="493"/>
    </row>
    <row r="98" spans="1:37" x14ac:dyDescent="0.25">
      <c r="A98" s="511"/>
      <c r="B98" s="508"/>
      <c r="C98" s="173" t="s">
        <v>1096</v>
      </c>
      <c r="D98" s="175"/>
      <c r="E98" s="567"/>
      <c r="F98" s="496"/>
      <c r="G98" s="496"/>
      <c r="H98" s="499"/>
      <c r="I98" s="502"/>
      <c r="J98" s="496"/>
      <c r="K98" s="505"/>
      <c r="L98" s="508"/>
      <c r="M98" s="517"/>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row>
    <row r="99" spans="1:37" ht="63.75" x14ac:dyDescent="0.25">
      <c r="A99" s="512"/>
      <c r="B99" s="509"/>
      <c r="C99" s="174" t="s">
        <v>1030</v>
      </c>
      <c r="D99" s="176"/>
      <c r="E99" s="568"/>
      <c r="F99" s="497"/>
      <c r="G99" s="497"/>
      <c r="H99" s="500"/>
      <c r="I99" s="503"/>
      <c r="J99" s="497"/>
      <c r="K99" s="506"/>
      <c r="L99" s="509"/>
      <c r="M99" s="518"/>
      <c r="N99" s="494"/>
      <c r="O99" s="494"/>
      <c r="P99" s="494"/>
      <c r="Q99" s="494"/>
      <c r="R99" s="494"/>
      <c r="S99" s="494"/>
      <c r="T99" s="494"/>
      <c r="U99" s="494"/>
      <c r="V99" s="494"/>
      <c r="W99" s="494"/>
      <c r="X99" s="494"/>
      <c r="Y99" s="494"/>
      <c r="Z99" s="494"/>
      <c r="AA99" s="494"/>
      <c r="AB99" s="494"/>
      <c r="AC99" s="494"/>
      <c r="AD99" s="494"/>
      <c r="AE99" s="494"/>
      <c r="AF99" s="494"/>
      <c r="AG99" s="494"/>
      <c r="AH99" s="494"/>
      <c r="AI99" s="494"/>
      <c r="AJ99" s="494"/>
      <c r="AK99" s="494"/>
    </row>
    <row r="100" spans="1:37" x14ac:dyDescent="0.25">
      <c r="A100" s="510">
        <v>63</v>
      </c>
      <c r="B100" s="507" t="s">
        <v>64</v>
      </c>
      <c r="C100" s="180" t="s">
        <v>1094</v>
      </c>
      <c r="D100" s="507" t="s">
        <v>283</v>
      </c>
      <c r="E100" s="566">
        <v>25</v>
      </c>
      <c r="F100" s="495">
        <v>12098</v>
      </c>
      <c r="G100" s="495">
        <v>7890</v>
      </c>
      <c r="H100" s="498">
        <v>0</v>
      </c>
      <c r="I100" s="501">
        <v>0.34782600000000002</v>
      </c>
      <c r="J100" s="495">
        <v>7890</v>
      </c>
      <c r="K100" s="504">
        <v>197250</v>
      </c>
      <c r="L100" s="507" t="s">
        <v>1026</v>
      </c>
      <c r="M100" s="516">
        <v>2</v>
      </c>
      <c r="N100" s="492">
        <v>1</v>
      </c>
      <c r="O100" s="492">
        <v>1</v>
      </c>
      <c r="P100" s="492" t="s">
        <v>1027</v>
      </c>
      <c r="Q100" s="492">
        <v>1</v>
      </c>
      <c r="R100" s="492">
        <v>1</v>
      </c>
      <c r="S100" s="492">
        <v>1</v>
      </c>
      <c r="T100" s="492">
        <v>1</v>
      </c>
      <c r="U100" s="492">
        <v>1</v>
      </c>
      <c r="V100" s="492">
        <v>1</v>
      </c>
      <c r="W100" s="492">
        <v>1</v>
      </c>
      <c r="X100" s="492">
        <v>1</v>
      </c>
      <c r="Y100" s="492">
        <v>1</v>
      </c>
      <c r="Z100" s="492">
        <v>1</v>
      </c>
      <c r="AA100" s="492">
        <v>1</v>
      </c>
      <c r="AB100" s="492">
        <v>1</v>
      </c>
      <c r="AC100" s="492">
        <v>1</v>
      </c>
      <c r="AD100" s="492">
        <v>1</v>
      </c>
      <c r="AE100" s="492">
        <v>1</v>
      </c>
      <c r="AF100" s="492">
        <v>1</v>
      </c>
      <c r="AG100" s="492">
        <v>1</v>
      </c>
      <c r="AH100" s="492">
        <v>1</v>
      </c>
      <c r="AI100" s="492">
        <v>1</v>
      </c>
      <c r="AJ100" s="492">
        <v>1</v>
      </c>
      <c r="AK100" s="492">
        <v>1</v>
      </c>
    </row>
    <row r="101" spans="1:37" x14ac:dyDescent="0.25">
      <c r="A101" s="511"/>
      <c r="B101" s="508"/>
      <c r="C101" s="181" t="s">
        <v>1095</v>
      </c>
      <c r="D101" s="508"/>
      <c r="E101" s="567"/>
      <c r="F101" s="496"/>
      <c r="G101" s="496"/>
      <c r="H101" s="499"/>
      <c r="I101" s="502"/>
      <c r="J101" s="496"/>
      <c r="K101" s="505"/>
      <c r="L101" s="508"/>
      <c r="M101" s="517"/>
      <c r="N101" s="493"/>
      <c r="O101" s="493"/>
      <c r="P101" s="493"/>
      <c r="Q101" s="493"/>
      <c r="R101" s="493"/>
      <c r="S101" s="493"/>
      <c r="T101" s="493"/>
      <c r="U101" s="493"/>
      <c r="V101" s="493"/>
      <c r="W101" s="493"/>
      <c r="X101" s="493"/>
      <c r="Y101" s="493"/>
      <c r="Z101" s="493"/>
      <c r="AA101" s="493"/>
      <c r="AB101" s="493"/>
      <c r="AC101" s="493"/>
      <c r="AD101" s="493"/>
      <c r="AE101" s="493"/>
      <c r="AF101" s="493"/>
      <c r="AG101" s="493"/>
      <c r="AH101" s="493"/>
      <c r="AI101" s="493"/>
      <c r="AJ101" s="493"/>
      <c r="AK101" s="493"/>
    </row>
    <row r="102" spans="1:37" x14ac:dyDescent="0.25">
      <c r="A102" s="511"/>
      <c r="B102" s="508"/>
      <c r="C102" s="181" t="s">
        <v>1097</v>
      </c>
      <c r="D102" s="508"/>
      <c r="E102" s="567"/>
      <c r="F102" s="496"/>
      <c r="G102" s="496"/>
      <c r="H102" s="499"/>
      <c r="I102" s="502"/>
      <c r="J102" s="496"/>
      <c r="K102" s="505"/>
      <c r="L102" s="508"/>
      <c r="M102" s="517"/>
      <c r="N102" s="493"/>
      <c r="O102" s="493"/>
      <c r="P102" s="493"/>
      <c r="Q102" s="493"/>
      <c r="R102" s="493"/>
      <c r="S102" s="493"/>
      <c r="T102" s="493"/>
      <c r="U102" s="493"/>
      <c r="V102" s="493"/>
      <c r="W102" s="493"/>
      <c r="X102" s="493"/>
      <c r="Y102" s="493"/>
      <c r="Z102" s="493"/>
      <c r="AA102" s="493"/>
      <c r="AB102" s="493"/>
      <c r="AC102" s="493"/>
      <c r="AD102" s="493"/>
      <c r="AE102" s="493"/>
      <c r="AF102" s="493"/>
      <c r="AG102" s="493"/>
      <c r="AH102" s="493"/>
      <c r="AI102" s="493"/>
      <c r="AJ102" s="493"/>
      <c r="AK102" s="493"/>
    </row>
    <row r="103" spans="1:37" x14ac:dyDescent="0.25">
      <c r="A103" s="511"/>
      <c r="B103" s="508"/>
      <c r="C103" s="181" t="s">
        <v>1098</v>
      </c>
      <c r="D103" s="508"/>
      <c r="E103" s="567"/>
      <c r="F103" s="496"/>
      <c r="G103" s="496"/>
      <c r="H103" s="499"/>
      <c r="I103" s="502"/>
      <c r="J103" s="496"/>
      <c r="K103" s="505"/>
      <c r="L103" s="508"/>
      <c r="M103" s="517"/>
      <c r="N103" s="493"/>
      <c r="O103" s="493"/>
      <c r="P103" s="493"/>
      <c r="Q103" s="493"/>
      <c r="R103" s="493"/>
      <c r="S103" s="493"/>
      <c r="T103" s="493"/>
      <c r="U103" s="493"/>
      <c r="V103" s="493"/>
      <c r="W103" s="493"/>
      <c r="X103" s="493"/>
      <c r="Y103" s="493"/>
      <c r="Z103" s="493"/>
      <c r="AA103" s="493"/>
      <c r="AB103" s="493"/>
      <c r="AC103" s="493"/>
      <c r="AD103" s="493"/>
      <c r="AE103" s="493"/>
      <c r="AF103" s="493"/>
      <c r="AG103" s="493"/>
      <c r="AH103" s="493"/>
      <c r="AI103" s="493"/>
      <c r="AJ103" s="493"/>
      <c r="AK103" s="493"/>
    </row>
    <row r="104" spans="1:37" ht="42" customHeight="1" x14ac:dyDescent="0.25">
      <c r="A104" s="511"/>
      <c r="B104" s="508"/>
      <c r="C104" s="181" t="s">
        <v>1099</v>
      </c>
      <c r="D104" s="508"/>
      <c r="E104" s="567"/>
      <c r="F104" s="496"/>
      <c r="G104" s="496"/>
      <c r="H104" s="499"/>
      <c r="I104" s="502"/>
      <c r="J104" s="496"/>
      <c r="K104" s="505"/>
      <c r="L104" s="508"/>
      <c r="M104" s="517"/>
      <c r="N104" s="493"/>
      <c r="O104" s="493"/>
      <c r="P104" s="493"/>
      <c r="Q104" s="493"/>
      <c r="R104" s="493"/>
      <c r="S104" s="493"/>
      <c r="T104" s="493"/>
      <c r="U104" s="493"/>
      <c r="V104" s="493"/>
      <c r="W104" s="493"/>
      <c r="X104" s="493"/>
      <c r="Y104" s="493"/>
      <c r="Z104" s="493"/>
      <c r="AA104" s="493"/>
      <c r="AB104" s="493"/>
      <c r="AC104" s="493"/>
      <c r="AD104" s="493"/>
      <c r="AE104" s="493"/>
      <c r="AF104" s="493"/>
      <c r="AG104" s="493"/>
      <c r="AH104" s="493"/>
      <c r="AI104" s="493"/>
      <c r="AJ104" s="493"/>
      <c r="AK104" s="493"/>
    </row>
    <row r="105" spans="1:37" ht="27.95" customHeight="1" x14ac:dyDescent="0.25">
      <c r="A105" s="512"/>
      <c r="B105" s="509"/>
      <c r="C105" s="182" t="s">
        <v>1049</v>
      </c>
      <c r="D105" s="509"/>
      <c r="E105" s="568"/>
      <c r="F105" s="497"/>
      <c r="G105" s="497"/>
      <c r="H105" s="500"/>
      <c r="I105" s="503"/>
      <c r="J105" s="497"/>
      <c r="K105" s="506"/>
      <c r="L105" s="509"/>
      <c r="M105" s="518"/>
      <c r="N105" s="494"/>
      <c r="O105" s="494"/>
      <c r="P105" s="494"/>
      <c r="Q105" s="494"/>
      <c r="R105" s="494"/>
      <c r="S105" s="494"/>
      <c r="T105" s="494"/>
      <c r="U105" s="494"/>
      <c r="V105" s="494"/>
      <c r="W105" s="494"/>
      <c r="X105" s="494"/>
      <c r="Y105" s="494"/>
      <c r="Z105" s="494"/>
      <c r="AA105" s="494"/>
      <c r="AB105" s="494"/>
      <c r="AC105" s="494"/>
      <c r="AD105" s="494"/>
      <c r="AE105" s="494"/>
      <c r="AF105" s="494"/>
      <c r="AG105" s="494"/>
      <c r="AH105" s="494"/>
      <c r="AI105" s="494"/>
      <c r="AJ105" s="494"/>
      <c r="AK105" s="494"/>
    </row>
    <row r="106" spans="1:37" ht="76.5" x14ac:dyDescent="0.25">
      <c r="A106" s="510">
        <v>64</v>
      </c>
      <c r="B106" s="507" t="s">
        <v>65</v>
      </c>
      <c r="C106" s="180" t="s">
        <v>1100</v>
      </c>
      <c r="D106" s="171" t="s">
        <v>1104</v>
      </c>
      <c r="E106" s="566">
        <v>25</v>
      </c>
      <c r="F106" s="495">
        <v>21566</v>
      </c>
      <c r="G106" s="495">
        <v>13150</v>
      </c>
      <c r="H106" s="498">
        <v>0</v>
      </c>
      <c r="I106" s="501">
        <v>0.39024399999999998</v>
      </c>
      <c r="J106" s="495">
        <v>13150</v>
      </c>
      <c r="K106" s="504">
        <v>328750</v>
      </c>
      <c r="L106" s="507" t="s">
        <v>1026</v>
      </c>
      <c r="M106" s="516">
        <v>2</v>
      </c>
      <c r="N106" s="492">
        <v>1</v>
      </c>
      <c r="O106" s="492">
        <v>1</v>
      </c>
      <c r="P106" s="492" t="s">
        <v>1027</v>
      </c>
      <c r="Q106" s="492">
        <v>1</v>
      </c>
      <c r="R106" s="492">
        <v>1</v>
      </c>
      <c r="S106" s="492">
        <v>1</v>
      </c>
      <c r="T106" s="492">
        <v>1</v>
      </c>
      <c r="U106" s="492">
        <v>1</v>
      </c>
      <c r="V106" s="492">
        <v>1</v>
      </c>
      <c r="W106" s="492">
        <v>1</v>
      </c>
      <c r="X106" s="492">
        <v>1</v>
      </c>
      <c r="Y106" s="492">
        <v>1</v>
      </c>
      <c r="Z106" s="492">
        <v>1</v>
      </c>
      <c r="AA106" s="492">
        <v>1</v>
      </c>
      <c r="AB106" s="492">
        <v>1</v>
      </c>
      <c r="AC106" s="492">
        <v>1</v>
      </c>
      <c r="AD106" s="492">
        <v>1</v>
      </c>
      <c r="AE106" s="492">
        <v>1</v>
      </c>
      <c r="AF106" s="492">
        <v>1</v>
      </c>
      <c r="AG106" s="492">
        <v>1</v>
      </c>
      <c r="AH106" s="492">
        <v>1</v>
      </c>
      <c r="AI106" s="492">
        <v>1</v>
      </c>
      <c r="AJ106" s="492">
        <v>1</v>
      </c>
      <c r="AK106" s="492">
        <v>1</v>
      </c>
    </row>
    <row r="107" spans="1:37" ht="25.5" x14ac:dyDescent="0.25">
      <c r="A107" s="511"/>
      <c r="B107" s="508"/>
      <c r="C107" s="181" t="s">
        <v>1101</v>
      </c>
      <c r="D107" s="175" t="s">
        <v>1105</v>
      </c>
      <c r="E107" s="567"/>
      <c r="F107" s="496"/>
      <c r="G107" s="496"/>
      <c r="H107" s="499"/>
      <c r="I107" s="502"/>
      <c r="J107" s="496"/>
      <c r="K107" s="505"/>
      <c r="L107" s="508"/>
      <c r="M107" s="517"/>
      <c r="N107" s="493"/>
      <c r="O107" s="493"/>
      <c r="P107" s="493"/>
      <c r="Q107" s="493"/>
      <c r="R107" s="493"/>
      <c r="S107" s="493"/>
      <c r="T107" s="493"/>
      <c r="U107" s="493"/>
      <c r="V107" s="493"/>
      <c r="W107" s="493"/>
      <c r="X107" s="493"/>
      <c r="Y107" s="493"/>
      <c r="Z107" s="493"/>
      <c r="AA107" s="493"/>
      <c r="AB107" s="493"/>
      <c r="AC107" s="493"/>
      <c r="AD107" s="493"/>
      <c r="AE107" s="493"/>
      <c r="AF107" s="493"/>
      <c r="AG107" s="493"/>
      <c r="AH107" s="493"/>
      <c r="AI107" s="493"/>
      <c r="AJ107" s="493"/>
      <c r="AK107" s="493"/>
    </row>
    <row r="108" spans="1:37" ht="43.5" customHeight="1" x14ac:dyDescent="0.25">
      <c r="A108" s="511"/>
      <c r="B108" s="508"/>
      <c r="C108" s="181" t="s">
        <v>1102</v>
      </c>
      <c r="D108" s="175"/>
      <c r="E108" s="567"/>
      <c r="F108" s="496"/>
      <c r="G108" s="496"/>
      <c r="H108" s="499"/>
      <c r="I108" s="502"/>
      <c r="J108" s="496"/>
      <c r="K108" s="505"/>
      <c r="L108" s="508"/>
      <c r="M108" s="517"/>
      <c r="N108" s="493"/>
      <c r="O108" s="493"/>
      <c r="P108" s="493"/>
      <c r="Q108" s="493"/>
      <c r="R108" s="493"/>
      <c r="S108" s="493"/>
      <c r="T108" s="493"/>
      <c r="U108" s="493"/>
      <c r="V108" s="493"/>
      <c r="W108" s="493"/>
      <c r="X108" s="493"/>
      <c r="Y108" s="493"/>
      <c r="Z108" s="493"/>
      <c r="AA108" s="493"/>
      <c r="AB108" s="493"/>
      <c r="AC108" s="493"/>
      <c r="AD108" s="493"/>
      <c r="AE108" s="493"/>
      <c r="AF108" s="493"/>
      <c r="AG108" s="493"/>
      <c r="AH108" s="493"/>
      <c r="AI108" s="493"/>
      <c r="AJ108" s="493"/>
      <c r="AK108" s="493"/>
    </row>
    <row r="109" spans="1:37" ht="15.6" customHeight="1" x14ac:dyDescent="0.25">
      <c r="A109" s="511"/>
      <c r="B109" s="508"/>
      <c r="C109" s="181" t="s">
        <v>1103</v>
      </c>
      <c r="D109" s="175"/>
      <c r="E109" s="567"/>
      <c r="F109" s="496"/>
      <c r="G109" s="496"/>
      <c r="H109" s="499"/>
      <c r="I109" s="502"/>
      <c r="J109" s="496"/>
      <c r="K109" s="505"/>
      <c r="L109" s="508"/>
      <c r="M109" s="517"/>
      <c r="N109" s="493"/>
      <c r="O109" s="493"/>
      <c r="P109" s="493"/>
      <c r="Q109" s="493"/>
      <c r="R109" s="493"/>
      <c r="S109" s="493"/>
      <c r="T109" s="493"/>
      <c r="U109" s="493"/>
      <c r="V109" s="493"/>
      <c r="W109" s="493"/>
      <c r="X109" s="493"/>
      <c r="Y109" s="493"/>
      <c r="Z109" s="493"/>
      <c r="AA109" s="493"/>
      <c r="AB109" s="493"/>
      <c r="AC109" s="493"/>
      <c r="AD109" s="493"/>
      <c r="AE109" s="493"/>
      <c r="AF109" s="493"/>
      <c r="AG109" s="493"/>
      <c r="AH109" s="493"/>
      <c r="AI109" s="493"/>
      <c r="AJ109" s="493"/>
      <c r="AK109" s="493"/>
    </row>
    <row r="110" spans="1:37" ht="24.95" customHeight="1" x14ac:dyDescent="0.25">
      <c r="A110" s="512"/>
      <c r="B110" s="509"/>
      <c r="C110" s="182" t="s">
        <v>1067</v>
      </c>
      <c r="D110" s="176"/>
      <c r="E110" s="568"/>
      <c r="F110" s="497"/>
      <c r="G110" s="497"/>
      <c r="H110" s="500"/>
      <c r="I110" s="503"/>
      <c r="J110" s="497"/>
      <c r="K110" s="506"/>
      <c r="L110" s="509"/>
      <c r="M110" s="518"/>
      <c r="N110" s="494"/>
      <c r="O110" s="494"/>
      <c r="P110" s="494"/>
      <c r="Q110" s="494"/>
      <c r="R110" s="494"/>
      <c r="S110" s="494"/>
      <c r="T110" s="494"/>
      <c r="U110" s="494"/>
      <c r="V110" s="494"/>
      <c r="W110" s="494"/>
      <c r="X110" s="494"/>
      <c r="Y110" s="494"/>
      <c r="Z110" s="494"/>
      <c r="AA110" s="494"/>
      <c r="AB110" s="494"/>
      <c r="AC110" s="494"/>
      <c r="AD110" s="494"/>
      <c r="AE110" s="494"/>
      <c r="AF110" s="494"/>
      <c r="AG110" s="494"/>
      <c r="AH110" s="494"/>
      <c r="AI110" s="494"/>
      <c r="AJ110" s="494"/>
      <c r="AK110" s="494"/>
    </row>
    <row r="111" spans="1:37" ht="14.1" customHeight="1" x14ac:dyDescent="0.25">
      <c r="A111" s="510">
        <v>65</v>
      </c>
      <c r="B111" s="507" t="s">
        <v>66</v>
      </c>
      <c r="C111" s="180" t="s">
        <v>1106</v>
      </c>
      <c r="D111" s="171" t="s">
        <v>1104</v>
      </c>
      <c r="E111" s="566">
        <v>25</v>
      </c>
      <c r="F111" s="495">
        <v>22513</v>
      </c>
      <c r="G111" s="495">
        <v>13150</v>
      </c>
      <c r="H111" s="498">
        <v>0</v>
      </c>
      <c r="I111" s="501">
        <v>0.41589300000000001</v>
      </c>
      <c r="J111" s="495">
        <v>13150</v>
      </c>
      <c r="K111" s="504">
        <v>328750</v>
      </c>
      <c r="L111" s="507" t="s">
        <v>1026</v>
      </c>
      <c r="M111" s="516">
        <v>2</v>
      </c>
      <c r="N111" s="492">
        <v>1</v>
      </c>
      <c r="O111" s="492">
        <v>1</v>
      </c>
      <c r="P111" s="492" t="s">
        <v>1027</v>
      </c>
      <c r="Q111" s="492">
        <v>1</v>
      </c>
      <c r="R111" s="492">
        <v>1</v>
      </c>
      <c r="S111" s="492">
        <v>1</v>
      </c>
      <c r="T111" s="492">
        <v>1</v>
      </c>
      <c r="U111" s="492">
        <v>1</v>
      </c>
      <c r="V111" s="492">
        <v>1</v>
      </c>
      <c r="W111" s="492">
        <v>1</v>
      </c>
      <c r="X111" s="492">
        <v>1</v>
      </c>
      <c r="Y111" s="492">
        <v>1</v>
      </c>
      <c r="Z111" s="492">
        <v>1</v>
      </c>
      <c r="AA111" s="492">
        <v>1</v>
      </c>
      <c r="AB111" s="492">
        <v>1</v>
      </c>
      <c r="AC111" s="492">
        <v>1</v>
      </c>
      <c r="AD111" s="492">
        <v>1</v>
      </c>
      <c r="AE111" s="492">
        <v>1</v>
      </c>
      <c r="AF111" s="492">
        <v>1</v>
      </c>
      <c r="AG111" s="492">
        <v>1</v>
      </c>
      <c r="AH111" s="492">
        <v>1</v>
      </c>
      <c r="AI111" s="492">
        <v>1</v>
      </c>
      <c r="AJ111" s="492">
        <v>1</v>
      </c>
      <c r="AK111" s="492">
        <v>1</v>
      </c>
    </row>
    <row r="112" spans="1:37" ht="14.1" customHeight="1" x14ac:dyDescent="0.25">
      <c r="A112" s="511"/>
      <c r="B112" s="508"/>
      <c r="C112" s="181" t="s">
        <v>1101</v>
      </c>
      <c r="D112" s="175" t="s">
        <v>1105</v>
      </c>
      <c r="E112" s="567"/>
      <c r="F112" s="496"/>
      <c r="G112" s="496"/>
      <c r="H112" s="499"/>
      <c r="I112" s="502"/>
      <c r="J112" s="496"/>
      <c r="K112" s="505"/>
      <c r="L112" s="508"/>
      <c r="M112" s="517"/>
      <c r="N112" s="493"/>
      <c r="O112" s="493"/>
      <c r="P112" s="493"/>
      <c r="Q112" s="493"/>
      <c r="R112" s="493"/>
      <c r="S112" s="493"/>
      <c r="T112" s="493"/>
      <c r="U112" s="493"/>
      <c r="V112" s="493"/>
      <c r="W112" s="493"/>
      <c r="X112" s="493"/>
      <c r="Y112" s="493"/>
      <c r="Z112" s="493"/>
      <c r="AA112" s="493"/>
      <c r="AB112" s="493"/>
      <c r="AC112" s="493"/>
      <c r="AD112" s="493"/>
      <c r="AE112" s="493"/>
      <c r="AF112" s="493"/>
      <c r="AG112" s="493"/>
      <c r="AH112" s="493"/>
      <c r="AI112" s="493"/>
      <c r="AJ112" s="493"/>
      <c r="AK112" s="493"/>
    </row>
    <row r="113" spans="1:37" x14ac:dyDescent="0.25">
      <c r="A113" s="511"/>
      <c r="B113" s="508"/>
      <c r="C113" s="181" t="s">
        <v>1102</v>
      </c>
      <c r="D113" s="175"/>
      <c r="E113" s="567"/>
      <c r="F113" s="496"/>
      <c r="G113" s="496"/>
      <c r="H113" s="499"/>
      <c r="I113" s="502"/>
      <c r="J113" s="496"/>
      <c r="K113" s="505"/>
      <c r="L113" s="508"/>
      <c r="M113" s="517"/>
      <c r="N113" s="493"/>
      <c r="O113" s="493"/>
      <c r="P113" s="493"/>
      <c r="Q113" s="493"/>
      <c r="R113" s="493"/>
      <c r="S113" s="493"/>
      <c r="T113" s="493"/>
      <c r="U113" s="493"/>
      <c r="V113" s="493"/>
      <c r="W113" s="493"/>
      <c r="X113" s="493"/>
      <c r="Y113" s="493"/>
      <c r="Z113" s="493"/>
      <c r="AA113" s="493"/>
      <c r="AB113" s="493"/>
      <c r="AC113" s="493"/>
      <c r="AD113" s="493"/>
      <c r="AE113" s="493"/>
      <c r="AF113" s="493"/>
      <c r="AG113" s="493"/>
      <c r="AH113" s="493"/>
      <c r="AI113" s="493"/>
      <c r="AJ113" s="493"/>
      <c r="AK113" s="493"/>
    </row>
    <row r="114" spans="1:37" x14ac:dyDescent="0.25">
      <c r="A114" s="511"/>
      <c r="B114" s="508"/>
      <c r="C114" s="181" t="s">
        <v>1103</v>
      </c>
      <c r="D114" s="175"/>
      <c r="E114" s="567"/>
      <c r="F114" s="496"/>
      <c r="G114" s="496"/>
      <c r="H114" s="499"/>
      <c r="I114" s="502"/>
      <c r="J114" s="496"/>
      <c r="K114" s="505"/>
      <c r="L114" s="508"/>
      <c r="M114" s="517"/>
      <c r="N114" s="493"/>
      <c r="O114" s="493"/>
      <c r="P114" s="493"/>
      <c r="Q114" s="493"/>
      <c r="R114" s="493"/>
      <c r="S114" s="493"/>
      <c r="T114" s="493"/>
      <c r="U114" s="493"/>
      <c r="V114" s="493"/>
      <c r="W114" s="493"/>
      <c r="X114" s="493"/>
      <c r="Y114" s="493"/>
      <c r="Z114" s="493"/>
      <c r="AA114" s="493"/>
      <c r="AB114" s="493"/>
      <c r="AC114" s="493"/>
      <c r="AD114" s="493"/>
      <c r="AE114" s="493"/>
      <c r="AF114" s="493"/>
      <c r="AG114" s="493"/>
      <c r="AH114" s="493"/>
      <c r="AI114" s="493"/>
      <c r="AJ114" s="493"/>
      <c r="AK114" s="493"/>
    </row>
    <row r="115" spans="1:37" ht="38.25" x14ac:dyDescent="0.25">
      <c r="A115" s="512"/>
      <c r="B115" s="509"/>
      <c r="C115" s="182" t="s">
        <v>1067</v>
      </c>
      <c r="D115" s="176"/>
      <c r="E115" s="568"/>
      <c r="F115" s="497"/>
      <c r="G115" s="497"/>
      <c r="H115" s="500"/>
      <c r="I115" s="503"/>
      <c r="J115" s="497"/>
      <c r="K115" s="506"/>
      <c r="L115" s="509"/>
      <c r="M115" s="518"/>
      <c r="N115" s="494"/>
      <c r="O115" s="494"/>
      <c r="P115" s="494"/>
      <c r="Q115" s="494"/>
      <c r="R115" s="494"/>
      <c r="S115" s="494"/>
      <c r="T115" s="494"/>
      <c r="U115" s="494"/>
      <c r="V115" s="494"/>
      <c r="W115" s="494"/>
      <c r="X115" s="494"/>
      <c r="Y115" s="494"/>
      <c r="Z115" s="494"/>
      <c r="AA115" s="494"/>
      <c r="AB115" s="494"/>
      <c r="AC115" s="494"/>
      <c r="AD115" s="494"/>
      <c r="AE115" s="494"/>
      <c r="AF115" s="494"/>
      <c r="AG115" s="494"/>
      <c r="AH115" s="494"/>
      <c r="AI115" s="494"/>
      <c r="AJ115" s="494"/>
      <c r="AK115" s="494"/>
    </row>
    <row r="116" spans="1:37" x14ac:dyDescent="0.25">
      <c r="A116" s="510">
        <v>66</v>
      </c>
      <c r="B116" s="507" t="s">
        <v>67</v>
      </c>
      <c r="C116" s="172" t="s">
        <v>1107</v>
      </c>
      <c r="D116" s="507" t="s">
        <v>288</v>
      </c>
      <c r="E116" s="566">
        <v>25</v>
      </c>
      <c r="F116" s="495">
        <v>4418</v>
      </c>
      <c r="G116" s="495">
        <v>2747</v>
      </c>
      <c r="H116" s="498">
        <v>0</v>
      </c>
      <c r="I116" s="501">
        <v>0.37822499999999998</v>
      </c>
      <c r="J116" s="495">
        <v>2747</v>
      </c>
      <c r="K116" s="504">
        <v>68675</v>
      </c>
      <c r="L116" s="507" t="s">
        <v>1026</v>
      </c>
      <c r="M116" s="516">
        <v>2</v>
      </c>
      <c r="N116" s="492">
        <v>1</v>
      </c>
      <c r="O116" s="492">
        <v>1</v>
      </c>
      <c r="P116" s="492" t="s">
        <v>1027</v>
      </c>
      <c r="Q116" s="492">
        <v>1</v>
      </c>
      <c r="R116" s="492">
        <v>1</v>
      </c>
      <c r="S116" s="492">
        <v>1</v>
      </c>
      <c r="T116" s="492">
        <v>1</v>
      </c>
      <c r="U116" s="492">
        <v>1</v>
      </c>
      <c r="V116" s="492">
        <v>1</v>
      </c>
      <c r="W116" s="492">
        <v>1</v>
      </c>
      <c r="X116" s="492">
        <v>1</v>
      </c>
      <c r="Y116" s="492">
        <v>1</v>
      </c>
      <c r="Z116" s="492">
        <v>1</v>
      </c>
      <c r="AA116" s="492">
        <v>1</v>
      </c>
      <c r="AB116" s="492">
        <v>1</v>
      </c>
      <c r="AC116" s="492">
        <v>1</v>
      </c>
      <c r="AD116" s="492">
        <v>1</v>
      </c>
      <c r="AE116" s="492">
        <v>1</v>
      </c>
      <c r="AF116" s="492">
        <v>1</v>
      </c>
      <c r="AG116" s="492">
        <v>1</v>
      </c>
      <c r="AH116" s="492">
        <v>1</v>
      </c>
      <c r="AI116" s="492">
        <v>1</v>
      </c>
      <c r="AJ116" s="492">
        <v>1</v>
      </c>
      <c r="AK116" s="492">
        <v>1</v>
      </c>
    </row>
    <row r="117" spans="1:37" x14ac:dyDescent="0.25">
      <c r="A117" s="511"/>
      <c r="B117" s="508"/>
      <c r="C117" s="173" t="s">
        <v>1108</v>
      </c>
      <c r="D117" s="508"/>
      <c r="E117" s="567"/>
      <c r="F117" s="496"/>
      <c r="G117" s="496"/>
      <c r="H117" s="499"/>
      <c r="I117" s="502"/>
      <c r="J117" s="496"/>
      <c r="K117" s="505"/>
      <c r="L117" s="508"/>
      <c r="M117" s="517"/>
      <c r="N117" s="493"/>
      <c r="O117" s="493"/>
      <c r="P117" s="493"/>
      <c r="Q117" s="493"/>
      <c r="R117" s="493"/>
      <c r="S117" s="493"/>
      <c r="T117" s="493"/>
      <c r="U117" s="493"/>
      <c r="V117" s="493"/>
      <c r="W117" s="493"/>
      <c r="X117" s="493"/>
      <c r="Y117" s="493"/>
      <c r="Z117" s="493"/>
      <c r="AA117" s="493"/>
      <c r="AB117" s="493"/>
      <c r="AC117" s="493"/>
      <c r="AD117" s="493"/>
      <c r="AE117" s="493"/>
      <c r="AF117" s="493"/>
      <c r="AG117" s="493"/>
      <c r="AH117" s="493"/>
      <c r="AI117" s="493"/>
      <c r="AJ117" s="493"/>
      <c r="AK117" s="493"/>
    </row>
    <row r="118" spans="1:37" x14ac:dyDescent="0.25">
      <c r="A118" s="512"/>
      <c r="B118" s="509"/>
      <c r="C118" s="174" t="s">
        <v>1109</v>
      </c>
      <c r="D118" s="509"/>
      <c r="E118" s="568"/>
      <c r="F118" s="497"/>
      <c r="G118" s="497"/>
      <c r="H118" s="500"/>
      <c r="I118" s="503"/>
      <c r="J118" s="497"/>
      <c r="K118" s="506"/>
      <c r="L118" s="509"/>
      <c r="M118" s="518"/>
      <c r="N118" s="494"/>
      <c r="O118" s="494"/>
      <c r="P118" s="494"/>
      <c r="Q118" s="494"/>
      <c r="R118" s="494"/>
      <c r="S118" s="494"/>
      <c r="T118" s="494"/>
      <c r="U118" s="494"/>
      <c r="V118" s="494"/>
      <c r="W118" s="494"/>
      <c r="X118" s="494"/>
      <c r="Y118" s="494"/>
      <c r="Z118" s="494"/>
      <c r="AA118" s="494"/>
      <c r="AB118" s="494"/>
      <c r="AC118" s="494"/>
      <c r="AD118" s="494"/>
      <c r="AE118" s="494"/>
      <c r="AF118" s="494"/>
      <c r="AG118" s="494"/>
      <c r="AH118" s="494"/>
      <c r="AI118" s="494"/>
      <c r="AJ118" s="494"/>
      <c r="AK118" s="494"/>
    </row>
    <row r="119" spans="1:37" x14ac:dyDescent="0.25">
      <c r="A119" s="510">
        <v>71</v>
      </c>
      <c r="B119" s="507" t="s">
        <v>68</v>
      </c>
      <c r="C119" s="172" t="s">
        <v>1110</v>
      </c>
      <c r="D119" s="507" t="s">
        <v>288</v>
      </c>
      <c r="E119" s="566">
        <v>25</v>
      </c>
      <c r="F119" s="495">
        <v>8416</v>
      </c>
      <c r="G119" s="495">
        <v>4944</v>
      </c>
      <c r="H119" s="498">
        <v>0</v>
      </c>
      <c r="I119" s="501">
        <v>0.41254800000000003</v>
      </c>
      <c r="J119" s="495">
        <v>4944</v>
      </c>
      <c r="K119" s="504">
        <v>123600</v>
      </c>
      <c r="L119" s="507" t="s">
        <v>1026</v>
      </c>
      <c r="M119" s="516">
        <v>2</v>
      </c>
      <c r="N119" s="492">
        <v>1</v>
      </c>
      <c r="O119" s="492">
        <v>1</v>
      </c>
      <c r="P119" s="492" t="s">
        <v>1027</v>
      </c>
      <c r="Q119" s="492">
        <v>1</v>
      </c>
      <c r="R119" s="492">
        <v>1</v>
      </c>
      <c r="S119" s="492">
        <v>1</v>
      </c>
      <c r="T119" s="492">
        <v>1</v>
      </c>
      <c r="U119" s="492">
        <v>1</v>
      </c>
      <c r="V119" s="492">
        <v>1</v>
      </c>
      <c r="W119" s="492">
        <v>1</v>
      </c>
      <c r="X119" s="492">
        <v>1</v>
      </c>
      <c r="Y119" s="492">
        <v>1</v>
      </c>
      <c r="Z119" s="492">
        <v>1</v>
      </c>
      <c r="AA119" s="492">
        <v>1</v>
      </c>
      <c r="AB119" s="492">
        <v>1</v>
      </c>
      <c r="AC119" s="492">
        <v>1</v>
      </c>
      <c r="AD119" s="492">
        <v>1</v>
      </c>
      <c r="AE119" s="492">
        <v>1</v>
      </c>
      <c r="AF119" s="492">
        <v>1</v>
      </c>
      <c r="AG119" s="492">
        <v>1</v>
      </c>
      <c r="AH119" s="492">
        <v>1</v>
      </c>
      <c r="AI119" s="492">
        <v>1</v>
      </c>
      <c r="AJ119" s="492">
        <v>1</v>
      </c>
      <c r="AK119" s="492">
        <v>1</v>
      </c>
    </row>
    <row r="120" spans="1:37" x14ac:dyDescent="0.25">
      <c r="A120" s="511"/>
      <c r="B120" s="508"/>
      <c r="C120" s="173" t="s">
        <v>1111</v>
      </c>
      <c r="D120" s="508"/>
      <c r="E120" s="567"/>
      <c r="F120" s="496"/>
      <c r="G120" s="496"/>
      <c r="H120" s="499"/>
      <c r="I120" s="502"/>
      <c r="J120" s="496"/>
      <c r="K120" s="505"/>
      <c r="L120" s="508"/>
      <c r="M120" s="517"/>
      <c r="N120" s="493"/>
      <c r="O120" s="493"/>
      <c r="P120" s="493"/>
      <c r="Q120" s="493"/>
      <c r="R120" s="493"/>
      <c r="S120" s="493"/>
      <c r="T120" s="493"/>
      <c r="U120" s="493"/>
      <c r="V120" s="493"/>
      <c r="W120" s="493"/>
      <c r="X120" s="493"/>
      <c r="Y120" s="493"/>
      <c r="Z120" s="493"/>
      <c r="AA120" s="493"/>
      <c r="AB120" s="493"/>
      <c r="AC120" s="493"/>
      <c r="AD120" s="493"/>
      <c r="AE120" s="493"/>
      <c r="AF120" s="493"/>
      <c r="AG120" s="493"/>
      <c r="AH120" s="493"/>
      <c r="AI120" s="493"/>
      <c r="AJ120" s="493"/>
      <c r="AK120" s="493"/>
    </row>
    <row r="121" spans="1:37" x14ac:dyDescent="0.25">
      <c r="A121" s="511"/>
      <c r="B121" s="508"/>
      <c r="C121" s="173" t="s">
        <v>1108</v>
      </c>
      <c r="D121" s="508"/>
      <c r="E121" s="567"/>
      <c r="F121" s="496"/>
      <c r="G121" s="496"/>
      <c r="H121" s="499"/>
      <c r="I121" s="502"/>
      <c r="J121" s="496"/>
      <c r="K121" s="505"/>
      <c r="L121" s="508"/>
      <c r="M121" s="517"/>
      <c r="N121" s="493"/>
      <c r="O121" s="493"/>
      <c r="P121" s="493"/>
      <c r="Q121" s="493"/>
      <c r="R121" s="493"/>
      <c r="S121" s="493"/>
      <c r="T121" s="493"/>
      <c r="U121" s="493"/>
      <c r="V121" s="493"/>
      <c r="W121" s="493"/>
      <c r="X121" s="493"/>
      <c r="Y121" s="493"/>
      <c r="Z121" s="493"/>
      <c r="AA121" s="493"/>
      <c r="AB121" s="493"/>
      <c r="AC121" s="493"/>
      <c r="AD121" s="493"/>
      <c r="AE121" s="493"/>
      <c r="AF121" s="493"/>
      <c r="AG121" s="493"/>
      <c r="AH121" s="493"/>
      <c r="AI121" s="493"/>
      <c r="AJ121" s="493"/>
      <c r="AK121" s="493"/>
    </row>
    <row r="122" spans="1:37" x14ac:dyDescent="0.25">
      <c r="A122" s="512"/>
      <c r="B122" s="509"/>
      <c r="C122" s="174" t="s">
        <v>1112</v>
      </c>
      <c r="D122" s="509"/>
      <c r="E122" s="568"/>
      <c r="F122" s="497"/>
      <c r="G122" s="497"/>
      <c r="H122" s="500"/>
      <c r="I122" s="503"/>
      <c r="J122" s="497"/>
      <c r="K122" s="506"/>
      <c r="L122" s="509"/>
      <c r="M122" s="518"/>
      <c r="N122" s="494"/>
      <c r="O122" s="494"/>
      <c r="P122" s="494"/>
      <c r="Q122" s="494"/>
      <c r="R122" s="494"/>
      <c r="S122" s="494"/>
      <c r="T122" s="494"/>
      <c r="U122" s="494"/>
      <c r="V122" s="494"/>
      <c r="W122" s="494"/>
      <c r="X122" s="494"/>
      <c r="Y122" s="494"/>
      <c r="Z122" s="494"/>
      <c r="AA122" s="494"/>
      <c r="AB122" s="494"/>
      <c r="AC122" s="494"/>
      <c r="AD122" s="494"/>
      <c r="AE122" s="494"/>
      <c r="AF122" s="494"/>
      <c r="AG122" s="494"/>
      <c r="AH122" s="494"/>
      <c r="AI122" s="494"/>
      <c r="AJ122" s="494"/>
      <c r="AK122" s="494"/>
    </row>
    <row r="123" spans="1:37" x14ac:dyDescent="0.25">
      <c r="A123" s="510">
        <v>72</v>
      </c>
      <c r="B123" s="507" t="s">
        <v>69</v>
      </c>
      <c r="C123" s="172" t="s">
        <v>1110</v>
      </c>
      <c r="D123" s="507" t="s">
        <v>288</v>
      </c>
      <c r="E123" s="566">
        <v>25</v>
      </c>
      <c r="F123" s="495">
        <v>8311</v>
      </c>
      <c r="G123" s="495">
        <v>4944</v>
      </c>
      <c r="H123" s="498">
        <v>0</v>
      </c>
      <c r="I123" s="501">
        <v>0.40512599999999999</v>
      </c>
      <c r="J123" s="495">
        <v>4944</v>
      </c>
      <c r="K123" s="504">
        <v>123600</v>
      </c>
      <c r="L123" s="507" t="s">
        <v>1026</v>
      </c>
      <c r="M123" s="516">
        <v>2</v>
      </c>
      <c r="N123" s="492">
        <v>1</v>
      </c>
      <c r="O123" s="492">
        <v>1</v>
      </c>
      <c r="P123" s="492" t="s">
        <v>1027</v>
      </c>
      <c r="Q123" s="492">
        <v>1</v>
      </c>
      <c r="R123" s="492">
        <v>1</v>
      </c>
      <c r="S123" s="492">
        <v>1</v>
      </c>
      <c r="T123" s="492">
        <v>1</v>
      </c>
      <c r="U123" s="492">
        <v>1</v>
      </c>
      <c r="V123" s="492">
        <v>1</v>
      </c>
      <c r="W123" s="492">
        <v>1</v>
      </c>
      <c r="X123" s="492">
        <v>1</v>
      </c>
      <c r="Y123" s="492">
        <v>1</v>
      </c>
      <c r="Z123" s="492">
        <v>1</v>
      </c>
      <c r="AA123" s="492">
        <v>1</v>
      </c>
      <c r="AB123" s="492">
        <v>1</v>
      </c>
      <c r="AC123" s="492">
        <v>1</v>
      </c>
      <c r="AD123" s="492">
        <v>1</v>
      </c>
      <c r="AE123" s="492">
        <v>1</v>
      </c>
      <c r="AF123" s="492">
        <v>1</v>
      </c>
      <c r="AG123" s="492">
        <v>1</v>
      </c>
      <c r="AH123" s="492">
        <v>1</v>
      </c>
      <c r="AI123" s="492">
        <v>1</v>
      </c>
      <c r="AJ123" s="492">
        <v>1</v>
      </c>
      <c r="AK123" s="492">
        <v>1</v>
      </c>
    </row>
    <row r="124" spans="1:37" x14ac:dyDescent="0.25">
      <c r="A124" s="511"/>
      <c r="B124" s="508"/>
      <c r="C124" s="173" t="s">
        <v>1113</v>
      </c>
      <c r="D124" s="508"/>
      <c r="E124" s="567"/>
      <c r="F124" s="496"/>
      <c r="G124" s="496"/>
      <c r="H124" s="499"/>
      <c r="I124" s="502"/>
      <c r="J124" s="496"/>
      <c r="K124" s="505"/>
      <c r="L124" s="508"/>
      <c r="M124" s="517"/>
      <c r="N124" s="493"/>
      <c r="O124" s="493"/>
      <c r="P124" s="493"/>
      <c r="Q124" s="493"/>
      <c r="R124" s="493"/>
      <c r="S124" s="493"/>
      <c r="T124" s="493"/>
      <c r="U124" s="493"/>
      <c r="V124" s="493"/>
      <c r="W124" s="493"/>
      <c r="X124" s="493"/>
      <c r="Y124" s="493"/>
      <c r="Z124" s="493"/>
      <c r="AA124" s="493"/>
      <c r="AB124" s="493"/>
      <c r="AC124" s="493"/>
      <c r="AD124" s="493"/>
      <c r="AE124" s="493"/>
      <c r="AF124" s="493"/>
      <c r="AG124" s="493"/>
      <c r="AH124" s="493"/>
      <c r="AI124" s="493"/>
      <c r="AJ124" s="493"/>
      <c r="AK124" s="493"/>
    </row>
    <row r="125" spans="1:37" x14ac:dyDescent="0.25">
      <c r="A125" s="511"/>
      <c r="B125" s="508"/>
      <c r="C125" s="173" t="s">
        <v>1114</v>
      </c>
      <c r="D125" s="508"/>
      <c r="E125" s="567"/>
      <c r="F125" s="496"/>
      <c r="G125" s="496"/>
      <c r="H125" s="499"/>
      <c r="I125" s="502"/>
      <c r="J125" s="496"/>
      <c r="K125" s="505"/>
      <c r="L125" s="508"/>
      <c r="M125" s="517"/>
      <c r="N125" s="493"/>
      <c r="O125" s="493"/>
      <c r="P125" s="493"/>
      <c r="Q125" s="493"/>
      <c r="R125" s="493"/>
      <c r="S125" s="493"/>
      <c r="T125" s="493"/>
      <c r="U125" s="493"/>
      <c r="V125" s="493"/>
      <c r="W125" s="493"/>
      <c r="X125" s="493"/>
      <c r="Y125" s="493"/>
      <c r="Z125" s="493"/>
      <c r="AA125" s="493"/>
      <c r="AB125" s="493"/>
      <c r="AC125" s="493"/>
      <c r="AD125" s="493"/>
      <c r="AE125" s="493"/>
      <c r="AF125" s="493"/>
      <c r="AG125" s="493"/>
      <c r="AH125" s="493"/>
      <c r="AI125" s="493"/>
      <c r="AJ125" s="493"/>
      <c r="AK125" s="493"/>
    </row>
    <row r="126" spans="1:37" x14ac:dyDescent="0.25">
      <c r="A126" s="512"/>
      <c r="B126" s="509"/>
      <c r="C126" s="174" t="s">
        <v>1115</v>
      </c>
      <c r="D126" s="509"/>
      <c r="E126" s="568"/>
      <c r="F126" s="497"/>
      <c r="G126" s="497"/>
      <c r="H126" s="500"/>
      <c r="I126" s="503"/>
      <c r="J126" s="497"/>
      <c r="K126" s="506"/>
      <c r="L126" s="509"/>
      <c r="M126" s="518"/>
      <c r="N126" s="494"/>
      <c r="O126" s="494"/>
      <c r="P126" s="494"/>
      <c r="Q126" s="494"/>
      <c r="R126" s="494"/>
      <c r="S126" s="494"/>
      <c r="T126" s="494"/>
      <c r="U126" s="494"/>
      <c r="V126" s="494"/>
      <c r="W126" s="494"/>
      <c r="X126" s="494"/>
      <c r="Y126" s="494"/>
      <c r="Z126" s="494"/>
      <c r="AA126" s="494"/>
      <c r="AB126" s="494"/>
      <c r="AC126" s="494"/>
      <c r="AD126" s="494"/>
      <c r="AE126" s="494"/>
      <c r="AF126" s="494"/>
      <c r="AG126" s="494"/>
      <c r="AH126" s="494"/>
      <c r="AI126" s="494"/>
      <c r="AJ126" s="494"/>
      <c r="AK126" s="494"/>
    </row>
    <row r="127" spans="1:37" x14ac:dyDescent="0.25">
      <c r="A127" s="510">
        <v>73</v>
      </c>
      <c r="B127" s="507" t="s">
        <v>127</v>
      </c>
      <c r="C127" s="172" t="s">
        <v>1116</v>
      </c>
      <c r="D127" s="507" t="s">
        <v>288</v>
      </c>
      <c r="E127" s="566">
        <v>25</v>
      </c>
      <c r="F127" s="495">
        <v>22723</v>
      </c>
      <c r="G127" s="495">
        <v>4734</v>
      </c>
      <c r="H127" s="498">
        <v>0</v>
      </c>
      <c r="I127" s="501">
        <v>0.79166499999999995</v>
      </c>
      <c r="J127" s="495">
        <v>4734</v>
      </c>
      <c r="K127" s="504">
        <v>118350</v>
      </c>
      <c r="L127" s="507" t="s">
        <v>1026</v>
      </c>
      <c r="M127" s="516">
        <v>2</v>
      </c>
      <c r="N127" s="492">
        <v>1</v>
      </c>
      <c r="O127" s="492">
        <v>1</v>
      </c>
      <c r="P127" s="492" t="s">
        <v>1027</v>
      </c>
      <c r="Q127" s="492">
        <v>1</v>
      </c>
      <c r="R127" s="492">
        <v>1</v>
      </c>
      <c r="S127" s="492">
        <v>1</v>
      </c>
      <c r="T127" s="492">
        <v>1</v>
      </c>
      <c r="U127" s="492">
        <v>1</v>
      </c>
      <c r="V127" s="492">
        <v>1</v>
      </c>
      <c r="W127" s="492">
        <v>1</v>
      </c>
      <c r="X127" s="492">
        <v>1</v>
      </c>
      <c r="Y127" s="492">
        <v>1</v>
      </c>
      <c r="Z127" s="492">
        <v>1</v>
      </c>
      <c r="AA127" s="492">
        <v>1</v>
      </c>
      <c r="AB127" s="492">
        <v>1</v>
      </c>
      <c r="AC127" s="492">
        <v>1</v>
      </c>
      <c r="AD127" s="492">
        <v>1</v>
      </c>
      <c r="AE127" s="492">
        <v>1</v>
      </c>
      <c r="AF127" s="492">
        <v>1</v>
      </c>
      <c r="AG127" s="492">
        <v>1</v>
      </c>
      <c r="AH127" s="492">
        <v>1</v>
      </c>
      <c r="AI127" s="492">
        <v>1</v>
      </c>
      <c r="AJ127" s="492">
        <v>1</v>
      </c>
      <c r="AK127" s="492">
        <v>1</v>
      </c>
    </row>
    <row r="128" spans="1:37" x14ac:dyDescent="0.25">
      <c r="A128" s="511"/>
      <c r="B128" s="508"/>
      <c r="C128" s="173" t="s">
        <v>1117</v>
      </c>
      <c r="D128" s="508"/>
      <c r="E128" s="567"/>
      <c r="F128" s="496"/>
      <c r="G128" s="496"/>
      <c r="H128" s="499"/>
      <c r="I128" s="502"/>
      <c r="J128" s="496"/>
      <c r="K128" s="505"/>
      <c r="L128" s="508"/>
      <c r="M128" s="517"/>
      <c r="N128" s="493"/>
      <c r="O128" s="493"/>
      <c r="P128" s="493"/>
      <c r="Q128" s="493"/>
      <c r="R128" s="493"/>
      <c r="S128" s="493"/>
      <c r="T128" s="493"/>
      <c r="U128" s="493"/>
      <c r="V128" s="493"/>
      <c r="W128" s="493"/>
      <c r="X128" s="493"/>
      <c r="Y128" s="493"/>
      <c r="Z128" s="493"/>
      <c r="AA128" s="493"/>
      <c r="AB128" s="493"/>
      <c r="AC128" s="493"/>
      <c r="AD128" s="493"/>
      <c r="AE128" s="493"/>
      <c r="AF128" s="493"/>
      <c r="AG128" s="493"/>
      <c r="AH128" s="493"/>
      <c r="AI128" s="493"/>
      <c r="AJ128" s="493"/>
      <c r="AK128" s="493"/>
    </row>
    <row r="129" spans="1:37" x14ac:dyDescent="0.25">
      <c r="A129" s="512"/>
      <c r="B129" s="509"/>
      <c r="C129" s="174" t="s">
        <v>1118</v>
      </c>
      <c r="D129" s="509"/>
      <c r="E129" s="568"/>
      <c r="F129" s="497"/>
      <c r="G129" s="497"/>
      <c r="H129" s="500"/>
      <c r="I129" s="503"/>
      <c r="J129" s="497"/>
      <c r="K129" s="506"/>
      <c r="L129" s="509"/>
      <c r="M129" s="518"/>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row>
    <row r="130" spans="1:37" x14ac:dyDescent="0.25">
      <c r="A130" s="510">
        <v>74</v>
      </c>
      <c r="B130" s="507" t="s">
        <v>70</v>
      </c>
      <c r="C130" s="172" t="s">
        <v>1119</v>
      </c>
      <c r="D130" s="507" t="s">
        <v>293</v>
      </c>
      <c r="E130" s="566">
        <v>25</v>
      </c>
      <c r="F130" s="495">
        <v>7311</v>
      </c>
      <c r="G130" s="495">
        <v>3103</v>
      </c>
      <c r="H130" s="498">
        <v>0</v>
      </c>
      <c r="I130" s="501">
        <v>0.57557100000000005</v>
      </c>
      <c r="J130" s="495">
        <v>3103</v>
      </c>
      <c r="K130" s="504">
        <v>77575</v>
      </c>
      <c r="L130" s="507" t="s">
        <v>1026</v>
      </c>
      <c r="M130" s="516">
        <v>2</v>
      </c>
      <c r="N130" s="492">
        <v>1</v>
      </c>
      <c r="O130" s="492">
        <v>1</v>
      </c>
      <c r="P130" s="492" t="s">
        <v>1027</v>
      </c>
      <c r="Q130" s="492">
        <v>1</v>
      </c>
      <c r="R130" s="492">
        <v>1</v>
      </c>
      <c r="S130" s="492">
        <v>1</v>
      </c>
      <c r="T130" s="492">
        <v>1</v>
      </c>
      <c r="U130" s="492">
        <v>1</v>
      </c>
      <c r="V130" s="492">
        <v>1</v>
      </c>
      <c r="W130" s="492">
        <v>1</v>
      </c>
      <c r="X130" s="492">
        <v>1</v>
      </c>
      <c r="Y130" s="492">
        <v>1</v>
      </c>
      <c r="Z130" s="492">
        <v>1</v>
      </c>
      <c r="AA130" s="492">
        <v>1</v>
      </c>
      <c r="AB130" s="492">
        <v>1</v>
      </c>
      <c r="AC130" s="492">
        <v>1</v>
      </c>
      <c r="AD130" s="492">
        <v>1</v>
      </c>
      <c r="AE130" s="492">
        <v>1</v>
      </c>
      <c r="AF130" s="492">
        <v>1</v>
      </c>
      <c r="AG130" s="492">
        <v>1</v>
      </c>
      <c r="AH130" s="492">
        <v>1</v>
      </c>
      <c r="AI130" s="492">
        <v>1</v>
      </c>
      <c r="AJ130" s="492">
        <v>1</v>
      </c>
      <c r="AK130" s="492">
        <v>1</v>
      </c>
    </row>
    <row r="131" spans="1:37" x14ac:dyDescent="0.25">
      <c r="A131" s="511"/>
      <c r="B131" s="508"/>
      <c r="C131" s="173" t="s">
        <v>1120</v>
      </c>
      <c r="D131" s="508"/>
      <c r="E131" s="567"/>
      <c r="F131" s="496"/>
      <c r="G131" s="496"/>
      <c r="H131" s="499"/>
      <c r="I131" s="502"/>
      <c r="J131" s="496"/>
      <c r="K131" s="505"/>
      <c r="L131" s="508"/>
      <c r="M131" s="517"/>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row>
    <row r="132" spans="1:37" x14ac:dyDescent="0.25">
      <c r="A132" s="511"/>
      <c r="B132" s="508"/>
      <c r="C132" s="173" t="s">
        <v>1121</v>
      </c>
      <c r="D132" s="508"/>
      <c r="E132" s="567"/>
      <c r="F132" s="496"/>
      <c r="G132" s="496"/>
      <c r="H132" s="499"/>
      <c r="I132" s="502"/>
      <c r="J132" s="496"/>
      <c r="K132" s="505"/>
      <c r="L132" s="508"/>
      <c r="M132" s="517"/>
      <c r="N132" s="493"/>
      <c r="O132" s="493"/>
      <c r="P132" s="493"/>
      <c r="Q132" s="493"/>
      <c r="R132" s="493"/>
      <c r="S132" s="493"/>
      <c r="T132" s="493"/>
      <c r="U132" s="493"/>
      <c r="V132" s="493"/>
      <c r="W132" s="493"/>
      <c r="X132" s="493"/>
      <c r="Y132" s="493"/>
      <c r="Z132" s="493"/>
      <c r="AA132" s="493"/>
      <c r="AB132" s="493"/>
      <c r="AC132" s="493"/>
      <c r="AD132" s="493"/>
      <c r="AE132" s="493"/>
      <c r="AF132" s="493"/>
      <c r="AG132" s="493"/>
      <c r="AH132" s="493"/>
      <c r="AI132" s="493"/>
      <c r="AJ132" s="493"/>
      <c r="AK132" s="493"/>
    </row>
    <row r="133" spans="1:37" x14ac:dyDescent="0.25">
      <c r="A133" s="512"/>
      <c r="B133" s="509"/>
      <c r="C133" s="174" t="s">
        <v>1122</v>
      </c>
      <c r="D133" s="509"/>
      <c r="E133" s="568"/>
      <c r="F133" s="497"/>
      <c r="G133" s="497"/>
      <c r="H133" s="500"/>
      <c r="I133" s="503"/>
      <c r="J133" s="497"/>
      <c r="K133" s="506"/>
      <c r="L133" s="509"/>
      <c r="M133" s="518"/>
      <c r="N133" s="494"/>
      <c r="O133" s="494"/>
      <c r="P133" s="494"/>
      <c r="Q133" s="494"/>
      <c r="R133" s="494"/>
      <c r="S133" s="494"/>
      <c r="T133" s="494"/>
      <c r="U133" s="494"/>
      <c r="V133" s="494"/>
      <c r="W133" s="494"/>
      <c r="X133" s="494"/>
      <c r="Y133" s="494"/>
      <c r="Z133" s="494"/>
      <c r="AA133" s="494"/>
      <c r="AB133" s="494"/>
      <c r="AC133" s="494"/>
      <c r="AD133" s="494"/>
      <c r="AE133" s="494"/>
      <c r="AF133" s="494"/>
      <c r="AG133" s="494"/>
      <c r="AH133" s="494"/>
      <c r="AI133" s="494"/>
      <c r="AJ133" s="494"/>
      <c r="AK133" s="494"/>
    </row>
    <row r="134" spans="1:37" x14ac:dyDescent="0.25">
      <c r="A134" s="510">
        <v>79</v>
      </c>
      <c r="B134" s="507" t="s">
        <v>71</v>
      </c>
      <c r="C134" s="172" t="s">
        <v>1123</v>
      </c>
      <c r="D134" s="507" t="s">
        <v>288</v>
      </c>
      <c r="E134" s="566">
        <v>37</v>
      </c>
      <c r="F134" s="495">
        <v>989</v>
      </c>
      <c r="G134" s="495">
        <v>515</v>
      </c>
      <c r="H134" s="498">
        <v>0</v>
      </c>
      <c r="I134" s="501">
        <v>0.47927199999999998</v>
      </c>
      <c r="J134" s="495">
        <v>515</v>
      </c>
      <c r="K134" s="504">
        <v>19055</v>
      </c>
      <c r="L134" s="507" t="s">
        <v>1026</v>
      </c>
      <c r="M134" s="516">
        <v>10</v>
      </c>
      <c r="N134" s="492">
        <v>5</v>
      </c>
      <c r="O134" s="492">
        <v>1</v>
      </c>
      <c r="P134" s="492" t="s">
        <v>1027</v>
      </c>
      <c r="Q134" s="492">
        <v>1</v>
      </c>
      <c r="R134" s="492">
        <v>1</v>
      </c>
      <c r="S134" s="492">
        <v>1</v>
      </c>
      <c r="T134" s="492">
        <v>1</v>
      </c>
      <c r="U134" s="492">
        <v>1</v>
      </c>
      <c r="V134" s="492">
        <v>1</v>
      </c>
      <c r="W134" s="492">
        <v>1</v>
      </c>
      <c r="X134" s="492">
        <v>1</v>
      </c>
      <c r="Y134" s="492">
        <v>1</v>
      </c>
      <c r="Z134" s="492">
        <v>1</v>
      </c>
      <c r="AA134" s="492">
        <v>1</v>
      </c>
      <c r="AB134" s="492">
        <v>1</v>
      </c>
      <c r="AC134" s="492">
        <v>1</v>
      </c>
      <c r="AD134" s="492">
        <v>1</v>
      </c>
      <c r="AE134" s="492">
        <v>1</v>
      </c>
      <c r="AF134" s="492">
        <v>1</v>
      </c>
      <c r="AG134" s="492">
        <v>1</v>
      </c>
      <c r="AH134" s="492">
        <v>1</v>
      </c>
      <c r="AI134" s="492">
        <v>1</v>
      </c>
      <c r="AJ134" s="492">
        <v>1</v>
      </c>
      <c r="AK134" s="492">
        <v>1</v>
      </c>
    </row>
    <row r="135" spans="1:37" x14ac:dyDescent="0.25">
      <c r="A135" s="512"/>
      <c r="B135" s="509"/>
      <c r="C135" s="174" t="s">
        <v>1124</v>
      </c>
      <c r="D135" s="509"/>
      <c r="E135" s="568"/>
      <c r="F135" s="497"/>
      <c r="G135" s="497"/>
      <c r="H135" s="500"/>
      <c r="I135" s="503"/>
      <c r="J135" s="497"/>
      <c r="K135" s="506"/>
      <c r="L135" s="509"/>
      <c r="M135" s="518"/>
      <c r="N135" s="494"/>
      <c r="O135" s="494"/>
      <c r="P135" s="494"/>
      <c r="Q135" s="494"/>
      <c r="R135" s="494"/>
      <c r="S135" s="494"/>
      <c r="T135" s="494"/>
      <c r="U135" s="494"/>
      <c r="V135" s="494"/>
      <c r="W135" s="494"/>
      <c r="X135" s="494"/>
      <c r="Y135" s="494"/>
      <c r="Z135" s="494"/>
      <c r="AA135" s="494"/>
      <c r="AB135" s="494"/>
      <c r="AC135" s="494"/>
      <c r="AD135" s="494"/>
      <c r="AE135" s="494"/>
      <c r="AF135" s="494"/>
      <c r="AG135" s="494"/>
      <c r="AH135" s="494"/>
      <c r="AI135" s="494"/>
      <c r="AJ135" s="494"/>
      <c r="AK135" s="494"/>
    </row>
    <row r="136" spans="1:37" x14ac:dyDescent="0.25">
      <c r="A136" s="510">
        <v>80</v>
      </c>
      <c r="B136" s="507" t="s">
        <v>72</v>
      </c>
      <c r="C136" s="172" t="s">
        <v>1125</v>
      </c>
      <c r="D136" s="507" t="s">
        <v>288</v>
      </c>
      <c r="E136" s="566">
        <v>37</v>
      </c>
      <c r="F136" s="495">
        <v>642</v>
      </c>
      <c r="G136" s="495">
        <v>412</v>
      </c>
      <c r="H136" s="498">
        <v>0</v>
      </c>
      <c r="I136" s="501">
        <v>0.35825499999999999</v>
      </c>
      <c r="J136" s="495">
        <v>412</v>
      </c>
      <c r="K136" s="504">
        <v>15244</v>
      </c>
      <c r="L136" s="507" t="s">
        <v>1026</v>
      </c>
      <c r="M136" s="516">
        <v>10</v>
      </c>
      <c r="N136" s="492">
        <v>5</v>
      </c>
      <c r="O136" s="492">
        <v>1</v>
      </c>
      <c r="P136" s="492" t="s">
        <v>1027</v>
      </c>
      <c r="Q136" s="492">
        <v>1</v>
      </c>
      <c r="R136" s="492">
        <v>1</v>
      </c>
      <c r="S136" s="492">
        <v>1</v>
      </c>
      <c r="T136" s="492">
        <v>1</v>
      </c>
      <c r="U136" s="492">
        <v>1</v>
      </c>
      <c r="V136" s="492">
        <v>1</v>
      </c>
      <c r="W136" s="492">
        <v>1</v>
      </c>
      <c r="X136" s="492">
        <v>1</v>
      </c>
      <c r="Y136" s="492">
        <v>1</v>
      </c>
      <c r="Z136" s="492">
        <v>1</v>
      </c>
      <c r="AA136" s="492">
        <v>1</v>
      </c>
      <c r="AB136" s="492">
        <v>1</v>
      </c>
      <c r="AC136" s="492">
        <v>1</v>
      </c>
      <c r="AD136" s="492">
        <v>1</v>
      </c>
      <c r="AE136" s="492">
        <v>1</v>
      </c>
      <c r="AF136" s="492">
        <v>1</v>
      </c>
      <c r="AG136" s="492">
        <v>1</v>
      </c>
      <c r="AH136" s="492">
        <v>1</v>
      </c>
      <c r="AI136" s="492">
        <v>1</v>
      </c>
      <c r="AJ136" s="492">
        <v>1</v>
      </c>
      <c r="AK136" s="492">
        <v>1</v>
      </c>
    </row>
    <row r="137" spans="1:37" x14ac:dyDescent="0.25">
      <c r="A137" s="511"/>
      <c r="B137" s="508"/>
      <c r="C137" s="173" t="s">
        <v>1124</v>
      </c>
      <c r="D137" s="508"/>
      <c r="E137" s="567"/>
      <c r="F137" s="496"/>
      <c r="G137" s="496"/>
      <c r="H137" s="499"/>
      <c r="I137" s="502"/>
      <c r="J137" s="496"/>
      <c r="K137" s="505"/>
      <c r="L137" s="508"/>
      <c r="M137" s="517"/>
      <c r="N137" s="493"/>
      <c r="O137" s="493"/>
      <c r="P137" s="493"/>
      <c r="Q137" s="493"/>
      <c r="R137" s="493"/>
      <c r="S137" s="493"/>
      <c r="T137" s="493"/>
      <c r="U137" s="493"/>
      <c r="V137" s="493"/>
      <c r="W137" s="493"/>
      <c r="X137" s="493"/>
      <c r="Y137" s="493"/>
      <c r="Z137" s="493"/>
      <c r="AA137" s="493"/>
      <c r="AB137" s="493"/>
      <c r="AC137" s="493"/>
      <c r="AD137" s="493"/>
      <c r="AE137" s="493"/>
      <c r="AF137" s="493"/>
      <c r="AG137" s="493"/>
      <c r="AH137" s="493"/>
      <c r="AI137" s="493"/>
      <c r="AJ137" s="493"/>
      <c r="AK137" s="493"/>
    </row>
    <row r="138" spans="1:37" ht="25.5" x14ac:dyDescent="0.25">
      <c r="A138" s="512"/>
      <c r="B138" s="509"/>
      <c r="C138" s="174" t="s">
        <v>1126</v>
      </c>
      <c r="D138" s="509"/>
      <c r="E138" s="568"/>
      <c r="F138" s="497"/>
      <c r="G138" s="497"/>
      <c r="H138" s="500"/>
      <c r="I138" s="503"/>
      <c r="J138" s="497"/>
      <c r="K138" s="506"/>
      <c r="L138" s="509"/>
      <c r="M138" s="518"/>
      <c r="N138" s="494"/>
      <c r="O138" s="494"/>
      <c r="P138" s="494"/>
      <c r="Q138" s="494"/>
      <c r="R138" s="494"/>
      <c r="S138" s="494"/>
      <c r="T138" s="494"/>
      <c r="U138" s="494"/>
      <c r="V138" s="494"/>
      <c r="W138" s="494"/>
      <c r="X138" s="494"/>
      <c r="Y138" s="494"/>
      <c r="Z138" s="494"/>
      <c r="AA138" s="494"/>
      <c r="AB138" s="494"/>
      <c r="AC138" s="494"/>
      <c r="AD138" s="494"/>
      <c r="AE138" s="494"/>
      <c r="AF138" s="494"/>
      <c r="AG138" s="494"/>
      <c r="AH138" s="494"/>
      <c r="AI138" s="494"/>
      <c r="AJ138" s="494"/>
      <c r="AK138" s="494"/>
    </row>
    <row r="139" spans="1:37" x14ac:dyDescent="0.25">
      <c r="A139" s="510">
        <v>81</v>
      </c>
      <c r="B139" s="507" t="s">
        <v>73</v>
      </c>
      <c r="C139" s="172" t="s">
        <v>1127</v>
      </c>
      <c r="D139" s="507" t="s">
        <v>288</v>
      </c>
      <c r="E139" s="566">
        <v>37</v>
      </c>
      <c r="F139" s="495">
        <v>410</v>
      </c>
      <c r="G139" s="495">
        <v>201</v>
      </c>
      <c r="H139" s="498">
        <v>0</v>
      </c>
      <c r="I139" s="501">
        <v>0.50975599999999999</v>
      </c>
      <c r="J139" s="495">
        <v>201</v>
      </c>
      <c r="K139" s="504">
        <v>7437</v>
      </c>
      <c r="L139" s="507" t="s">
        <v>1026</v>
      </c>
      <c r="M139" s="516">
        <v>10</v>
      </c>
      <c r="N139" s="492">
        <v>5</v>
      </c>
      <c r="O139" s="492">
        <v>1</v>
      </c>
      <c r="P139" s="492" t="s">
        <v>1027</v>
      </c>
      <c r="Q139" s="492">
        <v>1</v>
      </c>
      <c r="R139" s="492">
        <v>1</v>
      </c>
      <c r="S139" s="492">
        <v>1</v>
      </c>
      <c r="T139" s="492">
        <v>1</v>
      </c>
      <c r="U139" s="492">
        <v>1</v>
      </c>
      <c r="V139" s="492">
        <v>1</v>
      </c>
      <c r="W139" s="492">
        <v>1</v>
      </c>
      <c r="X139" s="492">
        <v>1</v>
      </c>
      <c r="Y139" s="492">
        <v>1</v>
      </c>
      <c r="Z139" s="492">
        <v>1</v>
      </c>
      <c r="AA139" s="492">
        <v>1</v>
      </c>
      <c r="AB139" s="492">
        <v>1</v>
      </c>
      <c r="AC139" s="492">
        <v>1</v>
      </c>
      <c r="AD139" s="492">
        <v>1</v>
      </c>
      <c r="AE139" s="492">
        <v>1</v>
      </c>
      <c r="AF139" s="492">
        <v>1</v>
      </c>
      <c r="AG139" s="492">
        <v>1</v>
      </c>
      <c r="AH139" s="492">
        <v>1</v>
      </c>
      <c r="AI139" s="492">
        <v>1</v>
      </c>
      <c r="AJ139" s="492">
        <v>1</v>
      </c>
      <c r="AK139" s="492">
        <v>1</v>
      </c>
    </row>
    <row r="140" spans="1:37" x14ac:dyDescent="0.25">
      <c r="A140" s="512"/>
      <c r="B140" s="509"/>
      <c r="C140" s="174" t="s">
        <v>1128</v>
      </c>
      <c r="D140" s="509"/>
      <c r="E140" s="568"/>
      <c r="F140" s="497"/>
      <c r="G140" s="497"/>
      <c r="H140" s="500"/>
      <c r="I140" s="503"/>
      <c r="J140" s="497"/>
      <c r="K140" s="506"/>
      <c r="L140" s="509"/>
      <c r="M140" s="518"/>
      <c r="N140" s="494"/>
      <c r="O140" s="494"/>
      <c r="P140" s="494"/>
      <c r="Q140" s="494"/>
      <c r="R140" s="494"/>
      <c r="S140" s="494"/>
      <c r="T140" s="494"/>
      <c r="U140" s="494"/>
      <c r="V140" s="494"/>
      <c r="W140" s="494"/>
      <c r="X140" s="494"/>
      <c r="Y140" s="494"/>
      <c r="Z140" s="494"/>
      <c r="AA140" s="494"/>
      <c r="AB140" s="494"/>
      <c r="AC140" s="494"/>
      <c r="AD140" s="494"/>
      <c r="AE140" s="494"/>
      <c r="AF140" s="494"/>
      <c r="AG140" s="494"/>
      <c r="AH140" s="494"/>
      <c r="AI140" s="494"/>
      <c r="AJ140" s="494"/>
      <c r="AK140" s="494"/>
    </row>
    <row r="141" spans="1:37" x14ac:dyDescent="0.25">
      <c r="A141" s="510">
        <v>82</v>
      </c>
      <c r="B141" s="507" t="s">
        <v>74</v>
      </c>
      <c r="C141" s="172" t="s">
        <v>1129</v>
      </c>
      <c r="D141" s="507" t="s">
        <v>293</v>
      </c>
      <c r="E141" s="566">
        <v>37</v>
      </c>
      <c r="F141" s="495">
        <v>2072</v>
      </c>
      <c r="G141" s="495">
        <v>955</v>
      </c>
      <c r="H141" s="498">
        <v>0</v>
      </c>
      <c r="I141" s="501">
        <v>0.53909300000000004</v>
      </c>
      <c r="J141" s="495">
        <v>955</v>
      </c>
      <c r="K141" s="504">
        <v>35335</v>
      </c>
      <c r="L141" s="507" t="s">
        <v>1026</v>
      </c>
      <c r="M141" s="516">
        <v>10</v>
      </c>
      <c r="N141" s="492">
        <v>5</v>
      </c>
      <c r="O141" s="492">
        <v>1</v>
      </c>
      <c r="P141" s="492" t="s">
        <v>1027</v>
      </c>
      <c r="Q141" s="492">
        <v>1</v>
      </c>
      <c r="R141" s="492">
        <v>1</v>
      </c>
      <c r="S141" s="492">
        <v>1</v>
      </c>
      <c r="T141" s="492">
        <v>1</v>
      </c>
      <c r="U141" s="492">
        <v>1</v>
      </c>
      <c r="V141" s="492">
        <v>1</v>
      </c>
      <c r="W141" s="492">
        <v>1</v>
      </c>
      <c r="X141" s="492">
        <v>1</v>
      </c>
      <c r="Y141" s="492">
        <v>1</v>
      </c>
      <c r="Z141" s="492">
        <v>1</v>
      </c>
      <c r="AA141" s="492">
        <v>1</v>
      </c>
      <c r="AB141" s="492">
        <v>1</v>
      </c>
      <c r="AC141" s="492">
        <v>1</v>
      </c>
      <c r="AD141" s="492">
        <v>1</v>
      </c>
      <c r="AE141" s="492">
        <v>1</v>
      </c>
      <c r="AF141" s="492">
        <v>1</v>
      </c>
      <c r="AG141" s="492">
        <v>1</v>
      </c>
      <c r="AH141" s="492">
        <v>1</v>
      </c>
      <c r="AI141" s="492">
        <v>1</v>
      </c>
      <c r="AJ141" s="492">
        <v>1</v>
      </c>
      <c r="AK141" s="492">
        <v>1</v>
      </c>
    </row>
    <row r="142" spans="1:37" x14ac:dyDescent="0.25">
      <c r="A142" s="512"/>
      <c r="B142" s="509"/>
      <c r="C142" s="174" t="s">
        <v>1130</v>
      </c>
      <c r="D142" s="509"/>
      <c r="E142" s="568"/>
      <c r="F142" s="497"/>
      <c r="G142" s="497"/>
      <c r="H142" s="500"/>
      <c r="I142" s="503"/>
      <c r="J142" s="497"/>
      <c r="K142" s="506"/>
      <c r="L142" s="509"/>
      <c r="M142" s="518"/>
      <c r="N142" s="494"/>
      <c r="O142" s="494"/>
      <c r="P142" s="494"/>
      <c r="Q142" s="494"/>
      <c r="R142" s="494"/>
      <c r="S142" s="494"/>
      <c r="T142" s="494"/>
      <c r="U142" s="494"/>
      <c r="V142" s="494"/>
      <c r="W142" s="494"/>
      <c r="X142" s="494"/>
      <c r="Y142" s="494"/>
      <c r="Z142" s="494"/>
      <c r="AA142" s="494"/>
      <c r="AB142" s="494"/>
      <c r="AC142" s="494"/>
      <c r="AD142" s="494"/>
      <c r="AE142" s="494"/>
      <c r="AF142" s="494"/>
      <c r="AG142" s="494"/>
      <c r="AH142" s="494"/>
      <c r="AI142" s="494"/>
      <c r="AJ142" s="494"/>
      <c r="AK142" s="494"/>
    </row>
    <row r="143" spans="1:37" x14ac:dyDescent="0.25">
      <c r="A143" s="510">
        <v>83</v>
      </c>
      <c r="B143" s="507" t="s">
        <v>75</v>
      </c>
      <c r="C143" s="172" t="s">
        <v>1131</v>
      </c>
      <c r="D143" s="507" t="s">
        <v>288</v>
      </c>
      <c r="E143" s="566">
        <v>37</v>
      </c>
      <c r="F143" s="495">
        <v>389</v>
      </c>
      <c r="G143" s="495">
        <v>320</v>
      </c>
      <c r="H143" s="498">
        <v>0</v>
      </c>
      <c r="I143" s="501">
        <v>0.17737800000000001</v>
      </c>
      <c r="J143" s="495">
        <v>320</v>
      </c>
      <c r="K143" s="504">
        <v>11840</v>
      </c>
      <c r="L143" s="507" t="s">
        <v>1026</v>
      </c>
      <c r="M143" s="516">
        <v>10</v>
      </c>
      <c r="N143" s="492">
        <v>5</v>
      </c>
      <c r="O143" s="492">
        <v>1</v>
      </c>
      <c r="P143" s="492" t="s">
        <v>1027</v>
      </c>
      <c r="Q143" s="492">
        <v>1</v>
      </c>
      <c r="R143" s="492">
        <v>1</v>
      </c>
      <c r="S143" s="492">
        <v>1</v>
      </c>
      <c r="T143" s="492">
        <v>1</v>
      </c>
      <c r="U143" s="492">
        <v>1</v>
      </c>
      <c r="V143" s="492">
        <v>1</v>
      </c>
      <c r="W143" s="492">
        <v>1</v>
      </c>
      <c r="X143" s="492">
        <v>1</v>
      </c>
      <c r="Y143" s="492">
        <v>1</v>
      </c>
      <c r="Z143" s="492">
        <v>1</v>
      </c>
      <c r="AA143" s="492">
        <v>1</v>
      </c>
      <c r="AB143" s="492">
        <v>1</v>
      </c>
      <c r="AC143" s="492">
        <v>1</v>
      </c>
      <c r="AD143" s="492">
        <v>1</v>
      </c>
      <c r="AE143" s="492">
        <v>1</v>
      </c>
      <c r="AF143" s="492">
        <v>1</v>
      </c>
      <c r="AG143" s="492">
        <v>1</v>
      </c>
      <c r="AH143" s="492">
        <v>1</v>
      </c>
      <c r="AI143" s="492">
        <v>1</v>
      </c>
      <c r="AJ143" s="492">
        <v>1</v>
      </c>
      <c r="AK143" s="492">
        <v>1</v>
      </c>
    </row>
    <row r="144" spans="1:37" x14ac:dyDescent="0.25">
      <c r="A144" s="512"/>
      <c r="B144" s="509"/>
      <c r="C144" s="174" t="s">
        <v>1124</v>
      </c>
      <c r="D144" s="509"/>
      <c r="E144" s="568"/>
      <c r="F144" s="497"/>
      <c r="G144" s="497"/>
      <c r="H144" s="500"/>
      <c r="I144" s="503"/>
      <c r="J144" s="497"/>
      <c r="K144" s="506"/>
      <c r="L144" s="509"/>
      <c r="M144" s="518"/>
      <c r="N144" s="494"/>
      <c r="O144" s="494"/>
      <c r="P144" s="494"/>
      <c r="Q144" s="494"/>
      <c r="R144" s="494"/>
      <c r="S144" s="494"/>
      <c r="T144" s="494"/>
      <c r="U144" s="494"/>
      <c r="V144" s="494"/>
      <c r="W144" s="494"/>
      <c r="X144" s="494"/>
      <c r="Y144" s="494"/>
      <c r="Z144" s="494"/>
      <c r="AA144" s="494"/>
      <c r="AB144" s="494"/>
      <c r="AC144" s="494"/>
      <c r="AD144" s="494"/>
      <c r="AE144" s="494"/>
      <c r="AF144" s="494"/>
      <c r="AG144" s="494"/>
      <c r="AH144" s="494"/>
      <c r="AI144" s="494"/>
      <c r="AJ144" s="494"/>
      <c r="AK144" s="494"/>
    </row>
    <row r="145" spans="1:37" x14ac:dyDescent="0.25">
      <c r="A145" s="510">
        <v>86</v>
      </c>
      <c r="B145" s="507" t="s">
        <v>299</v>
      </c>
      <c r="C145" s="172" t="s">
        <v>1132</v>
      </c>
      <c r="D145" s="507" t="s">
        <v>288</v>
      </c>
      <c r="E145" s="566">
        <v>20</v>
      </c>
      <c r="F145" s="495">
        <v>4050</v>
      </c>
      <c r="G145" s="495">
        <v>2657</v>
      </c>
      <c r="H145" s="498">
        <v>0</v>
      </c>
      <c r="I145" s="501">
        <v>0.34395100000000001</v>
      </c>
      <c r="J145" s="495">
        <v>2657</v>
      </c>
      <c r="K145" s="504">
        <v>53140</v>
      </c>
      <c r="L145" s="507" t="s">
        <v>1026</v>
      </c>
      <c r="M145" s="516">
        <v>10</v>
      </c>
      <c r="N145" s="492">
        <v>10</v>
      </c>
      <c r="O145" s="492" t="s">
        <v>1027</v>
      </c>
      <c r="P145" s="492" t="s">
        <v>1027</v>
      </c>
      <c r="Q145" s="492" t="s">
        <v>1027</v>
      </c>
      <c r="R145" s="492" t="s">
        <v>1027</v>
      </c>
      <c r="S145" s="492" t="s">
        <v>1027</v>
      </c>
      <c r="T145" s="492" t="s">
        <v>1027</v>
      </c>
      <c r="U145" s="492" t="s">
        <v>1027</v>
      </c>
      <c r="V145" s="492" t="s">
        <v>1027</v>
      </c>
      <c r="W145" s="492" t="s">
        <v>1027</v>
      </c>
      <c r="X145" s="492" t="s">
        <v>1027</v>
      </c>
      <c r="Y145" s="492" t="s">
        <v>1027</v>
      </c>
      <c r="Z145" s="492" t="s">
        <v>1027</v>
      </c>
      <c r="AA145" s="492" t="s">
        <v>1027</v>
      </c>
      <c r="AB145" s="492" t="s">
        <v>1027</v>
      </c>
      <c r="AC145" s="492" t="s">
        <v>1027</v>
      </c>
      <c r="AD145" s="492" t="s">
        <v>1027</v>
      </c>
      <c r="AE145" s="492" t="s">
        <v>1027</v>
      </c>
      <c r="AF145" s="492" t="s">
        <v>1027</v>
      </c>
      <c r="AG145" s="492" t="s">
        <v>1027</v>
      </c>
      <c r="AH145" s="492" t="s">
        <v>1027</v>
      </c>
      <c r="AI145" s="492" t="s">
        <v>1027</v>
      </c>
      <c r="AJ145" s="492" t="s">
        <v>1027</v>
      </c>
      <c r="AK145" s="492" t="s">
        <v>1027</v>
      </c>
    </row>
    <row r="146" spans="1:37" ht="25.5" x14ac:dyDescent="0.25">
      <c r="A146" s="511"/>
      <c r="B146" s="508"/>
      <c r="C146" s="173" t="s">
        <v>1133</v>
      </c>
      <c r="D146" s="508"/>
      <c r="E146" s="567"/>
      <c r="F146" s="496"/>
      <c r="G146" s="496"/>
      <c r="H146" s="499"/>
      <c r="I146" s="502"/>
      <c r="J146" s="496"/>
      <c r="K146" s="505"/>
      <c r="L146" s="508"/>
      <c r="M146" s="517"/>
      <c r="N146" s="493"/>
      <c r="O146" s="493"/>
      <c r="P146" s="493"/>
      <c r="Q146" s="493"/>
      <c r="R146" s="493"/>
      <c r="S146" s="493"/>
      <c r="T146" s="493"/>
      <c r="U146" s="493"/>
      <c r="V146" s="493"/>
      <c r="W146" s="493"/>
      <c r="X146" s="493"/>
      <c r="Y146" s="493"/>
      <c r="Z146" s="493"/>
      <c r="AA146" s="493"/>
      <c r="AB146" s="493"/>
      <c r="AC146" s="493"/>
      <c r="AD146" s="493"/>
      <c r="AE146" s="493"/>
      <c r="AF146" s="493"/>
      <c r="AG146" s="493"/>
      <c r="AH146" s="493"/>
      <c r="AI146" s="493"/>
      <c r="AJ146" s="493"/>
      <c r="AK146" s="493"/>
    </row>
    <row r="147" spans="1:37" x14ac:dyDescent="0.25">
      <c r="A147" s="512"/>
      <c r="B147" s="509"/>
      <c r="C147" s="174" t="s">
        <v>1134</v>
      </c>
      <c r="D147" s="509"/>
      <c r="E147" s="568"/>
      <c r="F147" s="497"/>
      <c r="G147" s="497"/>
      <c r="H147" s="500"/>
      <c r="I147" s="503"/>
      <c r="J147" s="497"/>
      <c r="K147" s="506"/>
      <c r="L147" s="509"/>
      <c r="M147" s="518"/>
      <c r="N147" s="494"/>
      <c r="O147" s="494"/>
      <c r="P147" s="494"/>
      <c r="Q147" s="494"/>
      <c r="R147" s="494"/>
      <c r="S147" s="494"/>
      <c r="T147" s="494"/>
      <c r="U147" s="494"/>
      <c r="V147" s="494"/>
      <c r="W147" s="494"/>
      <c r="X147" s="494"/>
      <c r="Y147" s="494"/>
      <c r="Z147" s="494"/>
      <c r="AA147" s="494"/>
      <c r="AB147" s="494"/>
      <c r="AC147" s="494"/>
      <c r="AD147" s="494"/>
      <c r="AE147" s="494"/>
      <c r="AF147" s="494"/>
      <c r="AG147" s="494"/>
      <c r="AH147" s="494"/>
      <c r="AI147" s="494"/>
      <c r="AJ147" s="494"/>
      <c r="AK147" s="494"/>
    </row>
    <row r="148" spans="1:37" x14ac:dyDescent="0.25">
      <c r="A148" s="528">
        <v>87</v>
      </c>
      <c r="B148" s="525" t="s">
        <v>301</v>
      </c>
      <c r="C148" s="177" t="s">
        <v>1135</v>
      </c>
      <c r="D148" s="525" t="s">
        <v>288</v>
      </c>
      <c r="E148" s="569">
        <v>25</v>
      </c>
      <c r="F148" s="534">
        <v>4050</v>
      </c>
      <c r="G148" s="534">
        <v>2614</v>
      </c>
      <c r="H148" s="537">
        <v>1</v>
      </c>
      <c r="I148" s="501">
        <v>1</v>
      </c>
      <c r="J148" s="540" t="s">
        <v>1060</v>
      </c>
      <c r="K148" s="522" t="s">
        <v>1061</v>
      </c>
      <c r="L148" s="525" t="s">
        <v>986</v>
      </c>
      <c r="M148" s="543">
        <v>2</v>
      </c>
      <c r="N148" s="519">
        <v>1</v>
      </c>
      <c r="O148" s="519">
        <v>1</v>
      </c>
      <c r="P148" s="519" t="s">
        <v>1027</v>
      </c>
      <c r="Q148" s="519">
        <v>1</v>
      </c>
      <c r="R148" s="519">
        <v>1</v>
      </c>
      <c r="S148" s="519">
        <v>1</v>
      </c>
      <c r="T148" s="519">
        <v>1</v>
      </c>
      <c r="U148" s="519">
        <v>1</v>
      </c>
      <c r="V148" s="519">
        <v>1</v>
      </c>
      <c r="W148" s="519">
        <v>1</v>
      </c>
      <c r="X148" s="519">
        <v>1</v>
      </c>
      <c r="Y148" s="519">
        <v>1</v>
      </c>
      <c r="Z148" s="519">
        <v>1</v>
      </c>
      <c r="AA148" s="519">
        <v>1</v>
      </c>
      <c r="AB148" s="519">
        <v>1</v>
      </c>
      <c r="AC148" s="519">
        <v>1</v>
      </c>
      <c r="AD148" s="519">
        <v>1</v>
      </c>
      <c r="AE148" s="519">
        <v>1</v>
      </c>
      <c r="AF148" s="519">
        <v>1</v>
      </c>
      <c r="AG148" s="519">
        <v>1</v>
      </c>
      <c r="AH148" s="519">
        <v>1</v>
      </c>
      <c r="AI148" s="519">
        <v>1</v>
      </c>
      <c r="AJ148" s="519">
        <v>1</v>
      </c>
      <c r="AK148" s="519">
        <v>1</v>
      </c>
    </row>
    <row r="149" spans="1:37" ht="25.5" x14ac:dyDescent="0.25">
      <c r="A149" s="529"/>
      <c r="B149" s="526"/>
      <c r="C149" s="178" t="s">
        <v>1133</v>
      </c>
      <c r="D149" s="526"/>
      <c r="E149" s="570"/>
      <c r="F149" s="535"/>
      <c r="G149" s="535"/>
      <c r="H149" s="538"/>
      <c r="I149" s="502"/>
      <c r="J149" s="541"/>
      <c r="K149" s="523"/>
      <c r="L149" s="526"/>
      <c r="M149" s="544"/>
      <c r="N149" s="520"/>
      <c r="O149" s="520"/>
      <c r="P149" s="520"/>
      <c r="Q149" s="520"/>
      <c r="R149" s="520"/>
      <c r="S149" s="520"/>
      <c r="T149" s="520"/>
      <c r="U149" s="520"/>
      <c r="V149" s="520"/>
      <c r="W149" s="520"/>
      <c r="X149" s="520"/>
      <c r="Y149" s="520"/>
      <c r="Z149" s="520"/>
      <c r="AA149" s="520"/>
      <c r="AB149" s="520"/>
      <c r="AC149" s="520"/>
      <c r="AD149" s="520"/>
      <c r="AE149" s="520"/>
      <c r="AF149" s="520"/>
      <c r="AG149" s="520"/>
      <c r="AH149" s="520"/>
      <c r="AI149" s="520"/>
      <c r="AJ149" s="520"/>
      <c r="AK149" s="520"/>
    </row>
    <row r="150" spans="1:37" x14ac:dyDescent="0.25">
      <c r="A150" s="530"/>
      <c r="B150" s="527"/>
      <c r="C150" s="179" t="s">
        <v>1134</v>
      </c>
      <c r="D150" s="527"/>
      <c r="E150" s="571"/>
      <c r="F150" s="536"/>
      <c r="G150" s="536"/>
      <c r="H150" s="539"/>
      <c r="I150" s="503"/>
      <c r="J150" s="542"/>
      <c r="K150" s="524"/>
      <c r="L150" s="527"/>
      <c r="M150" s="545"/>
      <c r="N150" s="521"/>
      <c r="O150" s="521"/>
      <c r="P150" s="521"/>
      <c r="Q150" s="521"/>
      <c r="R150" s="521"/>
      <c r="S150" s="521"/>
      <c r="T150" s="521"/>
      <c r="U150" s="521"/>
      <c r="V150" s="521"/>
      <c r="W150" s="521"/>
      <c r="X150" s="521"/>
      <c r="Y150" s="521"/>
      <c r="Z150" s="521"/>
      <c r="AA150" s="521"/>
      <c r="AB150" s="521"/>
      <c r="AC150" s="521"/>
      <c r="AD150" s="521"/>
      <c r="AE150" s="521"/>
      <c r="AF150" s="521"/>
      <c r="AG150" s="521"/>
      <c r="AH150" s="521"/>
      <c r="AI150" s="521"/>
      <c r="AJ150" s="521"/>
      <c r="AK150" s="521"/>
    </row>
    <row r="151" spans="1:37" x14ac:dyDescent="0.25">
      <c r="A151" s="510">
        <v>88</v>
      </c>
      <c r="B151" s="507" t="s">
        <v>76</v>
      </c>
      <c r="C151" s="172" t="s">
        <v>1132</v>
      </c>
      <c r="D151" s="507" t="s">
        <v>288</v>
      </c>
      <c r="E151" s="566">
        <v>67</v>
      </c>
      <c r="F151" s="495">
        <v>5029</v>
      </c>
      <c r="G151" s="495">
        <v>2586</v>
      </c>
      <c r="H151" s="498">
        <v>0</v>
      </c>
      <c r="I151" s="501">
        <v>0.48578199999999999</v>
      </c>
      <c r="J151" s="495">
        <v>2586</v>
      </c>
      <c r="K151" s="504">
        <v>173262</v>
      </c>
      <c r="L151" s="507" t="s">
        <v>1026</v>
      </c>
      <c r="M151" s="516" t="s">
        <v>1137</v>
      </c>
      <c r="N151" s="492" t="s">
        <v>1027</v>
      </c>
      <c r="O151" s="492">
        <v>5</v>
      </c>
      <c r="P151" s="492" t="s">
        <v>1027</v>
      </c>
      <c r="Q151" s="492">
        <v>10</v>
      </c>
      <c r="R151" s="492">
        <v>3</v>
      </c>
      <c r="S151" s="492">
        <v>5</v>
      </c>
      <c r="T151" s="492">
        <v>6</v>
      </c>
      <c r="U151" s="492">
        <v>5</v>
      </c>
      <c r="V151" s="492" t="s">
        <v>1027</v>
      </c>
      <c r="W151" s="492">
        <v>1</v>
      </c>
      <c r="X151" s="492">
        <v>1</v>
      </c>
      <c r="Y151" s="492">
        <v>2</v>
      </c>
      <c r="Z151" s="492">
        <v>2</v>
      </c>
      <c r="AA151" s="492">
        <v>2</v>
      </c>
      <c r="AB151" s="492">
        <v>2</v>
      </c>
      <c r="AC151" s="492">
        <v>2</v>
      </c>
      <c r="AD151" s="492">
        <v>2</v>
      </c>
      <c r="AE151" s="492">
        <v>3</v>
      </c>
      <c r="AF151" s="492">
        <v>2</v>
      </c>
      <c r="AG151" s="492">
        <v>3</v>
      </c>
      <c r="AH151" s="492">
        <v>3</v>
      </c>
      <c r="AI151" s="492">
        <v>3</v>
      </c>
      <c r="AJ151" s="492">
        <v>3</v>
      </c>
      <c r="AK151" s="492">
        <v>2</v>
      </c>
    </row>
    <row r="152" spans="1:37" ht="25.5" x14ac:dyDescent="0.25">
      <c r="A152" s="511"/>
      <c r="B152" s="508"/>
      <c r="C152" s="173" t="s">
        <v>1136</v>
      </c>
      <c r="D152" s="508"/>
      <c r="E152" s="567"/>
      <c r="F152" s="496"/>
      <c r="G152" s="496"/>
      <c r="H152" s="499"/>
      <c r="I152" s="502"/>
      <c r="J152" s="496"/>
      <c r="K152" s="505"/>
      <c r="L152" s="508"/>
      <c r="M152" s="517"/>
      <c r="N152" s="493"/>
      <c r="O152" s="493"/>
      <c r="P152" s="493"/>
      <c r="Q152" s="493"/>
      <c r="R152" s="493"/>
      <c r="S152" s="493"/>
      <c r="T152" s="493"/>
      <c r="U152" s="493"/>
      <c r="V152" s="493"/>
      <c r="W152" s="493"/>
      <c r="X152" s="493"/>
      <c r="Y152" s="493"/>
      <c r="Z152" s="493"/>
      <c r="AA152" s="493"/>
      <c r="AB152" s="493"/>
      <c r="AC152" s="493"/>
      <c r="AD152" s="493"/>
      <c r="AE152" s="493"/>
      <c r="AF152" s="493"/>
      <c r="AG152" s="493"/>
      <c r="AH152" s="493"/>
      <c r="AI152" s="493"/>
      <c r="AJ152" s="493"/>
      <c r="AK152" s="493"/>
    </row>
    <row r="153" spans="1:37" x14ac:dyDescent="0.25">
      <c r="A153" s="512"/>
      <c r="B153" s="509"/>
      <c r="C153" s="174" t="s">
        <v>1134</v>
      </c>
      <c r="D153" s="509"/>
      <c r="E153" s="568"/>
      <c r="F153" s="497"/>
      <c r="G153" s="497"/>
      <c r="H153" s="500"/>
      <c r="I153" s="503"/>
      <c r="J153" s="497"/>
      <c r="K153" s="506"/>
      <c r="L153" s="509"/>
      <c r="M153" s="518"/>
      <c r="N153" s="494"/>
      <c r="O153" s="494"/>
      <c r="P153" s="494"/>
      <c r="Q153" s="494"/>
      <c r="R153" s="494"/>
      <c r="S153" s="494"/>
      <c r="T153" s="494"/>
      <c r="U153" s="494"/>
      <c r="V153" s="494"/>
      <c r="W153" s="494"/>
      <c r="X153" s="494"/>
      <c r="Y153" s="494"/>
      <c r="Z153" s="494"/>
      <c r="AA153" s="494"/>
      <c r="AB153" s="494"/>
      <c r="AC153" s="494"/>
      <c r="AD153" s="494"/>
      <c r="AE153" s="494"/>
      <c r="AF153" s="494"/>
      <c r="AG153" s="494"/>
      <c r="AH153" s="494"/>
      <c r="AI153" s="494"/>
      <c r="AJ153" s="494"/>
      <c r="AK153" s="494"/>
    </row>
    <row r="154" spans="1:37" x14ac:dyDescent="0.25">
      <c r="A154" s="510">
        <v>89</v>
      </c>
      <c r="B154" s="507" t="s">
        <v>128</v>
      </c>
      <c r="C154" s="172" t="s">
        <v>1135</v>
      </c>
      <c r="D154" s="507" t="s">
        <v>288</v>
      </c>
      <c r="E154" s="566">
        <v>35</v>
      </c>
      <c r="F154" s="495">
        <v>5029</v>
      </c>
      <c r="G154" s="495">
        <v>2522</v>
      </c>
      <c r="H154" s="498">
        <v>0</v>
      </c>
      <c r="I154" s="501">
        <v>0.49850899999999998</v>
      </c>
      <c r="J154" s="495">
        <v>2522</v>
      </c>
      <c r="K154" s="504">
        <v>88270</v>
      </c>
      <c r="L154" s="507" t="s">
        <v>1026</v>
      </c>
      <c r="M154" s="516" t="s">
        <v>1137</v>
      </c>
      <c r="N154" s="492" t="s">
        <v>1027</v>
      </c>
      <c r="O154" s="492">
        <v>2</v>
      </c>
      <c r="P154" s="492" t="s">
        <v>1027</v>
      </c>
      <c r="Q154" s="492">
        <v>3</v>
      </c>
      <c r="R154" s="492" t="s">
        <v>1027</v>
      </c>
      <c r="S154" s="492" t="s">
        <v>1027</v>
      </c>
      <c r="T154" s="492">
        <v>7</v>
      </c>
      <c r="U154" s="492" t="s">
        <v>1027</v>
      </c>
      <c r="V154" s="492" t="s">
        <v>1027</v>
      </c>
      <c r="W154" s="492" t="s">
        <v>1027</v>
      </c>
      <c r="X154" s="492" t="s">
        <v>1027</v>
      </c>
      <c r="Y154" s="492">
        <v>2</v>
      </c>
      <c r="Z154" s="492">
        <v>2</v>
      </c>
      <c r="AA154" s="492">
        <v>3</v>
      </c>
      <c r="AB154" s="492" t="s">
        <v>1027</v>
      </c>
      <c r="AC154" s="492" t="s">
        <v>1027</v>
      </c>
      <c r="AD154" s="492" t="s">
        <v>1027</v>
      </c>
      <c r="AE154" s="492">
        <v>2</v>
      </c>
      <c r="AF154" s="492">
        <v>3</v>
      </c>
      <c r="AG154" s="492">
        <v>2</v>
      </c>
      <c r="AH154" s="492">
        <v>2</v>
      </c>
      <c r="AI154" s="492">
        <v>2</v>
      </c>
      <c r="AJ154" s="492">
        <v>2</v>
      </c>
      <c r="AK154" s="492">
        <v>3</v>
      </c>
    </row>
    <row r="155" spans="1:37" ht="25.5" x14ac:dyDescent="0.25">
      <c r="A155" s="511"/>
      <c r="B155" s="508"/>
      <c r="C155" s="173" t="s">
        <v>1136</v>
      </c>
      <c r="D155" s="508"/>
      <c r="E155" s="567"/>
      <c r="F155" s="496"/>
      <c r="G155" s="496"/>
      <c r="H155" s="499"/>
      <c r="I155" s="502"/>
      <c r="J155" s="496"/>
      <c r="K155" s="505"/>
      <c r="L155" s="508"/>
      <c r="M155" s="517"/>
      <c r="N155" s="493"/>
      <c r="O155" s="493"/>
      <c r="P155" s="493"/>
      <c r="Q155" s="493"/>
      <c r="R155" s="493"/>
      <c r="S155" s="493"/>
      <c r="T155" s="493"/>
      <c r="U155" s="493"/>
      <c r="V155" s="493"/>
      <c r="W155" s="493"/>
      <c r="X155" s="493"/>
      <c r="Y155" s="493"/>
      <c r="Z155" s="493"/>
      <c r="AA155" s="493"/>
      <c r="AB155" s="493"/>
      <c r="AC155" s="493"/>
      <c r="AD155" s="493"/>
      <c r="AE155" s="493"/>
      <c r="AF155" s="493"/>
      <c r="AG155" s="493"/>
      <c r="AH155" s="493"/>
      <c r="AI155" s="493"/>
      <c r="AJ155" s="493"/>
      <c r="AK155" s="493"/>
    </row>
    <row r="156" spans="1:37" x14ac:dyDescent="0.25">
      <c r="A156" s="512"/>
      <c r="B156" s="509"/>
      <c r="C156" s="174" t="s">
        <v>1134</v>
      </c>
      <c r="D156" s="509"/>
      <c r="E156" s="568"/>
      <c r="F156" s="497"/>
      <c r="G156" s="497"/>
      <c r="H156" s="500"/>
      <c r="I156" s="503"/>
      <c r="J156" s="497"/>
      <c r="K156" s="506"/>
      <c r="L156" s="509"/>
      <c r="M156" s="518"/>
      <c r="N156" s="494"/>
      <c r="O156" s="494"/>
      <c r="P156" s="494"/>
      <c r="Q156" s="494"/>
      <c r="R156" s="494"/>
      <c r="S156" s="494"/>
      <c r="T156" s="494"/>
      <c r="U156" s="494"/>
      <c r="V156" s="494"/>
      <c r="W156" s="494"/>
      <c r="X156" s="494"/>
      <c r="Y156" s="494"/>
      <c r="Z156" s="494"/>
      <c r="AA156" s="494"/>
      <c r="AB156" s="494"/>
      <c r="AC156" s="494"/>
      <c r="AD156" s="494"/>
      <c r="AE156" s="494"/>
      <c r="AF156" s="494"/>
      <c r="AG156" s="494"/>
      <c r="AH156" s="494"/>
      <c r="AI156" s="494"/>
      <c r="AJ156" s="494"/>
      <c r="AK156" s="494"/>
    </row>
    <row r="157" spans="1:37" x14ac:dyDescent="0.25">
      <c r="A157" s="510">
        <v>91</v>
      </c>
      <c r="B157" s="507" t="s">
        <v>77</v>
      </c>
      <c r="C157" s="172" t="s">
        <v>1138</v>
      </c>
      <c r="D157" s="507" t="s">
        <v>288</v>
      </c>
      <c r="E157" s="566">
        <v>25</v>
      </c>
      <c r="F157" s="495">
        <v>8889</v>
      </c>
      <c r="G157" s="495">
        <v>4153</v>
      </c>
      <c r="H157" s="498">
        <v>0</v>
      </c>
      <c r="I157" s="501">
        <v>0.53279299999999996</v>
      </c>
      <c r="J157" s="495">
        <v>4153</v>
      </c>
      <c r="K157" s="504">
        <v>103825</v>
      </c>
      <c r="L157" s="507" t="s">
        <v>1026</v>
      </c>
      <c r="M157" s="516">
        <v>2</v>
      </c>
      <c r="N157" s="492">
        <v>1</v>
      </c>
      <c r="O157" s="492">
        <v>1</v>
      </c>
      <c r="P157" s="492" t="s">
        <v>1027</v>
      </c>
      <c r="Q157" s="492">
        <v>1</v>
      </c>
      <c r="R157" s="492">
        <v>1</v>
      </c>
      <c r="S157" s="492">
        <v>1</v>
      </c>
      <c r="T157" s="492">
        <v>1</v>
      </c>
      <c r="U157" s="492">
        <v>1</v>
      </c>
      <c r="V157" s="492">
        <v>1</v>
      </c>
      <c r="W157" s="492">
        <v>1</v>
      </c>
      <c r="X157" s="492">
        <v>1</v>
      </c>
      <c r="Y157" s="492">
        <v>1</v>
      </c>
      <c r="Z157" s="492">
        <v>1</v>
      </c>
      <c r="AA157" s="492">
        <v>1</v>
      </c>
      <c r="AB157" s="492">
        <v>1</v>
      </c>
      <c r="AC157" s="492">
        <v>1</v>
      </c>
      <c r="AD157" s="492">
        <v>1</v>
      </c>
      <c r="AE157" s="492">
        <v>1</v>
      </c>
      <c r="AF157" s="492">
        <v>1</v>
      </c>
      <c r="AG157" s="492">
        <v>1</v>
      </c>
      <c r="AH157" s="492">
        <v>1</v>
      </c>
      <c r="AI157" s="492">
        <v>1</v>
      </c>
      <c r="AJ157" s="492">
        <v>1</v>
      </c>
      <c r="AK157" s="492">
        <v>1</v>
      </c>
    </row>
    <row r="158" spans="1:37" x14ac:dyDescent="0.25">
      <c r="A158" s="511"/>
      <c r="B158" s="508"/>
      <c r="C158" s="173" t="s">
        <v>1139</v>
      </c>
      <c r="D158" s="508"/>
      <c r="E158" s="567"/>
      <c r="F158" s="496"/>
      <c r="G158" s="496"/>
      <c r="H158" s="499"/>
      <c r="I158" s="502"/>
      <c r="J158" s="496"/>
      <c r="K158" s="505"/>
      <c r="L158" s="508"/>
      <c r="M158" s="517"/>
      <c r="N158" s="493"/>
      <c r="O158" s="493"/>
      <c r="P158" s="493"/>
      <c r="Q158" s="493"/>
      <c r="R158" s="493"/>
      <c r="S158" s="493"/>
      <c r="T158" s="493"/>
      <c r="U158" s="493"/>
      <c r="V158" s="493"/>
      <c r="W158" s="493"/>
      <c r="X158" s="493"/>
      <c r="Y158" s="493"/>
      <c r="Z158" s="493"/>
      <c r="AA158" s="493"/>
      <c r="AB158" s="493"/>
      <c r="AC158" s="493"/>
      <c r="AD158" s="493"/>
      <c r="AE158" s="493"/>
      <c r="AF158" s="493"/>
      <c r="AG158" s="493"/>
      <c r="AH158" s="493"/>
      <c r="AI158" s="493"/>
      <c r="AJ158" s="493"/>
      <c r="AK158" s="493"/>
    </row>
    <row r="159" spans="1:37" x14ac:dyDescent="0.25">
      <c r="A159" s="512"/>
      <c r="B159" s="509"/>
      <c r="C159" s="174" t="s">
        <v>985</v>
      </c>
      <c r="D159" s="509"/>
      <c r="E159" s="568"/>
      <c r="F159" s="497"/>
      <c r="G159" s="497"/>
      <c r="H159" s="500"/>
      <c r="I159" s="503"/>
      <c r="J159" s="497"/>
      <c r="K159" s="506"/>
      <c r="L159" s="509"/>
      <c r="M159" s="518"/>
      <c r="N159" s="494"/>
      <c r="O159" s="494"/>
      <c r="P159" s="494"/>
      <c r="Q159" s="494"/>
      <c r="R159" s="494"/>
      <c r="S159" s="494"/>
      <c r="T159" s="494"/>
      <c r="U159" s="494"/>
      <c r="V159" s="494"/>
      <c r="W159" s="494"/>
      <c r="X159" s="494"/>
      <c r="Y159" s="494"/>
      <c r="Z159" s="494"/>
      <c r="AA159" s="494"/>
      <c r="AB159" s="494"/>
      <c r="AC159" s="494"/>
      <c r="AD159" s="494"/>
      <c r="AE159" s="494"/>
      <c r="AF159" s="494"/>
      <c r="AG159" s="494"/>
      <c r="AH159" s="494"/>
      <c r="AI159" s="494"/>
      <c r="AJ159" s="494"/>
      <c r="AK159" s="494"/>
    </row>
    <row r="160" spans="1:37" x14ac:dyDescent="0.25">
      <c r="A160" s="510">
        <v>92</v>
      </c>
      <c r="B160" s="507" t="s">
        <v>129</v>
      </c>
      <c r="C160" s="172" t="s">
        <v>1138</v>
      </c>
      <c r="D160" s="507" t="s">
        <v>288</v>
      </c>
      <c r="E160" s="566">
        <v>20</v>
      </c>
      <c r="F160" s="495">
        <v>3682</v>
      </c>
      <c r="G160" s="495">
        <v>2265</v>
      </c>
      <c r="H160" s="498">
        <v>0</v>
      </c>
      <c r="I160" s="501">
        <v>0.38484499999999999</v>
      </c>
      <c r="J160" s="495">
        <v>2265</v>
      </c>
      <c r="K160" s="504">
        <v>45300</v>
      </c>
      <c r="L160" s="507" t="s">
        <v>1026</v>
      </c>
      <c r="M160" s="516">
        <v>10</v>
      </c>
      <c r="N160" s="492">
        <v>10</v>
      </c>
      <c r="O160" s="492" t="s">
        <v>1027</v>
      </c>
      <c r="P160" s="492" t="s">
        <v>1027</v>
      </c>
      <c r="Q160" s="492" t="s">
        <v>1027</v>
      </c>
      <c r="R160" s="492" t="s">
        <v>1027</v>
      </c>
      <c r="S160" s="492" t="s">
        <v>1027</v>
      </c>
      <c r="T160" s="492" t="s">
        <v>1027</v>
      </c>
      <c r="U160" s="492" t="s">
        <v>1027</v>
      </c>
      <c r="V160" s="492" t="s">
        <v>1027</v>
      </c>
      <c r="W160" s="492" t="s">
        <v>1027</v>
      </c>
      <c r="X160" s="492" t="s">
        <v>1027</v>
      </c>
      <c r="Y160" s="492" t="s">
        <v>1027</v>
      </c>
      <c r="Z160" s="492" t="s">
        <v>1027</v>
      </c>
      <c r="AA160" s="492" t="s">
        <v>1027</v>
      </c>
      <c r="AB160" s="492" t="s">
        <v>1027</v>
      </c>
      <c r="AC160" s="492" t="s">
        <v>1027</v>
      </c>
      <c r="AD160" s="492" t="s">
        <v>1027</v>
      </c>
      <c r="AE160" s="492" t="s">
        <v>1027</v>
      </c>
      <c r="AF160" s="492" t="s">
        <v>1027</v>
      </c>
      <c r="AG160" s="492" t="s">
        <v>1027</v>
      </c>
      <c r="AH160" s="492" t="s">
        <v>1027</v>
      </c>
      <c r="AI160" s="492" t="s">
        <v>1027</v>
      </c>
      <c r="AJ160" s="492" t="s">
        <v>1027</v>
      </c>
      <c r="AK160" s="492" t="s">
        <v>1027</v>
      </c>
    </row>
    <row r="161" spans="1:37" x14ac:dyDescent="0.25">
      <c r="A161" s="511"/>
      <c r="B161" s="508"/>
      <c r="C161" s="173" t="s">
        <v>1139</v>
      </c>
      <c r="D161" s="508"/>
      <c r="E161" s="567"/>
      <c r="F161" s="496"/>
      <c r="G161" s="496"/>
      <c r="H161" s="499"/>
      <c r="I161" s="502"/>
      <c r="J161" s="496"/>
      <c r="K161" s="505"/>
      <c r="L161" s="508"/>
      <c r="M161" s="517"/>
      <c r="N161" s="493"/>
      <c r="O161" s="493"/>
      <c r="P161" s="493"/>
      <c r="Q161" s="493"/>
      <c r="R161" s="493"/>
      <c r="S161" s="493"/>
      <c r="T161" s="493"/>
      <c r="U161" s="493"/>
      <c r="V161" s="493"/>
      <c r="W161" s="493"/>
      <c r="X161" s="493"/>
      <c r="Y161" s="493"/>
      <c r="Z161" s="493"/>
      <c r="AA161" s="493"/>
      <c r="AB161" s="493"/>
      <c r="AC161" s="493"/>
      <c r="AD161" s="493"/>
      <c r="AE161" s="493"/>
      <c r="AF161" s="493"/>
      <c r="AG161" s="493"/>
      <c r="AH161" s="493"/>
      <c r="AI161" s="493"/>
      <c r="AJ161" s="493"/>
      <c r="AK161" s="493"/>
    </row>
    <row r="162" spans="1:37" x14ac:dyDescent="0.25">
      <c r="A162" s="512"/>
      <c r="B162" s="509"/>
      <c r="C162" s="174" t="s">
        <v>985</v>
      </c>
      <c r="D162" s="509"/>
      <c r="E162" s="568"/>
      <c r="F162" s="497"/>
      <c r="G162" s="497"/>
      <c r="H162" s="500"/>
      <c r="I162" s="503"/>
      <c r="J162" s="497"/>
      <c r="K162" s="506"/>
      <c r="L162" s="509"/>
      <c r="M162" s="518"/>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row>
    <row r="163" spans="1:37" x14ac:dyDescent="0.25">
      <c r="A163" s="510">
        <v>94</v>
      </c>
      <c r="B163" s="507" t="s">
        <v>78</v>
      </c>
      <c r="C163" s="172" t="s">
        <v>1140</v>
      </c>
      <c r="D163" s="507" t="s">
        <v>288</v>
      </c>
      <c r="E163" s="566">
        <v>41</v>
      </c>
      <c r="F163" s="495">
        <v>15675</v>
      </c>
      <c r="G163" s="495">
        <v>3156</v>
      </c>
      <c r="H163" s="498">
        <v>0</v>
      </c>
      <c r="I163" s="501">
        <v>0.79866000000000004</v>
      </c>
      <c r="J163" s="495">
        <v>3156</v>
      </c>
      <c r="K163" s="504">
        <v>129396</v>
      </c>
      <c r="L163" s="507" t="s">
        <v>1026</v>
      </c>
      <c r="M163" s="516" t="s">
        <v>1137</v>
      </c>
      <c r="N163" s="492" t="s">
        <v>1027</v>
      </c>
      <c r="O163" s="492" t="s">
        <v>1027</v>
      </c>
      <c r="P163" s="492" t="s">
        <v>1027</v>
      </c>
      <c r="Q163" s="492" t="s">
        <v>1027</v>
      </c>
      <c r="R163" s="492" t="s">
        <v>1027</v>
      </c>
      <c r="S163" s="492" t="s">
        <v>1027</v>
      </c>
      <c r="T163" s="492">
        <v>3</v>
      </c>
      <c r="U163" s="492" t="s">
        <v>1027</v>
      </c>
      <c r="V163" s="492">
        <v>3</v>
      </c>
      <c r="W163" s="492" t="s">
        <v>1027</v>
      </c>
      <c r="X163" s="492" t="s">
        <v>1027</v>
      </c>
      <c r="Y163" s="492" t="s">
        <v>1027</v>
      </c>
      <c r="Z163" s="492">
        <v>1</v>
      </c>
      <c r="AA163" s="492">
        <v>2</v>
      </c>
      <c r="AB163" s="492">
        <v>1</v>
      </c>
      <c r="AC163" s="492" t="s">
        <v>1027</v>
      </c>
      <c r="AD163" s="492">
        <v>1</v>
      </c>
      <c r="AE163" s="492">
        <v>3</v>
      </c>
      <c r="AF163" s="492">
        <v>5</v>
      </c>
      <c r="AG163" s="492">
        <v>5</v>
      </c>
      <c r="AH163" s="492">
        <v>5</v>
      </c>
      <c r="AI163" s="492">
        <v>5</v>
      </c>
      <c r="AJ163" s="492">
        <v>5</v>
      </c>
      <c r="AK163" s="492">
        <v>2</v>
      </c>
    </row>
    <row r="164" spans="1:37" x14ac:dyDescent="0.25">
      <c r="A164" s="511"/>
      <c r="B164" s="508"/>
      <c r="C164" s="173" t="s">
        <v>1141</v>
      </c>
      <c r="D164" s="508"/>
      <c r="E164" s="567"/>
      <c r="F164" s="496"/>
      <c r="G164" s="496"/>
      <c r="H164" s="499"/>
      <c r="I164" s="502"/>
      <c r="J164" s="496"/>
      <c r="K164" s="505"/>
      <c r="L164" s="508"/>
      <c r="M164" s="517"/>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row>
    <row r="165" spans="1:37" x14ac:dyDescent="0.25">
      <c r="A165" s="511"/>
      <c r="B165" s="508"/>
      <c r="C165" s="173" t="s">
        <v>1142</v>
      </c>
      <c r="D165" s="508"/>
      <c r="E165" s="567"/>
      <c r="F165" s="496"/>
      <c r="G165" s="496"/>
      <c r="H165" s="499"/>
      <c r="I165" s="502"/>
      <c r="J165" s="496"/>
      <c r="K165" s="505"/>
      <c r="L165" s="508"/>
      <c r="M165" s="517"/>
      <c r="N165" s="493"/>
      <c r="O165" s="493"/>
      <c r="P165" s="493"/>
      <c r="Q165" s="493"/>
      <c r="R165" s="493"/>
      <c r="S165" s="493"/>
      <c r="T165" s="493"/>
      <c r="U165" s="493"/>
      <c r="V165" s="493"/>
      <c r="W165" s="493"/>
      <c r="X165" s="493"/>
      <c r="Y165" s="493"/>
      <c r="Z165" s="493"/>
      <c r="AA165" s="493"/>
      <c r="AB165" s="493"/>
      <c r="AC165" s="493"/>
      <c r="AD165" s="493"/>
      <c r="AE165" s="493"/>
      <c r="AF165" s="493"/>
      <c r="AG165" s="493"/>
      <c r="AH165" s="493"/>
      <c r="AI165" s="493"/>
      <c r="AJ165" s="493"/>
      <c r="AK165" s="493"/>
    </row>
    <row r="166" spans="1:37" x14ac:dyDescent="0.25">
      <c r="A166" s="511"/>
      <c r="B166" s="508"/>
      <c r="C166" s="173" t="s">
        <v>1143</v>
      </c>
      <c r="D166" s="508"/>
      <c r="E166" s="567"/>
      <c r="F166" s="496"/>
      <c r="G166" s="496"/>
      <c r="H166" s="499"/>
      <c r="I166" s="502"/>
      <c r="J166" s="496"/>
      <c r="K166" s="505"/>
      <c r="L166" s="508"/>
      <c r="M166" s="517"/>
      <c r="N166" s="493"/>
      <c r="O166" s="493"/>
      <c r="P166" s="493"/>
      <c r="Q166" s="493"/>
      <c r="R166" s="493"/>
      <c r="S166" s="493"/>
      <c r="T166" s="493"/>
      <c r="U166" s="493"/>
      <c r="V166" s="493"/>
      <c r="W166" s="493"/>
      <c r="X166" s="493"/>
      <c r="Y166" s="493"/>
      <c r="Z166" s="493"/>
      <c r="AA166" s="493"/>
      <c r="AB166" s="493"/>
      <c r="AC166" s="493"/>
      <c r="AD166" s="493"/>
      <c r="AE166" s="493"/>
      <c r="AF166" s="493"/>
      <c r="AG166" s="493"/>
      <c r="AH166" s="493"/>
      <c r="AI166" s="493"/>
      <c r="AJ166" s="493"/>
      <c r="AK166" s="493"/>
    </row>
    <row r="167" spans="1:37" x14ac:dyDescent="0.25">
      <c r="A167" s="511"/>
      <c r="B167" s="508"/>
      <c r="C167" s="173" t="s">
        <v>1144</v>
      </c>
      <c r="D167" s="508"/>
      <c r="E167" s="567"/>
      <c r="F167" s="496"/>
      <c r="G167" s="496"/>
      <c r="H167" s="499"/>
      <c r="I167" s="502"/>
      <c r="J167" s="496"/>
      <c r="K167" s="505"/>
      <c r="L167" s="508"/>
      <c r="M167" s="517"/>
      <c r="N167" s="493"/>
      <c r="O167" s="493"/>
      <c r="P167" s="493"/>
      <c r="Q167" s="493"/>
      <c r="R167" s="493"/>
      <c r="S167" s="493"/>
      <c r="T167" s="493"/>
      <c r="U167" s="493"/>
      <c r="V167" s="493"/>
      <c r="W167" s="493"/>
      <c r="X167" s="493"/>
      <c r="Y167" s="493"/>
      <c r="Z167" s="493"/>
      <c r="AA167" s="493"/>
      <c r="AB167" s="493"/>
      <c r="AC167" s="493"/>
      <c r="AD167" s="493"/>
      <c r="AE167" s="493"/>
      <c r="AF167" s="493"/>
      <c r="AG167" s="493"/>
      <c r="AH167" s="493"/>
      <c r="AI167" s="493"/>
      <c r="AJ167" s="493"/>
      <c r="AK167" s="493"/>
    </row>
    <row r="168" spans="1:37" x14ac:dyDescent="0.25">
      <c r="A168" s="512"/>
      <c r="B168" s="509"/>
      <c r="C168" s="174" t="s">
        <v>1145</v>
      </c>
      <c r="D168" s="509"/>
      <c r="E168" s="568"/>
      <c r="F168" s="497"/>
      <c r="G168" s="497"/>
      <c r="H168" s="500"/>
      <c r="I168" s="503"/>
      <c r="J168" s="497"/>
      <c r="K168" s="506"/>
      <c r="L168" s="509"/>
      <c r="M168" s="518"/>
      <c r="N168" s="494"/>
      <c r="O168" s="494"/>
      <c r="P168" s="494"/>
      <c r="Q168" s="494"/>
      <c r="R168" s="494"/>
      <c r="S168" s="494"/>
      <c r="T168" s="494"/>
      <c r="U168" s="494"/>
      <c r="V168" s="494"/>
      <c r="W168" s="494"/>
      <c r="X168" s="494"/>
      <c r="Y168" s="494"/>
      <c r="Z168" s="494"/>
      <c r="AA168" s="494"/>
      <c r="AB168" s="494"/>
      <c r="AC168" s="494"/>
      <c r="AD168" s="494"/>
      <c r="AE168" s="494"/>
      <c r="AF168" s="494"/>
      <c r="AG168" s="494"/>
      <c r="AH168" s="494"/>
      <c r="AI168" s="494"/>
      <c r="AJ168" s="494"/>
      <c r="AK168" s="494"/>
    </row>
    <row r="169" spans="1:37" x14ac:dyDescent="0.25">
      <c r="A169" s="510">
        <v>95</v>
      </c>
      <c r="B169" s="507" t="s">
        <v>130</v>
      </c>
      <c r="C169" s="172" t="s">
        <v>1140</v>
      </c>
      <c r="D169" s="507" t="s">
        <v>288</v>
      </c>
      <c r="E169" s="566">
        <v>22</v>
      </c>
      <c r="F169" s="495">
        <v>26510</v>
      </c>
      <c r="G169" s="495">
        <v>10520</v>
      </c>
      <c r="H169" s="498">
        <v>0</v>
      </c>
      <c r="I169" s="501">
        <v>0.60316899999999996</v>
      </c>
      <c r="J169" s="495">
        <v>10520</v>
      </c>
      <c r="K169" s="504">
        <v>231440</v>
      </c>
      <c r="L169" s="507" t="s">
        <v>1026</v>
      </c>
      <c r="M169" s="516">
        <v>10</v>
      </c>
      <c r="N169" s="492">
        <v>5</v>
      </c>
      <c r="O169" s="492">
        <v>2</v>
      </c>
      <c r="P169" s="492" t="s">
        <v>1027</v>
      </c>
      <c r="Q169" s="492">
        <v>1</v>
      </c>
      <c r="R169" s="492">
        <v>1</v>
      </c>
      <c r="S169" s="492">
        <v>3</v>
      </c>
      <c r="T169" s="492" t="s">
        <v>1027</v>
      </c>
      <c r="U169" s="492" t="s">
        <v>1027</v>
      </c>
      <c r="V169" s="492" t="s">
        <v>1027</v>
      </c>
      <c r="W169" s="492" t="s">
        <v>1027</v>
      </c>
      <c r="X169" s="492" t="s">
        <v>1027</v>
      </c>
      <c r="Y169" s="492" t="s">
        <v>1027</v>
      </c>
      <c r="Z169" s="492" t="s">
        <v>1027</v>
      </c>
      <c r="AA169" s="492" t="s">
        <v>1027</v>
      </c>
      <c r="AB169" s="492" t="s">
        <v>1027</v>
      </c>
      <c r="AC169" s="492" t="s">
        <v>1027</v>
      </c>
      <c r="AD169" s="492" t="s">
        <v>1027</v>
      </c>
      <c r="AE169" s="492" t="s">
        <v>1027</v>
      </c>
      <c r="AF169" s="492" t="s">
        <v>1027</v>
      </c>
      <c r="AG169" s="492" t="s">
        <v>1027</v>
      </c>
      <c r="AH169" s="492" t="s">
        <v>1027</v>
      </c>
      <c r="AI169" s="492" t="s">
        <v>1027</v>
      </c>
      <c r="AJ169" s="492" t="s">
        <v>1027</v>
      </c>
      <c r="AK169" s="492" t="s">
        <v>1027</v>
      </c>
    </row>
    <row r="170" spans="1:37" x14ac:dyDescent="0.25">
      <c r="A170" s="511"/>
      <c r="B170" s="508"/>
      <c r="C170" s="173" t="s">
        <v>1141</v>
      </c>
      <c r="D170" s="508"/>
      <c r="E170" s="567"/>
      <c r="F170" s="496"/>
      <c r="G170" s="496"/>
      <c r="H170" s="499"/>
      <c r="I170" s="502"/>
      <c r="J170" s="496"/>
      <c r="K170" s="505"/>
      <c r="L170" s="508"/>
      <c r="M170" s="517"/>
      <c r="N170" s="493"/>
      <c r="O170" s="493"/>
      <c r="P170" s="493"/>
      <c r="Q170" s="493"/>
      <c r="R170" s="493"/>
      <c r="S170" s="493"/>
      <c r="T170" s="493"/>
      <c r="U170" s="493"/>
      <c r="V170" s="493"/>
      <c r="W170" s="493"/>
      <c r="X170" s="493"/>
      <c r="Y170" s="493"/>
      <c r="Z170" s="493"/>
      <c r="AA170" s="493"/>
      <c r="AB170" s="493"/>
      <c r="AC170" s="493"/>
      <c r="AD170" s="493"/>
      <c r="AE170" s="493"/>
      <c r="AF170" s="493"/>
      <c r="AG170" s="493"/>
      <c r="AH170" s="493"/>
      <c r="AI170" s="493"/>
      <c r="AJ170" s="493"/>
      <c r="AK170" s="493"/>
    </row>
    <row r="171" spans="1:37" x14ac:dyDescent="0.25">
      <c r="A171" s="511"/>
      <c r="B171" s="508"/>
      <c r="C171" s="173" t="s">
        <v>1142</v>
      </c>
      <c r="D171" s="508"/>
      <c r="E171" s="567"/>
      <c r="F171" s="496"/>
      <c r="G171" s="496"/>
      <c r="H171" s="499"/>
      <c r="I171" s="502"/>
      <c r="J171" s="496"/>
      <c r="K171" s="505"/>
      <c r="L171" s="508"/>
      <c r="M171" s="517"/>
      <c r="N171" s="493"/>
      <c r="O171" s="493"/>
      <c r="P171" s="493"/>
      <c r="Q171" s="493"/>
      <c r="R171" s="493"/>
      <c r="S171" s="493"/>
      <c r="T171" s="493"/>
      <c r="U171" s="493"/>
      <c r="V171" s="493"/>
      <c r="W171" s="493"/>
      <c r="X171" s="493"/>
      <c r="Y171" s="493"/>
      <c r="Z171" s="493"/>
      <c r="AA171" s="493"/>
      <c r="AB171" s="493"/>
      <c r="AC171" s="493"/>
      <c r="AD171" s="493"/>
      <c r="AE171" s="493"/>
      <c r="AF171" s="493"/>
      <c r="AG171" s="493"/>
      <c r="AH171" s="493"/>
      <c r="AI171" s="493"/>
      <c r="AJ171" s="493"/>
      <c r="AK171" s="493"/>
    </row>
    <row r="172" spans="1:37" x14ac:dyDescent="0.25">
      <c r="A172" s="511"/>
      <c r="B172" s="508"/>
      <c r="C172" s="173" t="s">
        <v>1146</v>
      </c>
      <c r="D172" s="508"/>
      <c r="E172" s="567"/>
      <c r="F172" s="496"/>
      <c r="G172" s="496"/>
      <c r="H172" s="499"/>
      <c r="I172" s="502"/>
      <c r="J172" s="496"/>
      <c r="K172" s="505"/>
      <c r="L172" s="508"/>
      <c r="M172" s="517"/>
      <c r="N172" s="493"/>
      <c r="O172" s="493"/>
      <c r="P172" s="493"/>
      <c r="Q172" s="493"/>
      <c r="R172" s="493"/>
      <c r="S172" s="493"/>
      <c r="T172" s="493"/>
      <c r="U172" s="493"/>
      <c r="V172" s="493"/>
      <c r="W172" s="493"/>
      <c r="X172" s="493"/>
      <c r="Y172" s="493"/>
      <c r="Z172" s="493"/>
      <c r="AA172" s="493"/>
      <c r="AB172" s="493"/>
      <c r="AC172" s="493"/>
      <c r="AD172" s="493"/>
      <c r="AE172" s="493"/>
      <c r="AF172" s="493"/>
      <c r="AG172" s="493"/>
      <c r="AH172" s="493"/>
      <c r="AI172" s="493"/>
      <c r="AJ172" s="493"/>
      <c r="AK172" s="493"/>
    </row>
    <row r="173" spans="1:37" x14ac:dyDescent="0.25">
      <c r="A173" s="511"/>
      <c r="B173" s="508"/>
      <c r="C173" s="173" t="s">
        <v>1144</v>
      </c>
      <c r="D173" s="508"/>
      <c r="E173" s="567"/>
      <c r="F173" s="496"/>
      <c r="G173" s="496"/>
      <c r="H173" s="499"/>
      <c r="I173" s="502"/>
      <c r="J173" s="496"/>
      <c r="K173" s="505"/>
      <c r="L173" s="508"/>
      <c r="M173" s="517"/>
      <c r="N173" s="493"/>
      <c r="O173" s="493"/>
      <c r="P173" s="493"/>
      <c r="Q173" s="493"/>
      <c r="R173" s="493"/>
      <c r="S173" s="493"/>
      <c r="T173" s="493"/>
      <c r="U173" s="493"/>
      <c r="V173" s="493"/>
      <c r="W173" s="493"/>
      <c r="X173" s="493"/>
      <c r="Y173" s="493"/>
      <c r="Z173" s="493"/>
      <c r="AA173" s="493"/>
      <c r="AB173" s="493"/>
      <c r="AC173" s="493"/>
      <c r="AD173" s="493"/>
      <c r="AE173" s="493"/>
      <c r="AF173" s="493"/>
      <c r="AG173" s="493"/>
      <c r="AH173" s="493"/>
      <c r="AI173" s="493"/>
      <c r="AJ173" s="493"/>
      <c r="AK173" s="493"/>
    </row>
    <row r="174" spans="1:37" x14ac:dyDescent="0.25">
      <c r="A174" s="512"/>
      <c r="B174" s="509"/>
      <c r="C174" s="174" t="s">
        <v>1145</v>
      </c>
      <c r="D174" s="509"/>
      <c r="E174" s="568"/>
      <c r="F174" s="497"/>
      <c r="G174" s="497"/>
      <c r="H174" s="500"/>
      <c r="I174" s="503"/>
      <c r="J174" s="497"/>
      <c r="K174" s="506"/>
      <c r="L174" s="509"/>
      <c r="M174" s="518"/>
      <c r="N174" s="494"/>
      <c r="O174" s="494"/>
      <c r="P174" s="494"/>
      <c r="Q174" s="494"/>
      <c r="R174" s="494"/>
      <c r="S174" s="494"/>
      <c r="T174" s="494"/>
      <c r="U174" s="494"/>
      <c r="V174" s="494"/>
      <c r="W174" s="494"/>
      <c r="X174" s="494"/>
      <c r="Y174" s="494"/>
      <c r="Z174" s="494"/>
      <c r="AA174" s="494"/>
      <c r="AB174" s="494"/>
      <c r="AC174" s="494"/>
      <c r="AD174" s="494"/>
      <c r="AE174" s="494"/>
      <c r="AF174" s="494"/>
      <c r="AG174" s="494"/>
      <c r="AH174" s="494"/>
      <c r="AI174" s="494"/>
      <c r="AJ174" s="494"/>
      <c r="AK174" s="494"/>
    </row>
    <row r="175" spans="1:37" x14ac:dyDescent="0.25">
      <c r="A175" s="510">
        <v>98</v>
      </c>
      <c r="B175" s="507" t="s">
        <v>79</v>
      </c>
      <c r="C175" s="172" t="s">
        <v>1147</v>
      </c>
      <c r="D175" s="507" t="s">
        <v>288</v>
      </c>
      <c r="E175" s="566">
        <v>25</v>
      </c>
      <c r="F175" s="495">
        <v>10047</v>
      </c>
      <c r="G175" s="495">
        <v>6312</v>
      </c>
      <c r="H175" s="498">
        <v>0</v>
      </c>
      <c r="I175" s="501">
        <v>0.371753</v>
      </c>
      <c r="J175" s="495">
        <v>6312</v>
      </c>
      <c r="K175" s="504">
        <v>157800</v>
      </c>
      <c r="L175" s="507" t="s">
        <v>1026</v>
      </c>
      <c r="M175" s="516">
        <v>2</v>
      </c>
      <c r="N175" s="492">
        <v>1</v>
      </c>
      <c r="O175" s="492">
        <v>1</v>
      </c>
      <c r="P175" s="492" t="s">
        <v>1027</v>
      </c>
      <c r="Q175" s="492">
        <v>1</v>
      </c>
      <c r="R175" s="492">
        <v>1</v>
      </c>
      <c r="S175" s="492">
        <v>1</v>
      </c>
      <c r="T175" s="492">
        <v>1</v>
      </c>
      <c r="U175" s="492">
        <v>1</v>
      </c>
      <c r="V175" s="492">
        <v>1</v>
      </c>
      <c r="W175" s="492">
        <v>1</v>
      </c>
      <c r="X175" s="492">
        <v>1</v>
      </c>
      <c r="Y175" s="492">
        <v>1</v>
      </c>
      <c r="Z175" s="492">
        <v>1</v>
      </c>
      <c r="AA175" s="492">
        <v>1</v>
      </c>
      <c r="AB175" s="492">
        <v>1</v>
      </c>
      <c r="AC175" s="492">
        <v>1</v>
      </c>
      <c r="AD175" s="492">
        <v>1</v>
      </c>
      <c r="AE175" s="492">
        <v>1</v>
      </c>
      <c r="AF175" s="492">
        <v>1</v>
      </c>
      <c r="AG175" s="492">
        <v>1</v>
      </c>
      <c r="AH175" s="492">
        <v>1</v>
      </c>
      <c r="AI175" s="492">
        <v>1</v>
      </c>
      <c r="AJ175" s="492">
        <v>1</v>
      </c>
      <c r="AK175" s="492">
        <v>1</v>
      </c>
    </row>
    <row r="176" spans="1:37" x14ac:dyDescent="0.25">
      <c r="A176" s="511"/>
      <c r="B176" s="508"/>
      <c r="C176" s="173" t="s">
        <v>1148</v>
      </c>
      <c r="D176" s="508"/>
      <c r="E176" s="567"/>
      <c r="F176" s="496"/>
      <c r="G176" s="496"/>
      <c r="H176" s="499"/>
      <c r="I176" s="502"/>
      <c r="J176" s="496"/>
      <c r="K176" s="505"/>
      <c r="L176" s="508"/>
      <c r="M176" s="517"/>
      <c r="N176" s="493"/>
      <c r="O176" s="493"/>
      <c r="P176" s="493"/>
      <c r="Q176" s="493"/>
      <c r="R176" s="493"/>
      <c r="S176" s="493"/>
      <c r="T176" s="493"/>
      <c r="U176" s="493"/>
      <c r="V176" s="493"/>
      <c r="W176" s="493"/>
      <c r="X176" s="493"/>
      <c r="Y176" s="493"/>
      <c r="Z176" s="493"/>
      <c r="AA176" s="493"/>
      <c r="AB176" s="493"/>
      <c r="AC176" s="493"/>
      <c r="AD176" s="493"/>
      <c r="AE176" s="493"/>
      <c r="AF176" s="493"/>
      <c r="AG176" s="493"/>
      <c r="AH176" s="493"/>
      <c r="AI176" s="493"/>
      <c r="AJ176" s="493"/>
      <c r="AK176" s="493"/>
    </row>
    <row r="177" spans="1:37" x14ac:dyDescent="0.25">
      <c r="A177" s="512"/>
      <c r="B177" s="509"/>
      <c r="C177" s="174" t="s">
        <v>1134</v>
      </c>
      <c r="D177" s="509"/>
      <c r="E177" s="568"/>
      <c r="F177" s="497"/>
      <c r="G177" s="497"/>
      <c r="H177" s="500"/>
      <c r="I177" s="503"/>
      <c r="J177" s="497"/>
      <c r="K177" s="506"/>
      <c r="L177" s="509"/>
      <c r="M177" s="518"/>
      <c r="N177" s="494"/>
      <c r="O177" s="494"/>
      <c r="P177" s="494"/>
      <c r="Q177" s="494"/>
      <c r="R177" s="494"/>
      <c r="S177" s="494"/>
      <c r="T177" s="494"/>
      <c r="U177" s="494"/>
      <c r="V177" s="494"/>
      <c r="W177" s="494"/>
      <c r="X177" s="494"/>
      <c r="Y177" s="494"/>
      <c r="Z177" s="494"/>
      <c r="AA177" s="494"/>
      <c r="AB177" s="494"/>
      <c r="AC177" s="494"/>
      <c r="AD177" s="494"/>
      <c r="AE177" s="494"/>
      <c r="AF177" s="494"/>
      <c r="AG177" s="494"/>
      <c r="AH177" s="494"/>
      <c r="AI177" s="494"/>
      <c r="AJ177" s="494"/>
      <c r="AK177" s="494"/>
    </row>
    <row r="178" spans="1:37" x14ac:dyDescent="0.25">
      <c r="A178" s="510">
        <v>100</v>
      </c>
      <c r="B178" s="507" t="s">
        <v>80</v>
      </c>
      <c r="C178" s="172" t="s">
        <v>1138</v>
      </c>
      <c r="D178" s="507" t="s">
        <v>288</v>
      </c>
      <c r="E178" s="566">
        <v>59</v>
      </c>
      <c r="F178" s="495">
        <v>8889</v>
      </c>
      <c r="G178" s="495">
        <v>4153</v>
      </c>
      <c r="H178" s="498">
        <v>0</v>
      </c>
      <c r="I178" s="501">
        <v>0.53279299999999996</v>
      </c>
      <c r="J178" s="495">
        <v>4153</v>
      </c>
      <c r="K178" s="504">
        <v>245027</v>
      </c>
      <c r="L178" s="507" t="s">
        <v>1026</v>
      </c>
      <c r="M178" s="516">
        <v>15</v>
      </c>
      <c r="N178" s="492">
        <v>10</v>
      </c>
      <c r="O178" s="492">
        <v>1</v>
      </c>
      <c r="P178" s="492" t="s">
        <v>1027</v>
      </c>
      <c r="Q178" s="492">
        <v>2</v>
      </c>
      <c r="R178" s="492" t="s">
        <v>1027</v>
      </c>
      <c r="S178" s="492">
        <v>1</v>
      </c>
      <c r="T178" s="492">
        <v>1</v>
      </c>
      <c r="U178" s="492">
        <v>2</v>
      </c>
      <c r="V178" s="492">
        <v>7</v>
      </c>
      <c r="W178" s="492" t="s">
        <v>1027</v>
      </c>
      <c r="X178" s="492">
        <v>1</v>
      </c>
      <c r="Y178" s="492">
        <v>1</v>
      </c>
      <c r="Z178" s="492" t="s">
        <v>1027</v>
      </c>
      <c r="AA178" s="492">
        <v>1</v>
      </c>
      <c r="AB178" s="492">
        <v>2</v>
      </c>
      <c r="AC178" s="492" t="s">
        <v>1027</v>
      </c>
      <c r="AD178" s="492">
        <v>2</v>
      </c>
      <c r="AE178" s="492">
        <v>2</v>
      </c>
      <c r="AF178" s="492">
        <v>2</v>
      </c>
      <c r="AG178" s="492">
        <v>2</v>
      </c>
      <c r="AH178" s="492">
        <v>2</v>
      </c>
      <c r="AI178" s="492">
        <v>2</v>
      </c>
      <c r="AJ178" s="492">
        <v>2</v>
      </c>
      <c r="AK178" s="492">
        <v>1</v>
      </c>
    </row>
    <row r="179" spans="1:37" x14ac:dyDescent="0.25">
      <c r="A179" s="511"/>
      <c r="B179" s="508"/>
      <c r="C179" s="173" t="s">
        <v>1149</v>
      </c>
      <c r="D179" s="508"/>
      <c r="E179" s="567"/>
      <c r="F179" s="496"/>
      <c r="G179" s="496"/>
      <c r="H179" s="499"/>
      <c r="I179" s="502"/>
      <c r="J179" s="496"/>
      <c r="K179" s="505"/>
      <c r="L179" s="508"/>
      <c r="M179" s="517"/>
      <c r="N179" s="493"/>
      <c r="O179" s="493"/>
      <c r="P179" s="493"/>
      <c r="Q179" s="493"/>
      <c r="R179" s="493"/>
      <c r="S179" s="493"/>
      <c r="T179" s="493"/>
      <c r="U179" s="493"/>
      <c r="V179" s="493"/>
      <c r="W179" s="493"/>
      <c r="X179" s="493"/>
      <c r="Y179" s="493"/>
      <c r="Z179" s="493"/>
      <c r="AA179" s="493"/>
      <c r="AB179" s="493"/>
      <c r="AC179" s="493"/>
      <c r="AD179" s="493"/>
      <c r="AE179" s="493"/>
      <c r="AF179" s="493"/>
      <c r="AG179" s="493"/>
      <c r="AH179" s="493"/>
      <c r="AI179" s="493"/>
      <c r="AJ179" s="493"/>
      <c r="AK179" s="493"/>
    </row>
    <row r="180" spans="1:37" x14ac:dyDescent="0.25">
      <c r="A180" s="512"/>
      <c r="B180" s="509"/>
      <c r="C180" s="174" t="s">
        <v>985</v>
      </c>
      <c r="D180" s="509"/>
      <c r="E180" s="568"/>
      <c r="F180" s="497"/>
      <c r="G180" s="497"/>
      <c r="H180" s="500"/>
      <c r="I180" s="503"/>
      <c r="J180" s="497"/>
      <c r="K180" s="506"/>
      <c r="L180" s="509"/>
      <c r="M180" s="518"/>
      <c r="N180" s="494"/>
      <c r="O180" s="494"/>
      <c r="P180" s="494"/>
      <c r="Q180" s="494"/>
      <c r="R180" s="494"/>
      <c r="S180" s="494"/>
      <c r="T180" s="494"/>
      <c r="U180" s="494"/>
      <c r="V180" s="494"/>
      <c r="W180" s="494"/>
      <c r="X180" s="494"/>
      <c r="Y180" s="494"/>
      <c r="Z180" s="494"/>
      <c r="AA180" s="494"/>
      <c r="AB180" s="494"/>
      <c r="AC180" s="494"/>
      <c r="AD180" s="494"/>
      <c r="AE180" s="494"/>
      <c r="AF180" s="494"/>
      <c r="AG180" s="494"/>
      <c r="AH180" s="494"/>
      <c r="AI180" s="494"/>
      <c r="AJ180" s="494"/>
      <c r="AK180" s="494"/>
    </row>
    <row r="181" spans="1:37" x14ac:dyDescent="0.25">
      <c r="A181" s="510">
        <v>102</v>
      </c>
      <c r="B181" s="507" t="s">
        <v>81</v>
      </c>
      <c r="C181" s="172" t="s">
        <v>1150</v>
      </c>
      <c r="D181" s="507" t="s">
        <v>288</v>
      </c>
      <c r="E181" s="566">
        <v>25</v>
      </c>
      <c r="F181" s="495">
        <v>5733</v>
      </c>
      <c r="G181" s="495">
        <v>3627</v>
      </c>
      <c r="H181" s="498">
        <v>0</v>
      </c>
      <c r="I181" s="501">
        <v>0.36734699999999998</v>
      </c>
      <c r="J181" s="495">
        <v>3627</v>
      </c>
      <c r="K181" s="504">
        <v>90675</v>
      </c>
      <c r="L181" s="507" t="s">
        <v>1026</v>
      </c>
      <c r="M181" s="516">
        <v>2</v>
      </c>
      <c r="N181" s="492">
        <v>1</v>
      </c>
      <c r="O181" s="492">
        <v>1</v>
      </c>
      <c r="P181" s="492" t="s">
        <v>1027</v>
      </c>
      <c r="Q181" s="492">
        <v>1</v>
      </c>
      <c r="R181" s="492">
        <v>1</v>
      </c>
      <c r="S181" s="492">
        <v>1</v>
      </c>
      <c r="T181" s="492">
        <v>1</v>
      </c>
      <c r="U181" s="492">
        <v>1</v>
      </c>
      <c r="V181" s="492">
        <v>1</v>
      </c>
      <c r="W181" s="492">
        <v>1</v>
      </c>
      <c r="X181" s="492">
        <v>1</v>
      </c>
      <c r="Y181" s="492">
        <v>1</v>
      </c>
      <c r="Z181" s="492">
        <v>1</v>
      </c>
      <c r="AA181" s="492">
        <v>1</v>
      </c>
      <c r="AB181" s="492">
        <v>1</v>
      </c>
      <c r="AC181" s="492">
        <v>1</v>
      </c>
      <c r="AD181" s="492">
        <v>1</v>
      </c>
      <c r="AE181" s="492">
        <v>1</v>
      </c>
      <c r="AF181" s="492">
        <v>1</v>
      </c>
      <c r="AG181" s="492">
        <v>1</v>
      </c>
      <c r="AH181" s="492">
        <v>1</v>
      </c>
      <c r="AI181" s="492">
        <v>1</v>
      </c>
      <c r="AJ181" s="492">
        <v>1</v>
      </c>
      <c r="AK181" s="492">
        <v>1</v>
      </c>
    </row>
    <row r="182" spans="1:37" x14ac:dyDescent="0.25">
      <c r="A182" s="511"/>
      <c r="B182" s="508"/>
      <c r="C182" s="173" t="s">
        <v>1151</v>
      </c>
      <c r="D182" s="508"/>
      <c r="E182" s="567"/>
      <c r="F182" s="496"/>
      <c r="G182" s="496"/>
      <c r="H182" s="499"/>
      <c r="I182" s="502"/>
      <c r="J182" s="496"/>
      <c r="K182" s="505"/>
      <c r="L182" s="508"/>
      <c r="M182" s="517"/>
      <c r="N182" s="493"/>
      <c r="O182" s="493"/>
      <c r="P182" s="493"/>
      <c r="Q182" s="493"/>
      <c r="R182" s="493"/>
      <c r="S182" s="493"/>
      <c r="T182" s="493"/>
      <c r="U182" s="493"/>
      <c r="V182" s="493"/>
      <c r="W182" s="493"/>
      <c r="X182" s="493"/>
      <c r="Y182" s="493"/>
      <c r="Z182" s="493"/>
      <c r="AA182" s="493"/>
      <c r="AB182" s="493"/>
      <c r="AC182" s="493"/>
      <c r="AD182" s="493"/>
      <c r="AE182" s="493"/>
      <c r="AF182" s="493"/>
      <c r="AG182" s="493"/>
      <c r="AH182" s="493"/>
      <c r="AI182" s="493"/>
      <c r="AJ182" s="493"/>
      <c r="AK182" s="493"/>
    </row>
    <row r="183" spans="1:37" x14ac:dyDescent="0.25">
      <c r="A183" s="511"/>
      <c r="B183" s="508"/>
      <c r="C183" s="173" t="s">
        <v>1152</v>
      </c>
      <c r="D183" s="508"/>
      <c r="E183" s="567"/>
      <c r="F183" s="496"/>
      <c r="G183" s="496"/>
      <c r="H183" s="499"/>
      <c r="I183" s="502"/>
      <c r="J183" s="496"/>
      <c r="K183" s="505"/>
      <c r="L183" s="508"/>
      <c r="M183" s="517"/>
      <c r="N183" s="493"/>
      <c r="O183" s="493"/>
      <c r="P183" s="493"/>
      <c r="Q183" s="493"/>
      <c r="R183" s="493"/>
      <c r="S183" s="493"/>
      <c r="T183" s="493"/>
      <c r="U183" s="493"/>
      <c r="V183" s="493"/>
      <c r="W183" s="493"/>
      <c r="X183" s="493"/>
      <c r="Y183" s="493"/>
      <c r="Z183" s="493"/>
      <c r="AA183" s="493"/>
      <c r="AB183" s="493"/>
      <c r="AC183" s="493"/>
      <c r="AD183" s="493"/>
      <c r="AE183" s="493"/>
      <c r="AF183" s="493"/>
      <c r="AG183" s="493"/>
      <c r="AH183" s="493"/>
      <c r="AI183" s="493"/>
      <c r="AJ183" s="493"/>
      <c r="AK183" s="493"/>
    </row>
    <row r="184" spans="1:37" x14ac:dyDescent="0.25">
      <c r="A184" s="512"/>
      <c r="B184" s="509"/>
      <c r="C184" s="174" t="s">
        <v>1153</v>
      </c>
      <c r="D184" s="509"/>
      <c r="E184" s="568"/>
      <c r="F184" s="497"/>
      <c r="G184" s="497"/>
      <c r="H184" s="500"/>
      <c r="I184" s="503"/>
      <c r="J184" s="497"/>
      <c r="K184" s="506"/>
      <c r="L184" s="509"/>
      <c r="M184" s="518"/>
      <c r="N184" s="494"/>
      <c r="O184" s="494"/>
      <c r="P184" s="494"/>
      <c r="Q184" s="494"/>
      <c r="R184" s="494"/>
      <c r="S184" s="494"/>
      <c r="T184" s="494"/>
      <c r="U184" s="494"/>
      <c r="V184" s="494"/>
      <c r="W184" s="494"/>
      <c r="X184" s="494"/>
      <c r="Y184" s="494"/>
      <c r="Z184" s="494"/>
      <c r="AA184" s="494"/>
      <c r="AB184" s="494"/>
      <c r="AC184" s="494"/>
      <c r="AD184" s="494"/>
      <c r="AE184" s="494"/>
      <c r="AF184" s="494"/>
      <c r="AG184" s="494"/>
      <c r="AH184" s="494"/>
      <c r="AI184" s="494"/>
      <c r="AJ184" s="494"/>
      <c r="AK184" s="494"/>
    </row>
    <row r="185" spans="1:37" x14ac:dyDescent="0.25">
      <c r="A185" s="510">
        <v>103</v>
      </c>
      <c r="B185" s="507" t="s">
        <v>82</v>
      </c>
      <c r="C185" s="172" t="s">
        <v>1154</v>
      </c>
      <c r="D185" s="507" t="s">
        <v>288</v>
      </c>
      <c r="E185" s="566">
        <v>56</v>
      </c>
      <c r="F185" s="495">
        <v>17148</v>
      </c>
      <c r="G185" s="495">
        <v>17148</v>
      </c>
      <c r="H185" s="498">
        <v>0</v>
      </c>
      <c r="I185" s="501">
        <v>0</v>
      </c>
      <c r="J185" s="495">
        <v>17148</v>
      </c>
      <c r="K185" s="504">
        <v>960288</v>
      </c>
      <c r="L185" s="507" t="s">
        <v>1026</v>
      </c>
      <c r="M185" s="516" t="s">
        <v>1137</v>
      </c>
      <c r="N185" s="492" t="s">
        <v>1027</v>
      </c>
      <c r="O185" s="492">
        <v>5</v>
      </c>
      <c r="P185" s="492" t="s">
        <v>1027</v>
      </c>
      <c r="Q185" s="492">
        <v>4</v>
      </c>
      <c r="R185" s="492" t="s">
        <v>1027</v>
      </c>
      <c r="S185" s="492">
        <v>4</v>
      </c>
      <c r="T185" s="492">
        <v>2</v>
      </c>
      <c r="U185" s="492">
        <v>3</v>
      </c>
      <c r="V185" s="492">
        <v>5</v>
      </c>
      <c r="W185" s="492">
        <v>4</v>
      </c>
      <c r="X185" s="492">
        <v>1</v>
      </c>
      <c r="Y185" s="492">
        <v>3</v>
      </c>
      <c r="Z185" s="492">
        <v>1</v>
      </c>
      <c r="AA185" s="492">
        <v>4</v>
      </c>
      <c r="AB185" s="492">
        <v>2</v>
      </c>
      <c r="AC185" s="492" t="s">
        <v>1027</v>
      </c>
      <c r="AD185" s="492">
        <v>2</v>
      </c>
      <c r="AE185" s="492">
        <v>2</v>
      </c>
      <c r="AF185" s="492">
        <v>2</v>
      </c>
      <c r="AG185" s="492">
        <v>2</v>
      </c>
      <c r="AH185" s="492">
        <v>2</v>
      </c>
      <c r="AI185" s="492">
        <v>2</v>
      </c>
      <c r="AJ185" s="492">
        <v>2</v>
      </c>
      <c r="AK185" s="492">
        <v>4</v>
      </c>
    </row>
    <row r="186" spans="1:37" x14ac:dyDescent="0.25">
      <c r="A186" s="511"/>
      <c r="B186" s="508"/>
      <c r="C186" s="173" t="s">
        <v>1155</v>
      </c>
      <c r="D186" s="508"/>
      <c r="E186" s="567"/>
      <c r="F186" s="496"/>
      <c r="G186" s="496"/>
      <c r="H186" s="499"/>
      <c r="I186" s="502"/>
      <c r="J186" s="496"/>
      <c r="K186" s="505"/>
      <c r="L186" s="508"/>
      <c r="M186" s="517"/>
      <c r="N186" s="493"/>
      <c r="O186" s="493"/>
      <c r="P186" s="493"/>
      <c r="Q186" s="493"/>
      <c r="R186" s="493"/>
      <c r="S186" s="493"/>
      <c r="T186" s="493"/>
      <c r="U186" s="493"/>
      <c r="V186" s="493"/>
      <c r="W186" s="493"/>
      <c r="X186" s="493"/>
      <c r="Y186" s="493"/>
      <c r="Z186" s="493"/>
      <c r="AA186" s="493"/>
      <c r="AB186" s="493"/>
      <c r="AC186" s="493"/>
      <c r="AD186" s="493"/>
      <c r="AE186" s="493"/>
      <c r="AF186" s="493"/>
      <c r="AG186" s="493"/>
      <c r="AH186" s="493"/>
      <c r="AI186" s="493"/>
      <c r="AJ186" s="493"/>
      <c r="AK186" s="493"/>
    </row>
    <row r="187" spans="1:37" x14ac:dyDescent="0.25">
      <c r="A187" s="512"/>
      <c r="B187" s="509"/>
      <c r="C187" s="174" t="s">
        <v>1156</v>
      </c>
      <c r="D187" s="509"/>
      <c r="E187" s="568"/>
      <c r="F187" s="497"/>
      <c r="G187" s="497"/>
      <c r="H187" s="500"/>
      <c r="I187" s="503"/>
      <c r="J187" s="497"/>
      <c r="K187" s="506"/>
      <c r="L187" s="509"/>
      <c r="M187" s="518"/>
      <c r="N187" s="494"/>
      <c r="O187" s="494"/>
      <c r="P187" s="494"/>
      <c r="Q187" s="494"/>
      <c r="R187" s="494"/>
      <c r="S187" s="494"/>
      <c r="T187" s="494"/>
      <c r="U187" s="494"/>
      <c r="V187" s="494"/>
      <c r="W187" s="494"/>
      <c r="X187" s="494"/>
      <c r="Y187" s="494"/>
      <c r="Z187" s="494"/>
      <c r="AA187" s="494"/>
      <c r="AB187" s="494"/>
      <c r="AC187" s="494"/>
      <c r="AD187" s="494"/>
      <c r="AE187" s="494"/>
      <c r="AF187" s="494"/>
      <c r="AG187" s="494"/>
      <c r="AH187" s="494"/>
      <c r="AI187" s="494"/>
      <c r="AJ187" s="494"/>
      <c r="AK187" s="494"/>
    </row>
    <row r="188" spans="1:37" x14ac:dyDescent="0.25">
      <c r="A188" s="510">
        <v>104</v>
      </c>
      <c r="B188" s="507" t="s">
        <v>83</v>
      </c>
      <c r="C188" s="172" t="s">
        <v>1157</v>
      </c>
      <c r="D188" s="507" t="s">
        <v>288</v>
      </c>
      <c r="E188" s="566">
        <v>65</v>
      </c>
      <c r="F188" s="495">
        <v>17148</v>
      </c>
      <c r="G188" s="495">
        <v>17148</v>
      </c>
      <c r="H188" s="498">
        <v>0</v>
      </c>
      <c r="I188" s="501">
        <v>0</v>
      </c>
      <c r="J188" s="495">
        <v>17148</v>
      </c>
      <c r="K188" s="504">
        <v>1114620</v>
      </c>
      <c r="L188" s="507" t="s">
        <v>1026</v>
      </c>
      <c r="M188" s="516" t="s">
        <v>1137</v>
      </c>
      <c r="N188" s="492" t="s">
        <v>1027</v>
      </c>
      <c r="O188" s="492">
        <v>5</v>
      </c>
      <c r="P188" s="492" t="s">
        <v>1027</v>
      </c>
      <c r="Q188" s="492">
        <v>3</v>
      </c>
      <c r="R188" s="492">
        <v>3</v>
      </c>
      <c r="S188" s="492">
        <v>2</v>
      </c>
      <c r="T188" s="492">
        <v>1</v>
      </c>
      <c r="U188" s="492">
        <v>6</v>
      </c>
      <c r="V188" s="492">
        <v>4</v>
      </c>
      <c r="W188" s="492">
        <v>2</v>
      </c>
      <c r="X188" s="492">
        <v>1</v>
      </c>
      <c r="Y188" s="492">
        <v>3</v>
      </c>
      <c r="Z188" s="492">
        <v>3</v>
      </c>
      <c r="AA188" s="492">
        <v>7</v>
      </c>
      <c r="AB188" s="492">
        <v>2</v>
      </c>
      <c r="AC188" s="492">
        <v>1</v>
      </c>
      <c r="AD188" s="492">
        <v>3</v>
      </c>
      <c r="AE188" s="492">
        <v>2</v>
      </c>
      <c r="AF188" s="492">
        <v>2</v>
      </c>
      <c r="AG188" s="492">
        <v>2</v>
      </c>
      <c r="AH188" s="492">
        <v>2</v>
      </c>
      <c r="AI188" s="492">
        <v>2</v>
      </c>
      <c r="AJ188" s="492">
        <v>2</v>
      </c>
      <c r="AK188" s="492">
        <v>7</v>
      </c>
    </row>
    <row r="189" spans="1:37" x14ac:dyDescent="0.25">
      <c r="A189" s="511"/>
      <c r="B189" s="508"/>
      <c r="C189" s="173" t="s">
        <v>1155</v>
      </c>
      <c r="D189" s="508"/>
      <c r="E189" s="567"/>
      <c r="F189" s="496"/>
      <c r="G189" s="496"/>
      <c r="H189" s="499"/>
      <c r="I189" s="502"/>
      <c r="J189" s="496"/>
      <c r="K189" s="505"/>
      <c r="L189" s="508"/>
      <c r="M189" s="517"/>
      <c r="N189" s="493"/>
      <c r="O189" s="493"/>
      <c r="P189" s="493"/>
      <c r="Q189" s="493"/>
      <c r="R189" s="493"/>
      <c r="S189" s="493"/>
      <c r="T189" s="493"/>
      <c r="U189" s="493"/>
      <c r="V189" s="493"/>
      <c r="W189" s="493"/>
      <c r="X189" s="493"/>
      <c r="Y189" s="493"/>
      <c r="Z189" s="493"/>
      <c r="AA189" s="493"/>
      <c r="AB189" s="493"/>
      <c r="AC189" s="493"/>
      <c r="AD189" s="493"/>
      <c r="AE189" s="493"/>
      <c r="AF189" s="493"/>
      <c r="AG189" s="493"/>
      <c r="AH189" s="493"/>
      <c r="AI189" s="493"/>
      <c r="AJ189" s="493"/>
      <c r="AK189" s="493"/>
    </row>
    <row r="190" spans="1:37" x14ac:dyDescent="0.25">
      <c r="A190" s="512"/>
      <c r="B190" s="509"/>
      <c r="C190" s="174" t="s">
        <v>1158</v>
      </c>
      <c r="D190" s="509"/>
      <c r="E190" s="568"/>
      <c r="F190" s="497"/>
      <c r="G190" s="497"/>
      <c r="H190" s="500"/>
      <c r="I190" s="503"/>
      <c r="J190" s="497"/>
      <c r="K190" s="506"/>
      <c r="L190" s="509"/>
      <c r="M190" s="518"/>
      <c r="N190" s="494"/>
      <c r="O190" s="494"/>
      <c r="P190" s="494"/>
      <c r="Q190" s="494"/>
      <c r="R190" s="494"/>
      <c r="S190" s="494"/>
      <c r="T190" s="494"/>
      <c r="U190" s="494"/>
      <c r="V190" s="494"/>
      <c r="W190" s="494"/>
      <c r="X190" s="494"/>
      <c r="Y190" s="494"/>
      <c r="Z190" s="494"/>
      <c r="AA190" s="494"/>
      <c r="AB190" s="494"/>
      <c r="AC190" s="494"/>
      <c r="AD190" s="494"/>
      <c r="AE190" s="494"/>
      <c r="AF190" s="494"/>
      <c r="AG190" s="494"/>
      <c r="AH190" s="494"/>
      <c r="AI190" s="494"/>
      <c r="AJ190" s="494"/>
      <c r="AK190" s="494"/>
    </row>
    <row r="191" spans="1:37" x14ac:dyDescent="0.25">
      <c r="A191" s="510">
        <v>105</v>
      </c>
      <c r="B191" s="507" t="s">
        <v>84</v>
      </c>
      <c r="C191" s="172" t="s">
        <v>1154</v>
      </c>
      <c r="D191" s="507" t="s">
        <v>288</v>
      </c>
      <c r="E191" s="566">
        <v>25</v>
      </c>
      <c r="F191" s="495">
        <v>28825</v>
      </c>
      <c r="G191" s="495">
        <v>26300</v>
      </c>
      <c r="H191" s="498">
        <v>0</v>
      </c>
      <c r="I191" s="501">
        <v>8.7597999999999995E-2</v>
      </c>
      <c r="J191" s="495">
        <v>26300</v>
      </c>
      <c r="K191" s="504">
        <v>657500</v>
      </c>
      <c r="L191" s="507" t="s">
        <v>1026</v>
      </c>
      <c r="M191" s="516">
        <v>15</v>
      </c>
      <c r="N191" s="492">
        <v>10</v>
      </c>
      <c r="O191" s="492" t="s">
        <v>1027</v>
      </c>
      <c r="P191" s="492" t="s">
        <v>1027</v>
      </c>
      <c r="Q191" s="492" t="s">
        <v>1027</v>
      </c>
      <c r="R191" s="492" t="s">
        <v>1027</v>
      </c>
      <c r="S191" s="492" t="s">
        <v>1027</v>
      </c>
      <c r="T191" s="492" t="s">
        <v>1027</v>
      </c>
      <c r="U191" s="492" t="s">
        <v>1027</v>
      </c>
      <c r="V191" s="492" t="s">
        <v>1027</v>
      </c>
      <c r="W191" s="492" t="s">
        <v>1027</v>
      </c>
      <c r="X191" s="492" t="s">
        <v>1027</v>
      </c>
      <c r="Y191" s="492" t="s">
        <v>1027</v>
      </c>
      <c r="Z191" s="492" t="s">
        <v>1027</v>
      </c>
      <c r="AA191" s="492" t="s">
        <v>1027</v>
      </c>
      <c r="AB191" s="492" t="s">
        <v>1027</v>
      </c>
      <c r="AC191" s="492" t="s">
        <v>1027</v>
      </c>
      <c r="AD191" s="492" t="s">
        <v>1027</v>
      </c>
      <c r="AE191" s="492" t="s">
        <v>1027</v>
      </c>
      <c r="AF191" s="492" t="s">
        <v>1027</v>
      </c>
      <c r="AG191" s="492" t="s">
        <v>1027</v>
      </c>
      <c r="AH191" s="492" t="s">
        <v>1027</v>
      </c>
      <c r="AI191" s="492" t="s">
        <v>1027</v>
      </c>
      <c r="AJ191" s="492" t="s">
        <v>1027</v>
      </c>
      <c r="AK191" s="492" t="s">
        <v>1027</v>
      </c>
    </row>
    <row r="192" spans="1:37" x14ac:dyDescent="0.25">
      <c r="A192" s="511"/>
      <c r="B192" s="508"/>
      <c r="C192" s="173" t="s">
        <v>1159</v>
      </c>
      <c r="D192" s="508"/>
      <c r="E192" s="567"/>
      <c r="F192" s="496"/>
      <c r="G192" s="496"/>
      <c r="H192" s="499"/>
      <c r="I192" s="502"/>
      <c r="J192" s="496"/>
      <c r="K192" s="505"/>
      <c r="L192" s="508"/>
      <c r="M192" s="517"/>
      <c r="N192" s="493"/>
      <c r="O192" s="493"/>
      <c r="P192" s="493"/>
      <c r="Q192" s="493"/>
      <c r="R192" s="493"/>
      <c r="S192" s="493"/>
      <c r="T192" s="493"/>
      <c r="U192" s="493"/>
      <c r="V192" s="493"/>
      <c r="W192" s="493"/>
      <c r="X192" s="493"/>
      <c r="Y192" s="493"/>
      <c r="Z192" s="493"/>
      <c r="AA192" s="493"/>
      <c r="AB192" s="493"/>
      <c r="AC192" s="493"/>
      <c r="AD192" s="493"/>
      <c r="AE192" s="493"/>
      <c r="AF192" s="493"/>
      <c r="AG192" s="493"/>
      <c r="AH192" s="493"/>
      <c r="AI192" s="493"/>
      <c r="AJ192" s="493"/>
      <c r="AK192" s="493"/>
    </row>
    <row r="193" spans="1:37" x14ac:dyDescent="0.25">
      <c r="A193" s="512"/>
      <c r="B193" s="509"/>
      <c r="C193" s="174" t="s">
        <v>1156</v>
      </c>
      <c r="D193" s="509"/>
      <c r="E193" s="568"/>
      <c r="F193" s="497"/>
      <c r="G193" s="497"/>
      <c r="H193" s="500"/>
      <c r="I193" s="503"/>
      <c r="J193" s="497"/>
      <c r="K193" s="506"/>
      <c r="L193" s="509"/>
      <c r="M193" s="518"/>
      <c r="N193" s="494"/>
      <c r="O193" s="494"/>
      <c r="P193" s="494"/>
      <c r="Q193" s="494"/>
      <c r="R193" s="494"/>
      <c r="S193" s="494"/>
      <c r="T193" s="494"/>
      <c r="U193" s="494"/>
      <c r="V193" s="494"/>
      <c r="W193" s="494"/>
      <c r="X193" s="494"/>
      <c r="Y193" s="494"/>
      <c r="Z193" s="494"/>
      <c r="AA193" s="494"/>
      <c r="AB193" s="494"/>
      <c r="AC193" s="494"/>
      <c r="AD193" s="494"/>
      <c r="AE193" s="494"/>
      <c r="AF193" s="494"/>
      <c r="AG193" s="494"/>
      <c r="AH193" s="494"/>
      <c r="AI193" s="494"/>
      <c r="AJ193" s="494"/>
      <c r="AK193" s="494"/>
    </row>
    <row r="194" spans="1:37" x14ac:dyDescent="0.25">
      <c r="A194" s="528">
        <v>106</v>
      </c>
      <c r="B194" s="525" t="s">
        <v>85</v>
      </c>
      <c r="C194" s="183" t="s">
        <v>1157</v>
      </c>
      <c r="D194" s="525" t="s">
        <v>288</v>
      </c>
      <c r="E194" s="569">
        <v>25</v>
      </c>
      <c r="F194" s="534">
        <v>28825</v>
      </c>
      <c r="G194" s="534">
        <v>26300</v>
      </c>
      <c r="H194" s="537">
        <v>1</v>
      </c>
      <c r="I194" s="501">
        <v>1</v>
      </c>
      <c r="J194" s="540" t="s">
        <v>1060</v>
      </c>
      <c r="K194" s="522" t="s">
        <v>1061</v>
      </c>
      <c r="L194" s="525" t="s">
        <v>986</v>
      </c>
      <c r="M194" s="543">
        <v>15</v>
      </c>
      <c r="N194" s="519">
        <v>10</v>
      </c>
      <c r="O194" s="519" t="s">
        <v>1027</v>
      </c>
      <c r="P194" s="519" t="s">
        <v>1027</v>
      </c>
      <c r="Q194" s="519" t="s">
        <v>1027</v>
      </c>
      <c r="R194" s="519" t="s">
        <v>1027</v>
      </c>
      <c r="S194" s="519" t="s">
        <v>1027</v>
      </c>
      <c r="T194" s="519" t="s">
        <v>1027</v>
      </c>
      <c r="U194" s="519" t="s">
        <v>1027</v>
      </c>
      <c r="V194" s="519" t="s">
        <v>1027</v>
      </c>
      <c r="W194" s="519" t="s">
        <v>1027</v>
      </c>
      <c r="X194" s="519" t="s">
        <v>1027</v>
      </c>
      <c r="Y194" s="519" t="s">
        <v>1027</v>
      </c>
      <c r="Z194" s="519" t="s">
        <v>1027</v>
      </c>
      <c r="AA194" s="519" t="s">
        <v>1027</v>
      </c>
      <c r="AB194" s="519" t="s">
        <v>1027</v>
      </c>
      <c r="AC194" s="519" t="s">
        <v>1027</v>
      </c>
      <c r="AD194" s="519" t="s">
        <v>1027</v>
      </c>
      <c r="AE194" s="519" t="s">
        <v>1027</v>
      </c>
      <c r="AF194" s="519" t="s">
        <v>1027</v>
      </c>
      <c r="AG194" s="519" t="s">
        <v>1027</v>
      </c>
      <c r="AH194" s="519" t="s">
        <v>1027</v>
      </c>
      <c r="AI194" s="519" t="s">
        <v>1027</v>
      </c>
      <c r="AJ194" s="519" t="s">
        <v>1027</v>
      </c>
      <c r="AK194" s="519" t="s">
        <v>1027</v>
      </c>
    </row>
    <row r="195" spans="1:37" x14ac:dyDescent="0.25">
      <c r="A195" s="529"/>
      <c r="B195" s="526"/>
      <c r="C195" s="184" t="s">
        <v>1159</v>
      </c>
      <c r="D195" s="526"/>
      <c r="E195" s="570"/>
      <c r="F195" s="535"/>
      <c r="G195" s="535"/>
      <c r="H195" s="538"/>
      <c r="I195" s="502"/>
      <c r="J195" s="541"/>
      <c r="K195" s="523"/>
      <c r="L195" s="526"/>
      <c r="M195" s="544"/>
      <c r="N195" s="520"/>
      <c r="O195" s="520"/>
      <c r="P195" s="520"/>
      <c r="Q195" s="520"/>
      <c r="R195" s="520"/>
      <c r="S195" s="520"/>
      <c r="T195" s="520"/>
      <c r="U195" s="520"/>
      <c r="V195" s="520"/>
      <c r="W195" s="520"/>
      <c r="X195" s="520"/>
      <c r="Y195" s="520"/>
      <c r="Z195" s="520"/>
      <c r="AA195" s="520"/>
      <c r="AB195" s="520"/>
      <c r="AC195" s="520"/>
      <c r="AD195" s="520"/>
      <c r="AE195" s="520"/>
      <c r="AF195" s="520"/>
      <c r="AG195" s="520"/>
      <c r="AH195" s="520"/>
      <c r="AI195" s="520"/>
      <c r="AJ195" s="520"/>
      <c r="AK195" s="520"/>
    </row>
    <row r="196" spans="1:37" x14ac:dyDescent="0.25">
      <c r="A196" s="530"/>
      <c r="B196" s="527"/>
      <c r="C196" s="185" t="s">
        <v>1158</v>
      </c>
      <c r="D196" s="527"/>
      <c r="E196" s="571"/>
      <c r="F196" s="536"/>
      <c r="G196" s="536"/>
      <c r="H196" s="539"/>
      <c r="I196" s="503"/>
      <c r="J196" s="542"/>
      <c r="K196" s="524"/>
      <c r="L196" s="527"/>
      <c r="M196" s="545"/>
      <c r="N196" s="521"/>
      <c r="O196" s="521"/>
      <c r="P196" s="521"/>
      <c r="Q196" s="521"/>
      <c r="R196" s="521"/>
      <c r="S196" s="521"/>
      <c r="T196" s="521"/>
      <c r="U196" s="521"/>
      <c r="V196" s="521"/>
      <c r="W196" s="521"/>
      <c r="X196" s="521"/>
      <c r="Y196" s="521"/>
      <c r="Z196" s="521"/>
      <c r="AA196" s="521"/>
      <c r="AB196" s="521"/>
      <c r="AC196" s="521"/>
      <c r="AD196" s="521"/>
      <c r="AE196" s="521"/>
      <c r="AF196" s="521"/>
      <c r="AG196" s="521"/>
      <c r="AH196" s="521"/>
      <c r="AI196" s="521"/>
      <c r="AJ196" s="521"/>
      <c r="AK196" s="521"/>
    </row>
    <row r="197" spans="1:37" x14ac:dyDescent="0.25">
      <c r="A197" s="510">
        <v>108</v>
      </c>
      <c r="B197" s="507" t="s">
        <v>131</v>
      </c>
      <c r="C197" s="180" t="s">
        <v>1155</v>
      </c>
      <c r="D197" s="507" t="s">
        <v>288</v>
      </c>
      <c r="E197" s="566">
        <v>20</v>
      </c>
      <c r="F197" s="495">
        <v>84160</v>
      </c>
      <c r="G197" s="495">
        <v>36820</v>
      </c>
      <c r="H197" s="498">
        <v>0</v>
      </c>
      <c r="I197" s="501">
        <v>0.5625</v>
      </c>
      <c r="J197" s="495">
        <v>36820</v>
      </c>
      <c r="K197" s="504">
        <v>736400</v>
      </c>
      <c r="L197" s="507" t="s">
        <v>1026</v>
      </c>
      <c r="M197" s="516">
        <v>15</v>
      </c>
      <c r="N197" s="492">
        <v>5</v>
      </c>
      <c r="O197" s="492" t="s">
        <v>1027</v>
      </c>
      <c r="P197" s="492" t="s">
        <v>1027</v>
      </c>
      <c r="Q197" s="492" t="s">
        <v>1027</v>
      </c>
      <c r="R197" s="492" t="s">
        <v>1027</v>
      </c>
      <c r="S197" s="492" t="s">
        <v>1027</v>
      </c>
      <c r="T197" s="492" t="s">
        <v>1027</v>
      </c>
      <c r="U197" s="492" t="s">
        <v>1027</v>
      </c>
      <c r="V197" s="492" t="s">
        <v>1027</v>
      </c>
      <c r="W197" s="492" t="s">
        <v>1027</v>
      </c>
      <c r="X197" s="492" t="s">
        <v>1027</v>
      </c>
      <c r="Y197" s="492" t="s">
        <v>1027</v>
      </c>
      <c r="Z197" s="492" t="s">
        <v>1027</v>
      </c>
      <c r="AA197" s="492" t="s">
        <v>1027</v>
      </c>
      <c r="AB197" s="492" t="s">
        <v>1027</v>
      </c>
      <c r="AC197" s="492" t="s">
        <v>1027</v>
      </c>
      <c r="AD197" s="492" t="s">
        <v>1027</v>
      </c>
      <c r="AE197" s="492" t="s">
        <v>1027</v>
      </c>
      <c r="AF197" s="492" t="s">
        <v>1027</v>
      </c>
      <c r="AG197" s="492" t="s">
        <v>1027</v>
      </c>
      <c r="AH197" s="492" t="s">
        <v>1027</v>
      </c>
      <c r="AI197" s="492" t="s">
        <v>1027</v>
      </c>
      <c r="AJ197" s="492" t="s">
        <v>1027</v>
      </c>
      <c r="AK197" s="492" t="s">
        <v>1027</v>
      </c>
    </row>
    <row r="198" spans="1:37" x14ac:dyDescent="0.25">
      <c r="A198" s="512"/>
      <c r="B198" s="509"/>
      <c r="C198" s="182" t="s">
        <v>1160</v>
      </c>
      <c r="D198" s="509"/>
      <c r="E198" s="568"/>
      <c r="F198" s="497"/>
      <c r="G198" s="497"/>
      <c r="H198" s="500"/>
      <c r="I198" s="503"/>
      <c r="J198" s="497"/>
      <c r="K198" s="506"/>
      <c r="L198" s="509"/>
      <c r="M198" s="518"/>
      <c r="N198" s="494"/>
      <c r="O198" s="494"/>
      <c r="P198" s="494"/>
      <c r="Q198" s="494"/>
      <c r="R198" s="494"/>
      <c r="S198" s="494"/>
      <c r="T198" s="494"/>
      <c r="U198" s="494"/>
      <c r="V198" s="494"/>
      <c r="W198" s="494"/>
      <c r="X198" s="494"/>
      <c r="Y198" s="494"/>
      <c r="Z198" s="494"/>
      <c r="AA198" s="494"/>
      <c r="AB198" s="494"/>
      <c r="AC198" s="494"/>
      <c r="AD198" s="494"/>
      <c r="AE198" s="494"/>
      <c r="AF198" s="494"/>
      <c r="AG198" s="494"/>
      <c r="AH198" s="494"/>
      <c r="AI198" s="494"/>
      <c r="AJ198" s="494"/>
      <c r="AK198" s="494"/>
    </row>
    <row r="199" spans="1:37" x14ac:dyDescent="0.25">
      <c r="A199" s="510">
        <v>109</v>
      </c>
      <c r="B199" s="507" t="s">
        <v>132</v>
      </c>
      <c r="C199" s="172" t="s">
        <v>1159</v>
      </c>
      <c r="D199" s="507" t="s">
        <v>288</v>
      </c>
      <c r="E199" s="566">
        <v>2</v>
      </c>
      <c r="F199" s="495">
        <v>93838</v>
      </c>
      <c r="G199" s="495">
        <v>47340</v>
      </c>
      <c r="H199" s="498">
        <v>0</v>
      </c>
      <c r="I199" s="501">
        <v>0.49551400000000001</v>
      </c>
      <c r="J199" s="495">
        <v>47340</v>
      </c>
      <c r="K199" s="504">
        <v>94680</v>
      </c>
      <c r="L199" s="507" t="s">
        <v>1026</v>
      </c>
      <c r="M199" s="516" t="s">
        <v>1137</v>
      </c>
      <c r="N199" s="492" t="s">
        <v>1027</v>
      </c>
      <c r="O199" s="492" t="s">
        <v>1027</v>
      </c>
      <c r="P199" s="492" t="s">
        <v>1027</v>
      </c>
      <c r="Q199" s="492" t="s">
        <v>1027</v>
      </c>
      <c r="R199" s="492" t="s">
        <v>1027</v>
      </c>
      <c r="S199" s="492" t="s">
        <v>1027</v>
      </c>
      <c r="T199" s="492" t="s">
        <v>1027</v>
      </c>
      <c r="U199" s="492" t="s">
        <v>1027</v>
      </c>
      <c r="V199" s="492" t="s">
        <v>1027</v>
      </c>
      <c r="W199" s="492" t="s">
        <v>1027</v>
      </c>
      <c r="X199" s="492" t="s">
        <v>1027</v>
      </c>
      <c r="Y199" s="492">
        <v>2</v>
      </c>
      <c r="Z199" s="492" t="s">
        <v>1027</v>
      </c>
      <c r="AA199" s="492" t="s">
        <v>1027</v>
      </c>
      <c r="AB199" s="492" t="s">
        <v>1027</v>
      </c>
      <c r="AC199" s="492" t="s">
        <v>1027</v>
      </c>
      <c r="AD199" s="492" t="s">
        <v>1027</v>
      </c>
      <c r="AE199" s="492" t="s">
        <v>1027</v>
      </c>
      <c r="AF199" s="492" t="s">
        <v>1027</v>
      </c>
      <c r="AG199" s="492" t="s">
        <v>1027</v>
      </c>
      <c r="AH199" s="492" t="s">
        <v>1027</v>
      </c>
      <c r="AI199" s="492" t="s">
        <v>1027</v>
      </c>
      <c r="AJ199" s="492" t="s">
        <v>1027</v>
      </c>
      <c r="AK199" s="492" t="s">
        <v>1027</v>
      </c>
    </row>
    <row r="200" spans="1:37" x14ac:dyDescent="0.25">
      <c r="A200" s="512"/>
      <c r="B200" s="509"/>
      <c r="C200" s="174" t="s">
        <v>1160</v>
      </c>
      <c r="D200" s="509"/>
      <c r="E200" s="568"/>
      <c r="F200" s="497"/>
      <c r="G200" s="497"/>
      <c r="H200" s="500"/>
      <c r="I200" s="503"/>
      <c r="J200" s="497"/>
      <c r="K200" s="506"/>
      <c r="L200" s="509"/>
      <c r="M200" s="518"/>
      <c r="N200" s="494"/>
      <c r="O200" s="494"/>
      <c r="P200" s="494"/>
      <c r="Q200" s="494"/>
      <c r="R200" s="494"/>
      <c r="S200" s="494"/>
      <c r="T200" s="494"/>
      <c r="U200" s="494"/>
      <c r="V200" s="494"/>
      <c r="W200" s="494"/>
      <c r="X200" s="494"/>
      <c r="Y200" s="494"/>
      <c r="Z200" s="494"/>
      <c r="AA200" s="494"/>
      <c r="AB200" s="494"/>
      <c r="AC200" s="494"/>
      <c r="AD200" s="494"/>
      <c r="AE200" s="494"/>
      <c r="AF200" s="494"/>
      <c r="AG200" s="494"/>
      <c r="AH200" s="494"/>
      <c r="AI200" s="494"/>
      <c r="AJ200" s="494"/>
      <c r="AK200" s="494"/>
    </row>
    <row r="201" spans="1:37" x14ac:dyDescent="0.25">
      <c r="A201" s="510">
        <v>110</v>
      </c>
      <c r="B201" s="507" t="s">
        <v>86</v>
      </c>
      <c r="C201" s="172" t="s">
        <v>1161</v>
      </c>
      <c r="D201" s="507" t="s">
        <v>318</v>
      </c>
      <c r="E201" s="566">
        <v>96</v>
      </c>
      <c r="F201" s="495">
        <v>1525</v>
      </c>
      <c r="G201" s="495">
        <v>448</v>
      </c>
      <c r="H201" s="498">
        <v>0</v>
      </c>
      <c r="I201" s="501">
        <v>0.70623000000000002</v>
      </c>
      <c r="J201" s="495">
        <v>448</v>
      </c>
      <c r="K201" s="504">
        <v>43008</v>
      </c>
      <c r="L201" s="507" t="s">
        <v>1026</v>
      </c>
      <c r="M201" s="516">
        <v>20</v>
      </c>
      <c r="N201" s="492">
        <v>10</v>
      </c>
      <c r="O201" s="492">
        <v>3</v>
      </c>
      <c r="P201" s="492" t="s">
        <v>1027</v>
      </c>
      <c r="Q201" s="492">
        <v>3</v>
      </c>
      <c r="R201" s="492">
        <v>3</v>
      </c>
      <c r="S201" s="492">
        <v>3</v>
      </c>
      <c r="T201" s="492">
        <v>3</v>
      </c>
      <c r="U201" s="492">
        <v>3</v>
      </c>
      <c r="V201" s="492">
        <v>3</v>
      </c>
      <c r="W201" s="492">
        <v>3</v>
      </c>
      <c r="X201" s="492">
        <v>3</v>
      </c>
      <c r="Y201" s="492">
        <v>3</v>
      </c>
      <c r="Z201" s="492">
        <v>3</v>
      </c>
      <c r="AA201" s="492">
        <v>3</v>
      </c>
      <c r="AB201" s="492">
        <v>3</v>
      </c>
      <c r="AC201" s="492">
        <v>3</v>
      </c>
      <c r="AD201" s="492">
        <v>3</v>
      </c>
      <c r="AE201" s="492">
        <v>3</v>
      </c>
      <c r="AF201" s="492">
        <v>3</v>
      </c>
      <c r="AG201" s="492">
        <v>3</v>
      </c>
      <c r="AH201" s="492">
        <v>3</v>
      </c>
      <c r="AI201" s="492">
        <v>3</v>
      </c>
      <c r="AJ201" s="492">
        <v>3</v>
      </c>
      <c r="AK201" s="492">
        <v>3</v>
      </c>
    </row>
    <row r="202" spans="1:37" x14ac:dyDescent="0.25">
      <c r="A202" s="511"/>
      <c r="B202" s="508"/>
      <c r="C202" s="173" t="s">
        <v>1162</v>
      </c>
      <c r="D202" s="508"/>
      <c r="E202" s="567"/>
      <c r="F202" s="496"/>
      <c r="G202" s="496"/>
      <c r="H202" s="499"/>
      <c r="I202" s="502"/>
      <c r="J202" s="496"/>
      <c r="K202" s="505"/>
      <c r="L202" s="508"/>
      <c r="M202" s="517"/>
      <c r="N202" s="493"/>
      <c r="O202" s="493"/>
      <c r="P202" s="493"/>
      <c r="Q202" s="493"/>
      <c r="R202" s="493"/>
      <c r="S202" s="493"/>
      <c r="T202" s="493"/>
      <c r="U202" s="493"/>
      <c r="V202" s="493"/>
      <c r="W202" s="493"/>
      <c r="X202" s="493"/>
      <c r="Y202" s="493"/>
      <c r="Z202" s="493"/>
      <c r="AA202" s="493"/>
      <c r="AB202" s="493"/>
      <c r="AC202" s="493"/>
      <c r="AD202" s="493"/>
      <c r="AE202" s="493"/>
      <c r="AF202" s="493"/>
      <c r="AG202" s="493"/>
      <c r="AH202" s="493"/>
      <c r="AI202" s="493"/>
      <c r="AJ202" s="493"/>
      <c r="AK202" s="493"/>
    </row>
    <row r="203" spans="1:37" x14ac:dyDescent="0.25">
      <c r="A203" s="511"/>
      <c r="B203" s="508"/>
      <c r="C203" s="173" t="s">
        <v>1163</v>
      </c>
      <c r="D203" s="508"/>
      <c r="E203" s="567"/>
      <c r="F203" s="496"/>
      <c r="G203" s="496"/>
      <c r="H203" s="499"/>
      <c r="I203" s="502"/>
      <c r="J203" s="496"/>
      <c r="K203" s="505"/>
      <c r="L203" s="508"/>
      <c r="M203" s="517"/>
      <c r="N203" s="493"/>
      <c r="O203" s="493"/>
      <c r="P203" s="493"/>
      <c r="Q203" s="493"/>
      <c r="R203" s="493"/>
      <c r="S203" s="493"/>
      <c r="T203" s="493"/>
      <c r="U203" s="493"/>
      <c r="V203" s="493"/>
      <c r="W203" s="493"/>
      <c r="X203" s="493"/>
      <c r="Y203" s="493"/>
      <c r="Z203" s="493"/>
      <c r="AA203" s="493"/>
      <c r="AB203" s="493"/>
      <c r="AC203" s="493"/>
      <c r="AD203" s="493"/>
      <c r="AE203" s="493"/>
      <c r="AF203" s="493"/>
      <c r="AG203" s="493"/>
      <c r="AH203" s="493"/>
      <c r="AI203" s="493"/>
      <c r="AJ203" s="493"/>
      <c r="AK203" s="493"/>
    </row>
    <row r="204" spans="1:37" x14ac:dyDescent="0.25">
      <c r="A204" s="512"/>
      <c r="B204" s="509"/>
      <c r="C204" s="174" t="s">
        <v>1164</v>
      </c>
      <c r="D204" s="509"/>
      <c r="E204" s="568"/>
      <c r="F204" s="497"/>
      <c r="G204" s="497"/>
      <c r="H204" s="500"/>
      <c r="I204" s="503"/>
      <c r="J204" s="497"/>
      <c r="K204" s="506"/>
      <c r="L204" s="509"/>
      <c r="M204" s="518"/>
      <c r="N204" s="494"/>
      <c r="O204" s="494"/>
      <c r="P204" s="494"/>
      <c r="Q204" s="494"/>
      <c r="R204" s="494"/>
      <c r="S204" s="494"/>
      <c r="T204" s="494"/>
      <c r="U204" s="494"/>
      <c r="V204" s="494"/>
      <c r="W204" s="494"/>
      <c r="X204" s="494"/>
      <c r="Y204" s="494"/>
      <c r="Z204" s="494"/>
      <c r="AA204" s="494"/>
      <c r="AB204" s="494"/>
      <c r="AC204" s="494"/>
      <c r="AD204" s="494"/>
      <c r="AE204" s="494"/>
      <c r="AF204" s="494"/>
      <c r="AG204" s="494"/>
      <c r="AH204" s="494"/>
      <c r="AI204" s="494"/>
      <c r="AJ204" s="494"/>
      <c r="AK204" s="494"/>
    </row>
    <row r="205" spans="1:37" x14ac:dyDescent="0.25">
      <c r="A205" s="510">
        <v>118</v>
      </c>
      <c r="B205" s="507" t="s">
        <v>87</v>
      </c>
      <c r="C205" s="172" t="s">
        <v>1161</v>
      </c>
      <c r="D205" s="507" t="s">
        <v>318</v>
      </c>
      <c r="E205" s="566">
        <v>96</v>
      </c>
      <c r="F205" s="495">
        <v>4366</v>
      </c>
      <c r="G205" s="495">
        <v>2336</v>
      </c>
      <c r="H205" s="498">
        <v>0</v>
      </c>
      <c r="I205" s="501">
        <v>0.46495599999999998</v>
      </c>
      <c r="J205" s="495">
        <v>2336</v>
      </c>
      <c r="K205" s="504">
        <v>224256</v>
      </c>
      <c r="L205" s="507" t="s">
        <v>1026</v>
      </c>
      <c r="M205" s="516">
        <v>20</v>
      </c>
      <c r="N205" s="492">
        <v>10</v>
      </c>
      <c r="O205" s="492">
        <v>3</v>
      </c>
      <c r="P205" s="492" t="s">
        <v>1027</v>
      </c>
      <c r="Q205" s="492">
        <v>3</v>
      </c>
      <c r="R205" s="492">
        <v>3</v>
      </c>
      <c r="S205" s="492">
        <v>3</v>
      </c>
      <c r="T205" s="492">
        <v>3</v>
      </c>
      <c r="U205" s="492">
        <v>3</v>
      </c>
      <c r="V205" s="492">
        <v>3</v>
      </c>
      <c r="W205" s="492">
        <v>3</v>
      </c>
      <c r="X205" s="492">
        <v>3</v>
      </c>
      <c r="Y205" s="492">
        <v>3</v>
      </c>
      <c r="Z205" s="492">
        <v>3</v>
      </c>
      <c r="AA205" s="492">
        <v>3</v>
      </c>
      <c r="AB205" s="492">
        <v>3</v>
      </c>
      <c r="AC205" s="492">
        <v>3</v>
      </c>
      <c r="AD205" s="492">
        <v>3</v>
      </c>
      <c r="AE205" s="492">
        <v>3</v>
      </c>
      <c r="AF205" s="492">
        <v>3</v>
      </c>
      <c r="AG205" s="492">
        <v>3</v>
      </c>
      <c r="AH205" s="492">
        <v>3</v>
      </c>
      <c r="AI205" s="492">
        <v>3</v>
      </c>
      <c r="AJ205" s="492">
        <v>3</v>
      </c>
      <c r="AK205" s="492">
        <v>3</v>
      </c>
    </row>
    <row r="206" spans="1:37" x14ac:dyDescent="0.25">
      <c r="A206" s="511"/>
      <c r="B206" s="508"/>
      <c r="C206" s="173" t="s">
        <v>1162</v>
      </c>
      <c r="D206" s="508"/>
      <c r="E206" s="567"/>
      <c r="F206" s="496"/>
      <c r="G206" s="496"/>
      <c r="H206" s="499"/>
      <c r="I206" s="502"/>
      <c r="J206" s="496"/>
      <c r="K206" s="505"/>
      <c r="L206" s="508"/>
      <c r="M206" s="517"/>
      <c r="N206" s="493"/>
      <c r="O206" s="493"/>
      <c r="P206" s="493"/>
      <c r="Q206" s="493"/>
      <c r="R206" s="493"/>
      <c r="S206" s="493"/>
      <c r="T206" s="493"/>
      <c r="U206" s="493"/>
      <c r="V206" s="493"/>
      <c r="W206" s="493"/>
      <c r="X206" s="493"/>
      <c r="Y206" s="493"/>
      <c r="Z206" s="493"/>
      <c r="AA206" s="493"/>
      <c r="AB206" s="493"/>
      <c r="AC206" s="493"/>
      <c r="AD206" s="493"/>
      <c r="AE206" s="493"/>
      <c r="AF206" s="493"/>
      <c r="AG206" s="493"/>
      <c r="AH206" s="493"/>
      <c r="AI206" s="493"/>
      <c r="AJ206" s="493"/>
      <c r="AK206" s="493"/>
    </row>
    <row r="207" spans="1:37" x14ac:dyDescent="0.25">
      <c r="A207" s="511"/>
      <c r="B207" s="508"/>
      <c r="C207" s="173" t="s">
        <v>1165</v>
      </c>
      <c r="D207" s="508"/>
      <c r="E207" s="567"/>
      <c r="F207" s="496"/>
      <c r="G207" s="496"/>
      <c r="H207" s="499"/>
      <c r="I207" s="502"/>
      <c r="J207" s="496"/>
      <c r="K207" s="505"/>
      <c r="L207" s="508"/>
      <c r="M207" s="517"/>
      <c r="N207" s="493"/>
      <c r="O207" s="493"/>
      <c r="P207" s="493"/>
      <c r="Q207" s="493"/>
      <c r="R207" s="493"/>
      <c r="S207" s="493"/>
      <c r="T207" s="493"/>
      <c r="U207" s="493"/>
      <c r="V207" s="493"/>
      <c r="W207" s="493"/>
      <c r="X207" s="493"/>
      <c r="Y207" s="493"/>
      <c r="Z207" s="493"/>
      <c r="AA207" s="493"/>
      <c r="AB207" s="493"/>
      <c r="AC207" s="493"/>
      <c r="AD207" s="493"/>
      <c r="AE207" s="493"/>
      <c r="AF207" s="493"/>
      <c r="AG207" s="493"/>
      <c r="AH207" s="493"/>
      <c r="AI207" s="493"/>
      <c r="AJ207" s="493"/>
      <c r="AK207" s="493"/>
    </row>
    <row r="208" spans="1:37" x14ac:dyDescent="0.25">
      <c r="A208" s="512"/>
      <c r="B208" s="509"/>
      <c r="C208" s="174" t="s">
        <v>1166</v>
      </c>
      <c r="D208" s="509"/>
      <c r="E208" s="568"/>
      <c r="F208" s="497"/>
      <c r="G208" s="497"/>
      <c r="H208" s="500"/>
      <c r="I208" s="503"/>
      <c r="J208" s="497"/>
      <c r="K208" s="506"/>
      <c r="L208" s="509"/>
      <c r="M208" s="518"/>
      <c r="N208" s="494"/>
      <c r="O208" s="494"/>
      <c r="P208" s="494"/>
      <c r="Q208" s="494"/>
      <c r="R208" s="494"/>
      <c r="S208" s="494"/>
      <c r="T208" s="494"/>
      <c r="U208" s="494"/>
      <c r="V208" s="494"/>
      <c r="W208" s="494"/>
      <c r="X208" s="494"/>
      <c r="Y208" s="494"/>
      <c r="Z208" s="494"/>
      <c r="AA208" s="494"/>
      <c r="AB208" s="494"/>
      <c r="AC208" s="494"/>
      <c r="AD208" s="494"/>
      <c r="AE208" s="494"/>
      <c r="AF208" s="494"/>
      <c r="AG208" s="494"/>
      <c r="AH208" s="494"/>
      <c r="AI208" s="494"/>
      <c r="AJ208" s="494"/>
      <c r="AK208" s="494"/>
    </row>
    <row r="209" spans="1:37" x14ac:dyDescent="0.25">
      <c r="A209" s="510">
        <v>119</v>
      </c>
      <c r="B209" s="507" t="s">
        <v>133</v>
      </c>
      <c r="C209" s="172" t="s">
        <v>1161</v>
      </c>
      <c r="D209" s="507" t="s">
        <v>318</v>
      </c>
      <c r="E209" s="566">
        <v>96</v>
      </c>
      <c r="F209" s="495">
        <v>4503</v>
      </c>
      <c r="G209" s="495">
        <v>2685</v>
      </c>
      <c r="H209" s="498">
        <v>0</v>
      </c>
      <c r="I209" s="501">
        <v>0.40373100000000001</v>
      </c>
      <c r="J209" s="495">
        <v>2685</v>
      </c>
      <c r="K209" s="504">
        <v>257760</v>
      </c>
      <c r="L209" s="507" t="s">
        <v>1026</v>
      </c>
      <c r="M209" s="516">
        <v>20</v>
      </c>
      <c r="N209" s="492">
        <v>10</v>
      </c>
      <c r="O209" s="492">
        <v>3</v>
      </c>
      <c r="P209" s="492" t="s">
        <v>1027</v>
      </c>
      <c r="Q209" s="492">
        <v>3</v>
      </c>
      <c r="R209" s="492">
        <v>3</v>
      </c>
      <c r="S209" s="492">
        <v>3</v>
      </c>
      <c r="T209" s="492">
        <v>3</v>
      </c>
      <c r="U209" s="492">
        <v>3</v>
      </c>
      <c r="V209" s="492">
        <v>3</v>
      </c>
      <c r="W209" s="492">
        <v>3</v>
      </c>
      <c r="X209" s="492">
        <v>3</v>
      </c>
      <c r="Y209" s="492">
        <v>3</v>
      </c>
      <c r="Z209" s="492">
        <v>3</v>
      </c>
      <c r="AA209" s="492">
        <v>3</v>
      </c>
      <c r="AB209" s="492">
        <v>3</v>
      </c>
      <c r="AC209" s="492">
        <v>3</v>
      </c>
      <c r="AD209" s="492">
        <v>3</v>
      </c>
      <c r="AE209" s="492">
        <v>3</v>
      </c>
      <c r="AF209" s="492">
        <v>3</v>
      </c>
      <c r="AG209" s="492">
        <v>3</v>
      </c>
      <c r="AH209" s="492">
        <v>3</v>
      </c>
      <c r="AI209" s="492">
        <v>3</v>
      </c>
      <c r="AJ209" s="492">
        <v>3</v>
      </c>
      <c r="AK209" s="492">
        <v>3</v>
      </c>
    </row>
    <row r="210" spans="1:37" x14ac:dyDescent="0.25">
      <c r="A210" s="511"/>
      <c r="B210" s="508"/>
      <c r="C210" s="173" t="s">
        <v>1167</v>
      </c>
      <c r="D210" s="508"/>
      <c r="E210" s="567"/>
      <c r="F210" s="496"/>
      <c r="G210" s="496"/>
      <c r="H210" s="499"/>
      <c r="I210" s="502"/>
      <c r="J210" s="496"/>
      <c r="K210" s="505"/>
      <c r="L210" s="508"/>
      <c r="M210" s="517"/>
      <c r="N210" s="493"/>
      <c r="O210" s="493"/>
      <c r="P210" s="493"/>
      <c r="Q210" s="493"/>
      <c r="R210" s="493"/>
      <c r="S210" s="493"/>
      <c r="T210" s="493"/>
      <c r="U210" s="493"/>
      <c r="V210" s="493"/>
      <c r="W210" s="493"/>
      <c r="X210" s="493"/>
      <c r="Y210" s="493"/>
      <c r="Z210" s="493"/>
      <c r="AA210" s="493"/>
      <c r="AB210" s="493"/>
      <c r="AC210" s="493"/>
      <c r="AD210" s="493"/>
      <c r="AE210" s="493"/>
      <c r="AF210" s="493"/>
      <c r="AG210" s="493"/>
      <c r="AH210" s="493"/>
      <c r="AI210" s="493"/>
      <c r="AJ210" s="493"/>
      <c r="AK210" s="493"/>
    </row>
    <row r="211" spans="1:37" x14ac:dyDescent="0.25">
      <c r="A211" s="511"/>
      <c r="B211" s="508"/>
      <c r="C211" s="173" t="s">
        <v>1165</v>
      </c>
      <c r="D211" s="508"/>
      <c r="E211" s="567"/>
      <c r="F211" s="496"/>
      <c r="G211" s="496"/>
      <c r="H211" s="499"/>
      <c r="I211" s="502"/>
      <c r="J211" s="496"/>
      <c r="K211" s="505"/>
      <c r="L211" s="508"/>
      <c r="M211" s="517"/>
      <c r="N211" s="493"/>
      <c r="O211" s="493"/>
      <c r="P211" s="493"/>
      <c r="Q211" s="493"/>
      <c r="R211" s="493"/>
      <c r="S211" s="493"/>
      <c r="T211" s="493"/>
      <c r="U211" s="493"/>
      <c r="V211" s="493"/>
      <c r="W211" s="493"/>
      <c r="X211" s="493"/>
      <c r="Y211" s="493"/>
      <c r="Z211" s="493"/>
      <c r="AA211" s="493"/>
      <c r="AB211" s="493"/>
      <c r="AC211" s="493"/>
      <c r="AD211" s="493"/>
      <c r="AE211" s="493"/>
      <c r="AF211" s="493"/>
      <c r="AG211" s="493"/>
      <c r="AH211" s="493"/>
      <c r="AI211" s="493"/>
      <c r="AJ211" s="493"/>
      <c r="AK211" s="493"/>
    </row>
    <row r="212" spans="1:37" x14ac:dyDescent="0.25">
      <c r="A212" s="512"/>
      <c r="B212" s="509"/>
      <c r="C212" s="174" t="s">
        <v>1166</v>
      </c>
      <c r="D212" s="509"/>
      <c r="E212" s="568"/>
      <c r="F212" s="497"/>
      <c r="G212" s="497"/>
      <c r="H212" s="500"/>
      <c r="I212" s="503"/>
      <c r="J212" s="497"/>
      <c r="K212" s="506"/>
      <c r="L212" s="509"/>
      <c r="M212" s="518"/>
      <c r="N212" s="494"/>
      <c r="O212" s="494"/>
      <c r="P212" s="494"/>
      <c r="Q212" s="494"/>
      <c r="R212" s="494"/>
      <c r="S212" s="494"/>
      <c r="T212" s="494"/>
      <c r="U212" s="494"/>
      <c r="V212" s="494"/>
      <c r="W212" s="494"/>
      <c r="X212" s="494"/>
      <c r="Y212" s="494"/>
      <c r="Z212" s="494"/>
      <c r="AA212" s="494"/>
      <c r="AB212" s="494"/>
      <c r="AC212" s="494"/>
      <c r="AD212" s="494"/>
      <c r="AE212" s="494"/>
      <c r="AF212" s="494"/>
      <c r="AG212" s="494"/>
      <c r="AH212" s="494"/>
      <c r="AI212" s="494"/>
      <c r="AJ212" s="494"/>
      <c r="AK212" s="494"/>
    </row>
    <row r="213" spans="1:37" x14ac:dyDescent="0.25">
      <c r="A213" s="510">
        <v>120</v>
      </c>
      <c r="B213" s="507" t="s">
        <v>88</v>
      </c>
      <c r="C213" s="172" t="s">
        <v>1161</v>
      </c>
      <c r="D213" s="507" t="s">
        <v>318</v>
      </c>
      <c r="E213" s="566">
        <v>96</v>
      </c>
      <c r="F213" s="495">
        <v>4503</v>
      </c>
      <c r="G213" s="495">
        <v>2685</v>
      </c>
      <c r="H213" s="498">
        <v>0</v>
      </c>
      <c r="I213" s="501">
        <v>0.40373100000000001</v>
      </c>
      <c r="J213" s="495">
        <v>2685</v>
      </c>
      <c r="K213" s="504">
        <v>257760</v>
      </c>
      <c r="L213" s="507" t="s">
        <v>1026</v>
      </c>
      <c r="M213" s="516">
        <v>20</v>
      </c>
      <c r="N213" s="492">
        <v>10</v>
      </c>
      <c r="O213" s="492">
        <v>3</v>
      </c>
      <c r="P213" s="492" t="s">
        <v>1027</v>
      </c>
      <c r="Q213" s="492">
        <v>3</v>
      </c>
      <c r="R213" s="492">
        <v>3</v>
      </c>
      <c r="S213" s="492">
        <v>3</v>
      </c>
      <c r="T213" s="492">
        <v>3</v>
      </c>
      <c r="U213" s="492">
        <v>3</v>
      </c>
      <c r="V213" s="492">
        <v>3</v>
      </c>
      <c r="W213" s="492">
        <v>3</v>
      </c>
      <c r="X213" s="492">
        <v>3</v>
      </c>
      <c r="Y213" s="492">
        <v>3</v>
      </c>
      <c r="Z213" s="492">
        <v>3</v>
      </c>
      <c r="AA213" s="492">
        <v>3</v>
      </c>
      <c r="AB213" s="492">
        <v>3</v>
      </c>
      <c r="AC213" s="492">
        <v>3</v>
      </c>
      <c r="AD213" s="492">
        <v>3</v>
      </c>
      <c r="AE213" s="492">
        <v>3</v>
      </c>
      <c r="AF213" s="492">
        <v>3</v>
      </c>
      <c r="AG213" s="492">
        <v>3</v>
      </c>
      <c r="AH213" s="492">
        <v>3</v>
      </c>
      <c r="AI213" s="492">
        <v>3</v>
      </c>
      <c r="AJ213" s="492">
        <v>3</v>
      </c>
      <c r="AK213" s="492">
        <v>3</v>
      </c>
    </row>
    <row r="214" spans="1:37" x14ac:dyDescent="0.25">
      <c r="A214" s="511"/>
      <c r="B214" s="508"/>
      <c r="C214" s="173" t="s">
        <v>1168</v>
      </c>
      <c r="D214" s="508"/>
      <c r="E214" s="567"/>
      <c r="F214" s="496"/>
      <c r="G214" s="496"/>
      <c r="H214" s="499"/>
      <c r="I214" s="502"/>
      <c r="J214" s="496"/>
      <c r="K214" s="505"/>
      <c r="L214" s="508"/>
      <c r="M214" s="517"/>
      <c r="N214" s="493"/>
      <c r="O214" s="493"/>
      <c r="P214" s="493"/>
      <c r="Q214" s="493"/>
      <c r="R214" s="493"/>
      <c r="S214" s="493"/>
      <c r="T214" s="493"/>
      <c r="U214" s="493"/>
      <c r="V214" s="493"/>
      <c r="W214" s="493"/>
      <c r="X214" s="493"/>
      <c r="Y214" s="493"/>
      <c r="Z214" s="493"/>
      <c r="AA214" s="493"/>
      <c r="AB214" s="493"/>
      <c r="AC214" s="493"/>
      <c r="AD214" s="493"/>
      <c r="AE214" s="493"/>
      <c r="AF214" s="493"/>
      <c r="AG214" s="493"/>
      <c r="AH214" s="493"/>
      <c r="AI214" s="493"/>
      <c r="AJ214" s="493"/>
      <c r="AK214" s="493"/>
    </row>
    <row r="215" spans="1:37" x14ac:dyDescent="0.25">
      <c r="A215" s="511"/>
      <c r="B215" s="508"/>
      <c r="C215" s="173" t="s">
        <v>1165</v>
      </c>
      <c r="D215" s="508"/>
      <c r="E215" s="567"/>
      <c r="F215" s="496"/>
      <c r="G215" s="496"/>
      <c r="H215" s="499"/>
      <c r="I215" s="502"/>
      <c r="J215" s="496"/>
      <c r="K215" s="505"/>
      <c r="L215" s="508"/>
      <c r="M215" s="517"/>
      <c r="N215" s="493"/>
      <c r="O215" s="493"/>
      <c r="P215" s="493"/>
      <c r="Q215" s="493"/>
      <c r="R215" s="493"/>
      <c r="S215" s="493"/>
      <c r="T215" s="493"/>
      <c r="U215" s="493"/>
      <c r="V215" s="493"/>
      <c r="W215" s="493"/>
      <c r="X215" s="493"/>
      <c r="Y215" s="493"/>
      <c r="Z215" s="493"/>
      <c r="AA215" s="493"/>
      <c r="AB215" s="493"/>
      <c r="AC215" s="493"/>
      <c r="AD215" s="493"/>
      <c r="AE215" s="493"/>
      <c r="AF215" s="493"/>
      <c r="AG215" s="493"/>
      <c r="AH215" s="493"/>
      <c r="AI215" s="493"/>
      <c r="AJ215" s="493"/>
      <c r="AK215" s="493"/>
    </row>
    <row r="216" spans="1:37" x14ac:dyDescent="0.25">
      <c r="A216" s="512"/>
      <c r="B216" s="509"/>
      <c r="C216" s="174" t="s">
        <v>1166</v>
      </c>
      <c r="D216" s="509"/>
      <c r="E216" s="568"/>
      <c r="F216" s="497"/>
      <c r="G216" s="497"/>
      <c r="H216" s="500"/>
      <c r="I216" s="503"/>
      <c r="J216" s="497"/>
      <c r="K216" s="506"/>
      <c r="L216" s="509"/>
      <c r="M216" s="518"/>
      <c r="N216" s="494"/>
      <c r="O216" s="494"/>
      <c r="P216" s="494"/>
      <c r="Q216" s="494"/>
      <c r="R216" s="494"/>
      <c r="S216" s="494"/>
      <c r="T216" s="494"/>
      <c r="U216" s="494"/>
      <c r="V216" s="494"/>
      <c r="W216" s="494"/>
      <c r="X216" s="494"/>
      <c r="Y216" s="494"/>
      <c r="Z216" s="494"/>
      <c r="AA216" s="494"/>
      <c r="AB216" s="494"/>
      <c r="AC216" s="494"/>
      <c r="AD216" s="494"/>
      <c r="AE216" s="494"/>
      <c r="AF216" s="494"/>
      <c r="AG216" s="494"/>
      <c r="AH216" s="494"/>
      <c r="AI216" s="494"/>
      <c r="AJ216" s="494"/>
      <c r="AK216" s="494"/>
    </row>
    <row r="217" spans="1:37" x14ac:dyDescent="0.25">
      <c r="A217" s="510">
        <v>122</v>
      </c>
      <c r="B217" s="507" t="s">
        <v>89</v>
      </c>
      <c r="C217" s="172" t="s">
        <v>1161</v>
      </c>
      <c r="D217" s="507" t="s">
        <v>318</v>
      </c>
      <c r="E217" s="566">
        <v>96</v>
      </c>
      <c r="F217" s="495">
        <v>6259</v>
      </c>
      <c r="G217" s="495">
        <v>4970</v>
      </c>
      <c r="H217" s="498">
        <v>0</v>
      </c>
      <c r="I217" s="501">
        <v>0.20594299999999999</v>
      </c>
      <c r="J217" s="495">
        <v>4970</v>
      </c>
      <c r="K217" s="504">
        <v>477120</v>
      </c>
      <c r="L217" s="507" t="s">
        <v>1026</v>
      </c>
      <c r="M217" s="516">
        <v>20</v>
      </c>
      <c r="N217" s="492">
        <v>10</v>
      </c>
      <c r="O217" s="492">
        <v>3</v>
      </c>
      <c r="P217" s="492" t="s">
        <v>1027</v>
      </c>
      <c r="Q217" s="492">
        <v>3</v>
      </c>
      <c r="R217" s="492">
        <v>3</v>
      </c>
      <c r="S217" s="492">
        <v>3</v>
      </c>
      <c r="T217" s="492">
        <v>3</v>
      </c>
      <c r="U217" s="492">
        <v>3</v>
      </c>
      <c r="V217" s="492">
        <v>3</v>
      </c>
      <c r="W217" s="492">
        <v>3</v>
      </c>
      <c r="X217" s="492">
        <v>3</v>
      </c>
      <c r="Y217" s="492">
        <v>3</v>
      </c>
      <c r="Z217" s="492">
        <v>3</v>
      </c>
      <c r="AA217" s="492">
        <v>3</v>
      </c>
      <c r="AB217" s="492">
        <v>3</v>
      </c>
      <c r="AC217" s="492">
        <v>3</v>
      </c>
      <c r="AD217" s="492">
        <v>3</v>
      </c>
      <c r="AE217" s="492">
        <v>3</v>
      </c>
      <c r="AF217" s="492">
        <v>3</v>
      </c>
      <c r="AG217" s="492">
        <v>3</v>
      </c>
      <c r="AH217" s="492">
        <v>3</v>
      </c>
      <c r="AI217" s="492">
        <v>3</v>
      </c>
      <c r="AJ217" s="492">
        <v>3</v>
      </c>
      <c r="AK217" s="492">
        <v>3</v>
      </c>
    </row>
    <row r="218" spans="1:37" x14ac:dyDescent="0.25">
      <c r="A218" s="511"/>
      <c r="B218" s="508"/>
      <c r="C218" s="173" t="s">
        <v>1162</v>
      </c>
      <c r="D218" s="508"/>
      <c r="E218" s="567"/>
      <c r="F218" s="496"/>
      <c r="G218" s="496"/>
      <c r="H218" s="499"/>
      <c r="I218" s="502"/>
      <c r="J218" s="496"/>
      <c r="K218" s="505"/>
      <c r="L218" s="508"/>
      <c r="M218" s="517"/>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row>
    <row r="219" spans="1:37" x14ac:dyDescent="0.25">
      <c r="A219" s="511"/>
      <c r="B219" s="508"/>
      <c r="C219" s="173" t="s">
        <v>1169</v>
      </c>
      <c r="D219" s="508"/>
      <c r="E219" s="567"/>
      <c r="F219" s="496"/>
      <c r="G219" s="496"/>
      <c r="H219" s="499"/>
      <c r="I219" s="502"/>
      <c r="J219" s="496"/>
      <c r="K219" s="505"/>
      <c r="L219" s="508"/>
      <c r="M219" s="517"/>
      <c r="N219" s="493"/>
      <c r="O219" s="493"/>
      <c r="P219" s="493"/>
      <c r="Q219" s="493"/>
      <c r="R219" s="493"/>
      <c r="S219" s="493"/>
      <c r="T219" s="493"/>
      <c r="U219" s="493"/>
      <c r="V219" s="493"/>
      <c r="W219" s="493"/>
      <c r="X219" s="493"/>
      <c r="Y219" s="493"/>
      <c r="Z219" s="493"/>
      <c r="AA219" s="493"/>
      <c r="AB219" s="493"/>
      <c r="AC219" s="493"/>
      <c r="AD219" s="493"/>
      <c r="AE219" s="493"/>
      <c r="AF219" s="493"/>
      <c r="AG219" s="493"/>
      <c r="AH219" s="493"/>
      <c r="AI219" s="493"/>
      <c r="AJ219" s="493"/>
      <c r="AK219" s="493"/>
    </row>
    <row r="220" spans="1:37" x14ac:dyDescent="0.25">
      <c r="A220" s="512"/>
      <c r="B220" s="509"/>
      <c r="C220" s="174" t="s">
        <v>1170</v>
      </c>
      <c r="D220" s="509"/>
      <c r="E220" s="568"/>
      <c r="F220" s="497"/>
      <c r="G220" s="497"/>
      <c r="H220" s="500"/>
      <c r="I220" s="503"/>
      <c r="J220" s="497"/>
      <c r="K220" s="506"/>
      <c r="L220" s="509"/>
      <c r="M220" s="518"/>
      <c r="N220" s="494"/>
      <c r="O220" s="494"/>
      <c r="P220" s="494"/>
      <c r="Q220" s="494"/>
      <c r="R220" s="494"/>
      <c r="S220" s="494"/>
      <c r="T220" s="494"/>
      <c r="U220" s="494"/>
      <c r="V220" s="494"/>
      <c r="W220" s="494"/>
      <c r="X220" s="494"/>
      <c r="Y220" s="494"/>
      <c r="Z220" s="494"/>
      <c r="AA220" s="494"/>
      <c r="AB220" s="494"/>
      <c r="AC220" s="494"/>
      <c r="AD220" s="494"/>
      <c r="AE220" s="494"/>
      <c r="AF220" s="494"/>
      <c r="AG220" s="494"/>
      <c r="AH220" s="494"/>
      <c r="AI220" s="494"/>
      <c r="AJ220" s="494"/>
      <c r="AK220" s="494"/>
    </row>
    <row r="221" spans="1:37" x14ac:dyDescent="0.25">
      <c r="A221" s="510">
        <v>123</v>
      </c>
      <c r="B221" s="507" t="s">
        <v>90</v>
      </c>
      <c r="C221" s="172" t="s">
        <v>1161</v>
      </c>
      <c r="D221" s="507" t="s">
        <v>318</v>
      </c>
      <c r="E221" s="566">
        <v>97</v>
      </c>
      <c r="F221" s="495">
        <v>6522</v>
      </c>
      <c r="G221" s="495">
        <v>5486</v>
      </c>
      <c r="H221" s="498">
        <v>0</v>
      </c>
      <c r="I221" s="501">
        <v>0.15884699999999999</v>
      </c>
      <c r="J221" s="495">
        <v>5486</v>
      </c>
      <c r="K221" s="504">
        <v>532142</v>
      </c>
      <c r="L221" s="507" t="s">
        <v>1026</v>
      </c>
      <c r="M221" s="516">
        <v>40</v>
      </c>
      <c r="N221" s="492">
        <v>10</v>
      </c>
      <c r="O221" s="492">
        <v>10</v>
      </c>
      <c r="P221" s="492" t="s">
        <v>1027</v>
      </c>
      <c r="Q221" s="492" t="s">
        <v>1027</v>
      </c>
      <c r="R221" s="492" t="s">
        <v>1027</v>
      </c>
      <c r="S221" s="492" t="s">
        <v>1027</v>
      </c>
      <c r="T221" s="492" t="s">
        <v>1027</v>
      </c>
      <c r="U221" s="492" t="s">
        <v>1027</v>
      </c>
      <c r="V221" s="492" t="s">
        <v>1027</v>
      </c>
      <c r="W221" s="492" t="s">
        <v>1027</v>
      </c>
      <c r="X221" s="492" t="s">
        <v>1027</v>
      </c>
      <c r="Y221" s="492" t="s">
        <v>1027</v>
      </c>
      <c r="Z221" s="492" t="s">
        <v>1027</v>
      </c>
      <c r="AA221" s="492" t="s">
        <v>1027</v>
      </c>
      <c r="AB221" s="492" t="s">
        <v>1027</v>
      </c>
      <c r="AC221" s="492" t="s">
        <v>1027</v>
      </c>
      <c r="AD221" s="492">
        <v>22</v>
      </c>
      <c r="AE221" s="492">
        <v>15</v>
      </c>
      <c r="AF221" s="492" t="s">
        <v>1027</v>
      </c>
      <c r="AG221" s="492" t="s">
        <v>1027</v>
      </c>
      <c r="AH221" s="492" t="s">
        <v>1027</v>
      </c>
      <c r="AI221" s="492" t="s">
        <v>1027</v>
      </c>
      <c r="AJ221" s="492" t="s">
        <v>1027</v>
      </c>
      <c r="AK221" s="492" t="s">
        <v>1027</v>
      </c>
    </row>
    <row r="222" spans="1:37" x14ac:dyDescent="0.25">
      <c r="A222" s="511"/>
      <c r="B222" s="508"/>
      <c r="C222" s="173" t="s">
        <v>1167</v>
      </c>
      <c r="D222" s="508"/>
      <c r="E222" s="567"/>
      <c r="F222" s="496"/>
      <c r="G222" s="496"/>
      <c r="H222" s="499"/>
      <c r="I222" s="502"/>
      <c r="J222" s="496"/>
      <c r="K222" s="505"/>
      <c r="L222" s="508"/>
      <c r="M222" s="517"/>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row>
    <row r="223" spans="1:37" x14ac:dyDescent="0.25">
      <c r="A223" s="511"/>
      <c r="B223" s="508"/>
      <c r="C223" s="173" t="s">
        <v>1169</v>
      </c>
      <c r="D223" s="508"/>
      <c r="E223" s="567"/>
      <c r="F223" s="496"/>
      <c r="G223" s="496"/>
      <c r="H223" s="499"/>
      <c r="I223" s="502"/>
      <c r="J223" s="496"/>
      <c r="K223" s="505"/>
      <c r="L223" s="508"/>
      <c r="M223" s="517"/>
      <c r="N223" s="493"/>
      <c r="O223" s="493"/>
      <c r="P223" s="493"/>
      <c r="Q223" s="493"/>
      <c r="R223" s="493"/>
      <c r="S223" s="493"/>
      <c r="T223" s="493"/>
      <c r="U223" s="493"/>
      <c r="V223" s="493"/>
      <c r="W223" s="493"/>
      <c r="X223" s="493"/>
      <c r="Y223" s="493"/>
      <c r="Z223" s="493"/>
      <c r="AA223" s="493"/>
      <c r="AB223" s="493"/>
      <c r="AC223" s="493"/>
      <c r="AD223" s="493"/>
      <c r="AE223" s="493"/>
      <c r="AF223" s="493"/>
      <c r="AG223" s="493"/>
      <c r="AH223" s="493"/>
      <c r="AI223" s="493"/>
      <c r="AJ223" s="493"/>
      <c r="AK223" s="493"/>
    </row>
    <row r="224" spans="1:37" x14ac:dyDescent="0.25">
      <c r="A224" s="512"/>
      <c r="B224" s="509"/>
      <c r="C224" s="174" t="s">
        <v>1170</v>
      </c>
      <c r="D224" s="509"/>
      <c r="E224" s="568"/>
      <c r="F224" s="497"/>
      <c r="G224" s="497"/>
      <c r="H224" s="500"/>
      <c r="I224" s="503"/>
      <c r="J224" s="497"/>
      <c r="K224" s="506"/>
      <c r="L224" s="509"/>
      <c r="M224" s="518"/>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row>
    <row r="225" spans="1:37" x14ac:dyDescent="0.25">
      <c r="A225" s="510">
        <v>124</v>
      </c>
      <c r="B225" s="507" t="s">
        <v>91</v>
      </c>
      <c r="C225" s="172" t="s">
        <v>1161</v>
      </c>
      <c r="D225" s="507" t="s">
        <v>318</v>
      </c>
      <c r="E225" s="566">
        <v>96</v>
      </c>
      <c r="F225" s="495">
        <v>6522</v>
      </c>
      <c r="G225" s="495">
        <v>5486</v>
      </c>
      <c r="H225" s="498">
        <v>0</v>
      </c>
      <c r="I225" s="501">
        <v>0.15884699999999999</v>
      </c>
      <c r="J225" s="495">
        <v>5486</v>
      </c>
      <c r="K225" s="504">
        <v>526656</v>
      </c>
      <c r="L225" s="507" t="s">
        <v>1026</v>
      </c>
      <c r="M225" s="516">
        <v>20</v>
      </c>
      <c r="N225" s="492">
        <v>10</v>
      </c>
      <c r="O225" s="492">
        <v>3</v>
      </c>
      <c r="P225" s="492" t="s">
        <v>1027</v>
      </c>
      <c r="Q225" s="492">
        <v>3</v>
      </c>
      <c r="R225" s="492">
        <v>3</v>
      </c>
      <c r="S225" s="492">
        <v>3</v>
      </c>
      <c r="T225" s="492">
        <v>3</v>
      </c>
      <c r="U225" s="492">
        <v>3</v>
      </c>
      <c r="V225" s="492">
        <v>3</v>
      </c>
      <c r="W225" s="492">
        <v>3</v>
      </c>
      <c r="X225" s="492">
        <v>3</v>
      </c>
      <c r="Y225" s="492">
        <v>3</v>
      </c>
      <c r="Z225" s="492">
        <v>3</v>
      </c>
      <c r="AA225" s="492">
        <v>3</v>
      </c>
      <c r="AB225" s="492">
        <v>3</v>
      </c>
      <c r="AC225" s="492">
        <v>3</v>
      </c>
      <c r="AD225" s="492">
        <v>3</v>
      </c>
      <c r="AE225" s="492">
        <v>3</v>
      </c>
      <c r="AF225" s="492">
        <v>3</v>
      </c>
      <c r="AG225" s="492">
        <v>3</v>
      </c>
      <c r="AH225" s="492">
        <v>3</v>
      </c>
      <c r="AI225" s="492">
        <v>3</v>
      </c>
      <c r="AJ225" s="492">
        <v>3</v>
      </c>
      <c r="AK225" s="492">
        <v>3</v>
      </c>
    </row>
    <row r="226" spans="1:37" x14ac:dyDescent="0.25">
      <c r="A226" s="511"/>
      <c r="B226" s="508"/>
      <c r="C226" s="173" t="s">
        <v>1168</v>
      </c>
      <c r="D226" s="508"/>
      <c r="E226" s="567"/>
      <c r="F226" s="496"/>
      <c r="G226" s="496"/>
      <c r="H226" s="499"/>
      <c r="I226" s="502"/>
      <c r="J226" s="496"/>
      <c r="K226" s="505"/>
      <c r="L226" s="508"/>
      <c r="M226" s="517"/>
      <c r="N226" s="493"/>
      <c r="O226" s="493"/>
      <c r="P226" s="493"/>
      <c r="Q226" s="493"/>
      <c r="R226" s="493"/>
      <c r="S226" s="493"/>
      <c r="T226" s="493"/>
      <c r="U226" s="493"/>
      <c r="V226" s="493"/>
      <c r="W226" s="493"/>
      <c r="X226" s="493"/>
      <c r="Y226" s="493"/>
      <c r="Z226" s="493"/>
      <c r="AA226" s="493"/>
      <c r="AB226" s="493"/>
      <c r="AC226" s="493"/>
      <c r="AD226" s="493"/>
      <c r="AE226" s="493"/>
      <c r="AF226" s="493"/>
      <c r="AG226" s="493"/>
      <c r="AH226" s="493"/>
      <c r="AI226" s="493"/>
      <c r="AJ226" s="493"/>
      <c r="AK226" s="493"/>
    </row>
    <row r="227" spans="1:37" x14ac:dyDescent="0.25">
      <c r="A227" s="511"/>
      <c r="B227" s="508"/>
      <c r="C227" s="173" t="s">
        <v>1171</v>
      </c>
      <c r="D227" s="508"/>
      <c r="E227" s="567"/>
      <c r="F227" s="496"/>
      <c r="G227" s="496"/>
      <c r="H227" s="499"/>
      <c r="I227" s="502"/>
      <c r="J227" s="496"/>
      <c r="K227" s="505"/>
      <c r="L227" s="508"/>
      <c r="M227" s="517"/>
      <c r="N227" s="493"/>
      <c r="O227" s="493"/>
      <c r="P227" s="493"/>
      <c r="Q227" s="493"/>
      <c r="R227" s="493"/>
      <c r="S227" s="493"/>
      <c r="T227" s="493"/>
      <c r="U227" s="493"/>
      <c r="V227" s="493"/>
      <c r="W227" s="493"/>
      <c r="X227" s="493"/>
      <c r="Y227" s="493"/>
      <c r="Z227" s="493"/>
      <c r="AA227" s="493"/>
      <c r="AB227" s="493"/>
      <c r="AC227" s="493"/>
      <c r="AD227" s="493"/>
      <c r="AE227" s="493"/>
      <c r="AF227" s="493"/>
      <c r="AG227" s="493"/>
      <c r="AH227" s="493"/>
      <c r="AI227" s="493"/>
      <c r="AJ227" s="493"/>
      <c r="AK227" s="493"/>
    </row>
    <row r="228" spans="1:37" x14ac:dyDescent="0.25">
      <c r="A228" s="512"/>
      <c r="B228" s="509"/>
      <c r="C228" s="174" t="s">
        <v>1170</v>
      </c>
      <c r="D228" s="509"/>
      <c r="E228" s="568"/>
      <c r="F228" s="497"/>
      <c r="G228" s="497"/>
      <c r="H228" s="500"/>
      <c r="I228" s="503"/>
      <c r="J228" s="497"/>
      <c r="K228" s="506"/>
      <c r="L228" s="509"/>
      <c r="M228" s="518"/>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row>
    <row r="229" spans="1:37" x14ac:dyDescent="0.25">
      <c r="A229" s="510">
        <v>126</v>
      </c>
      <c r="B229" s="507" t="s">
        <v>134</v>
      </c>
      <c r="C229" s="172" t="s">
        <v>1172</v>
      </c>
      <c r="D229" s="507" t="s">
        <v>326</v>
      </c>
      <c r="E229" s="566">
        <v>26</v>
      </c>
      <c r="F229" s="495">
        <v>4702</v>
      </c>
      <c r="G229" s="495">
        <v>3156</v>
      </c>
      <c r="H229" s="498">
        <v>0</v>
      </c>
      <c r="I229" s="501">
        <v>0.32879599999999998</v>
      </c>
      <c r="J229" s="495">
        <v>3156</v>
      </c>
      <c r="K229" s="504">
        <v>82056</v>
      </c>
      <c r="L229" s="507" t="s">
        <v>1026</v>
      </c>
      <c r="M229" s="516">
        <v>20</v>
      </c>
      <c r="N229" s="492">
        <v>6</v>
      </c>
      <c r="O229" s="492" t="s">
        <v>1027</v>
      </c>
      <c r="P229" s="492" t="s">
        <v>1027</v>
      </c>
      <c r="Q229" s="492" t="s">
        <v>1027</v>
      </c>
      <c r="R229" s="492" t="s">
        <v>1027</v>
      </c>
      <c r="S229" s="492" t="s">
        <v>1027</v>
      </c>
      <c r="T229" s="492" t="s">
        <v>1027</v>
      </c>
      <c r="U229" s="492" t="s">
        <v>1027</v>
      </c>
      <c r="V229" s="492" t="s">
        <v>1027</v>
      </c>
      <c r="W229" s="492" t="s">
        <v>1027</v>
      </c>
      <c r="X229" s="492" t="s">
        <v>1027</v>
      </c>
      <c r="Y229" s="492" t="s">
        <v>1027</v>
      </c>
      <c r="Z229" s="492" t="s">
        <v>1027</v>
      </c>
      <c r="AA229" s="492" t="s">
        <v>1027</v>
      </c>
      <c r="AB229" s="492" t="s">
        <v>1027</v>
      </c>
      <c r="AC229" s="492" t="s">
        <v>1027</v>
      </c>
      <c r="AD229" s="492" t="s">
        <v>1027</v>
      </c>
      <c r="AE229" s="492" t="s">
        <v>1027</v>
      </c>
      <c r="AF229" s="492" t="s">
        <v>1027</v>
      </c>
      <c r="AG229" s="492" t="s">
        <v>1027</v>
      </c>
      <c r="AH229" s="492" t="s">
        <v>1027</v>
      </c>
      <c r="AI229" s="492" t="s">
        <v>1027</v>
      </c>
      <c r="AJ229" s="492" t="s">
        <v>1027</v>
      </c>
      <c r="AK229" s="492" t="s">
        <v>1027</v>
      </c>
    </row>
    <row r="230" spans="1:37" x14ac:dyDescent="0.25">
      <c r="A230" s="511"/>
      <c r="B230" s="508"/>
      <c r="C230" s="173" t="s">
        <v>1173</v>
      </c>
      <c r="D230" s="508"/>
      <c r="E230" s="567"/>
      <c r="F230" s="496"/>
      <c r="G230" s="496"/>
      <c r="H230" s="499"/>
      <c r="I230" s="502"/>
      <c r="J230" s="496"/>
      <c r="K230" s="505"/>
      <c r="L230" s="508"/>
      <c r="M230" s="517"/>
      <c r="N230" s="493"/>
      <c r="O230" s="493"/>
      <c r="P230" s="493"/>
      <c r="Q230" s="493"/>
      <c r="R230" s="493"/>
      <c r="S230" s="493"/>
      <c r="T230" s="493"/>
      <c r="U230" s="493"/>
      <c r="V230" s="493"/>
      <c r="W230" s="493"/>
      <c r="X230" s="493"/>
      <c r="Y230" s="493"/>
      <c r="Z230" s="493"/>
      <c r="AA230" s="493"/>
      <c r="AB230" s="493"/>
      <c r="AC230" s="493"/>
      <c r="AD230" s="493"/>
      <c r="AE230" s="493"/>
      <c r="AF230" s="493"/>
      <c r="AG230" s="493"/>
      <c r="AH230" s="493"/>
      <c r="AI230" s="493"/>
      <c r="AJ230" s="493"/>
      <c r="AK230" s="493"/>
    </row>
    <row r="231" spans="1:37" x14ac:dyDescent="0.25">
      <c r="A231" s="511"/>
      <c r="B231" s="508"/>
      <c r="C231" s="173" t="s">
        <v>1174</v>
      </c>
      <c r="D231" s="508"/>
      <c r="E231" s="567"/>
      <c r="F231" s="496"/>
      <c r="G231" s="496"/>
      <c r="H231" s="499"/>
      <c r="I231" s="502"/>
      <c r="J231" s="496"/>
      <c r="K231" s="505"/>
      <c r="L231" s="508"/>
      <c r="M231" s="517"/>
      <c r="N231" s="493"/>
      <c r="O231" s="493"/>
      <c r="P231" s="493"/>
      <c r="Q231" s="493"/>
      <c r="R231" s="493"/>
      <c r="S231" s="493"/>
      <c r="T231" s="493"/>
      <c r="U231" s="493"/>
      <c r="V231" s="493"/>
      <c r="W231" s="493"/>
      <c r="X231" s="493"/>
      <c r="Y231" s="493"/>
      <c r="Z231" s="493"/>
      <c r="AA231" s="493"/>
      <c r="AB231" s="493"/>
      <c r="AC231" s="493"/>
      <c r="AD231" s="493"/>
      <c r="AE231" s="493"/>
      <c r="AF231" s="493"/>
      <c r="AG231" s="493"/>
      <c r="AH231" s="493"/>
      <c r="AI231" s="493"/>
      <c r="AJ231" s="493"/>
      <c r="AK231" s="493"/>
    </row>
    <row r="232" spans="1:37" x14ac:dyDescent="0.25">
      <c r="A232" s="511"/>
      <c r="B232" s="508"/>
      <c r="C232" s="173" t="s">
        <v>1175</v>
      </c>
      <c r="D232" s="508"/>
      <c r="E232" s="567"/>
      <c r="F232" s="496"/>
      <c r="G232" s="496"/>
      <c r="H232" s="499"/>
      <c r="I232" s="502"/>
      <c r="J232" s="496"/>
      <c r="K232" s="505"/>
      <c r="L232" s="508"/>
      <c r="M232" s="517"/>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row>
    <row r="233" spans="1:37" x14ac:dyDescent="0.25">
      <c r="A233" s="512"/>
      <c r="B233" s="509"/>
      <c r="C233" s="174" t="s">
        <v>1176</v>
      </c>
      <c r="D233" s="509"/>
      <c r="E233" s="568"/>
      <c r="F233" s="497"/>
      <c r="G233" s="497"/>
      <c r="H233" s="500"/>
      <c r="I233" s="503"/>
      <c r="J233" s="497"/>
      <c r="K233" s="506"/>
      <c r="L233" s="509"/>
      <c r="M233" s="518"/>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row>
    <row r="234" spans="1:37" x14ac:dyDescent="0.25">
      <c r="A234" s="510">
        <v>127</v>
      </c>
      <c r="B234" s="507" t="s">
        <v>135</v>
      </c>
      <c r="C234" s="172" t="s">
        <v>1172</v>
      </c>
      <c r="D234" s="507" t="s">
        <v>326</v>
      </c>
      <c r="E234" s="566">
        <v>30</v>
      </c>
      <c r="F234" s="495">
        <v>4681</v>
      </c>
      <c r="G234" s="495">
        <v>3156</v>
      </c>
      <c r="H234" s="498">
        <v>0</v>
      </c>
      <c r="I234" s="501">
        <v>0.32578499999999999</v>
      </c>
      <c r="J234" s="495">
        <v>3156</v>
      </c>
      <c r="K234" s="504">
        <v>94680</v>
      </c>
      <c r="L234" s="507" t="s">
        <v>1026</v>
      </c>
      <c r="M234" s="516">
        <v>20</v>
      </c>
      <c r="N234" s="492">
        <v>10</v>
      </c>
      <c r="O234" s="492" t="s">
        <v>1027</v>
      </c>
      <c r="P234" s="492" t="s">
        <v>1027</v>
      </c>
      <c r="Q234" s="492" t="s">
        <v>1027</v>
      </c>
      <c r="R234" s="492" t="s">
        <v>1027</v>
      </c>
      <c r="S234" s="492" t="s">
        <v>1027</v>
      </c>
      <c r="T234" s="492" t="s">
        <v>1027</v>
      </c>
      <c r="U234" s="492" t="s">
        <v>1027</v>
      </c>
      <c r="V234" s="492" t="s">
        <v>1027</v>
      </c>
      <c r="W234" s="492" t="s">
        <v>1027</v>
      </c>
      <c r="X234" s="492" t="s">
        <v>1027</v>
      </c>
      <c r="Y234" s="492" t="s">
        <v>1027</v>
      </c>
      <c r="Z234" s="492" t="s">
        <v>1027</v>
      </c>
      <c r="AA234" s="492" t="s">
        <v>1027</v>
      </c>
      <c r="AB234" s="492" t="s">
        <v>1027</v>
      </c>
      <c r="AC234" s="492" t="s">
        <v>1027</v>
      </c>
      <c r="AD234" s="492" t="s">
        <v>1027</v>
      </c>
      <c r="AE234" s="492" t="s">
        <v>1027</v>
      </c>
      <c r="AF234" s="492" t="s">
        <v>1027</v>
      </c>
      <c r="AG234" s="492" t="s">
        <v>1027</v>
      </c>
      <c r="AH234" s="492" t="s">
        <v>1027</v>
      </c>
      <c r="AI234" s="492" t="s">
        <v>1027</v>
      </c>
      <c r="AJ234" s="492" t="s">
        <v>1027</v>
      </c>
      <c r="AK234" s="492" t="s">
        <v>1027</v>
      </c>
    </row>
    <row r="235" spans="1:37" x14ac:dyDescent="0.25">
      <c r="A235" s="511"/>
      <c r="B235" s="508"/>
      <c r="C235" s="173" t="s">
        <v>1173</v>
      </c>
      <c r="D235" s="508"/>
      <c r="E235" s="567"/>
      <c r="F235" s="496"/>
      <c r="G235" s="496"/>
      <c r="H235" s="499"/>
      <c r="I235" s="502"/>
      <c r="J235" s="496"/>
      <c r="K235" s="505"/>
      <c r="L235" s="508"/>
      <c r="M235" s="517"/>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row>
    <row r="236" spans="1:37" x14ac:dyDescent="0.25">
      <c r="A236" s="511"/>
      <c r="B236" s="508"/>
      <c r="C236" s="173" t="s">
        <v>1174</v>
      </c>
      <c r="D236" s="508"/>
      <c r="E236" s="567"/>
      <c r="F236" s="496"/>
      <c r="G236" s="496"/>
      <c r="H236" s="499"/>
      <c r="I236" s="502"/>
      <c r="J236" s="496"/>
      <c r="K236" s="505"/>
      <c r="L236" s="508"/>
      <c r="M236" s="517"/>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row>
    <row r="237" spans="1:37" x14ac:dyDescent="0.25">
      <c r="A237" s="511"/>
      <c r="B237" s="508"/>
      <c r="C237" s="173" t="s">
        <v>1175</v>
      </c>
      <c r="D237" s="508"/>
      <c r="E237" s="567"/>
      <c r="F237" s="496"/>
      <c r="G237" s="496"/>
      <c r="H237" s="499"/>
      <c r="I237" s="502"/>
      <c r="J237" s="496"/>
      <c r="K237" s="505"/>
      <c r="L237" s="508"/>
      <c r="M237" s="517"/>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row>
    <row r="238" spans="1:37" x14ac:dyDescent="0.25">
      <c r="A238" s="512"/>
      <c r="B238" s="509"/>
      <c r="C238" s="174" t="s">
        <v>1177</v>
      </c>
      <c r="D238" s="509"/>
      <c r="E238" s="568"/>
      <c r="F238" s="497"/>
      <c r="G238" s="497"/>
      <c r="H238" s="500"/>
      <c r="I238" s="503"/>
      <c r="J238" s="497"/>
      <c r="K238" s="506"/>
      <c r="L238" s="509"/>
      <c r="M238" s="518"/>
      <c r="N238" s="494"/>
      <c r="O238" s="494"/>
      <c r="P238" s="494"/>
      <c r="Q238" s="494"/>
      <c r="R238" s="494"/>
      <c r="S238" s="494"/>
      <c r="T238" s="494"/>
      <c r="U238" s="494"/>
      <c r="V238" s="494"/>
      <c r="W238" s="494"/>
      <c r="X238" s="494"/>
      <c r="Y238" s="494"/>
      <c r="Z238" s="494"/>
      <c r="AA238" s="494"/>
      <c r="AB238" s="494"/>
      <c r="AC238" s="494"/>
      <c r="AD238" s="494"/>
      <c r="AE238" s="494"/>
      <c r="AF238" s="494"/>
      <c r="AG238" s="494"/>
      <c r="AH238" s="494"/>
      <c r="AI238" s="494"/>
      <c r="AJ238" s="494"/>
      <c r="AK238" s="494"/>
    </row>
    <row r="239" spans="1:37" x14ac:dyDescent="0.25">
      <c r="A239" s="510">
        <v>129</v>
      </c>
      <c r="B239" s="507" t="s">
        <v>136</v>
      </c>
      <c r="C239" s="172" t="s">
        <v>1172</v>
      </c>
      <c r="D239" s="507" t="s">
        <v>326</v>
      </c>
      <c r="E239" s="566">
        <v>30</v>
      </c>
      <c r="F239" s="495">
        <v>5523</v>
      </c>
      <c r="G239" s="495">
        <v>3604</v>
      </c>
      <c r="H239" s="498">
        <v>0</v>
      </c>
      <c r="I239" s="501">
        <v>0.34745599999999999</v>
      </c>
      <c r="J239" s="495">
        <v>3604</v>
      </c>
      <c r="K239" s="504">
        <v>108120</v>
      </c>
      <c r="L239" s="507" t="s">
        <v>1026</v>
      </c>
      <c r="M239" s="516">
        <v>20</v>
      </c>
      <c r="N239" s="492">
        <v>10</v>
      </c>
      <c r="O239" s="492" t="s">
        <v>1027</v>
      </c>
      <c r="P239" s="492" t="s">
        <v>1027</v>
      </c>
      <c r="Q239" s="492" t="s">
        <v>1027</v>
      </c>
      <c r="R239" s="492" t="s">
        <v>1027</v>
      </c>
      <c r="S239" s="492" t="s">
        <v>1027</v>
      </c>
      <c r="T239" s="492" t="s">
        <v>1027</v>
      </c>
      <c r="U239" s="492" t="s">
        <v>1027</v>
      </c>
      <c r="V239" s="492" t="s">
        <v>1027</v>
      </c>
      <c r="W239" s="492" t="s">
        <v>1027</v>
      </c>
      <c r="X239" s="492" t="s">
        <v>1027</v>
      </c>
      <c r="Y239" s="492" t="s">
        <v>1027</v>
      </c>
      <c r="Z239" s="492" t="s">
        <v>1027</v>
      </c>
      <c r="AA239" s="492" t="s">
        <v>1027</v>
      </c>
      <c r="AB239" s="492" t="s">
        <v>1027</v>
      </c>
      <c r="AC239" s="492" t="s">
        <v>1027</v>
      </c>
      <c r="AD239" s="492" t="s">
        <v>1027</v>
      </c>
      <c r="AE239" s="492" t="s">
        <v>1027</v>
      </c>
      <c r="AF239" s="492" t="s">
        <v>1027</v>
      </c>
      <c r="AG239" s="492" t="s">
        <v>1027</v>
      </c>
      <c r="AH239" s="492" t="s">
        <v>1027</v>
      </c>
      <c r="AI239" s="492" t="s">
        <v>1027</v>
      </c>
      <c r="AJ239" s="492" t="s">
        <v>1027</v>
      </c>
      <c r="AK239" s="492" t="s">
        <v>1027</v>
      </c>
    </row>
    <row r="240" spans="1:37" x14ac:dyDescent="0.25">
      <c r="A240" s="511"/>
      <c r="B240" s="508"/>
      <c r="C240" s="173" t="s">
        <v>1173</v>
      </c>
      <c r="D240" s="508"/>
      <c r="E240" s="567"/>
      <c r="F240" s="496"/>
      <c r="G240" s="496"/>
      <c r="H240" s="499"/>
      <c r="I240" s="502"/>
      <c r="J240" s="496"/>
      <c r="K240" s="505"/>
      <c r="L240" s="508"/>
      <c r="M240" s="517"/>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row>
    <row r="241" spans="1:37" x14ac:dyDescent="0.25">
      <c r="A241" s="511"/>
      <c r="B241" s="508"/>
      <c r="C241" s="173" t="s">
        <v>1178</v>
      </c>
      <c r="D241" s="508"/>
      <c r="E241" s="567"/>
      <c r="F241" s="496"/>
      <c r="G241" s="496"/>
      <c r="H241" s="499"/>
      <c r="I241" s="502"/>
      <c r="J241" s="496"/>
      <c r="K241" s="505"/>
      <c r="L241" s="508"/>
      <c r="M241" s="517"/>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row>
    <row r="242" spans="1:37" x14ac:dyDescent="0.25">
      <c r="A242" s="511"/>
      <c r="B242" s="508"/>
      <c r="C242" s="173" t="s">
        <v>1175</v>
      </c>
      <c r="D242" s="508"/>
      <c r="E242" s="567"/>
      <c r="F242" s="496"/>
      <c r="G242" s="496"/>
      <c r="H242" s="499"/>
      <c r="I242" s="502"/>
      <c r="J242" s="496"/>
      <c r="K242" s="505"/>
      <c r="L242" s="508"/>
      <c r="M242" s="517"/>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row>
    <row r="243" spans="1:37" x14ac:dyDescent="0.25">
      <c r="A243" s="512"/>
      <c r="B243" s="509"/>
      <c r="C243" s="174" t="s">
        <v>1179</v>
      </c>
      <c r="D243" s="509"/>
      <c r="E243" s="568"/>
      <c r="F243" s="497"/>
      <c r="G243" s="497"/>
      <c r="H243" s="500"/>
      <c r="I243" s="503"/>
      <c r="J243" s="497"/>
      <c r="K243" s="506"/>
      <c r="L243" s="509"/>
      <c r="M243" s="518"/>
      <c r="N243" s="494"/>
      <c r="O243" s="494"/>
      <c r="P243" s="494"/>
      <c r="Q243" s="494"/>
      <c r="R243" s="494"/>
      <c r="S243" s="494"/>
      <c r="T243" s="494"/>
      <c r="U243" s="494"/>
      <c r="V243" s="494"/>
      <c r="W243" s="494"/>
      <c r="X243" s="494"/>
      <c r="Y243" s="494"/>
      <c r="Z243" s="494"/>
      <c r="AA243" s="494"/>
      <c r="AB243" s="494"/>
      <c r="AC243" s="494"/>
      <c r="AD243" s="494"/>
      <c r="AE243" s="494"/>
      <c r="AF243" s="494"/>
      <c r="AG243" s="494"/>
      <c r="AH243" s="494"/>
      <c r="AI243" s="494"/>
      <c r="AJ243" s="494"/>
      <c r="AK243" s="494"/>
    </row>
    <row r="244" spans="1:37" x14ac:dyDescent="0.25">
      <c r="A244" s="528">
        <v>131</v>
      </c>
      <c r="B244" s="525" t="s">
        <v>137</v>
      </c>
      <c r="C244" s="177" t="s">
        <v>1180</v>
      </c>
      <c r="D244" s="525" t="s">
        <v>330</v>
      </c>
      <c r="E244" s="569">
        <v>5</v>
      </c>
      <c r="F244" s="534">
        <v>23249</v>
      </c>
      <c r="G244" s="534">
        <v>18741</v>
      </c>
      <c r="H244" s="537">
        <v>1</v>
      </c>
      <c r="I244" s="501">
        <v>1</v>
      </c>
      <c r="J244" s="540" t="s">
        <v>1060</v>
      </c>
      <c r="K244" s="522" t="s">
        <v>1061</v>
      </c>
      <c r="L244" s="525" t="s">
        <v>986</v>
      </c>
      <c r="M244" s="543">
        <v>4</v>
      </c>
      <c r="N244" s="519">
        <v>1</v>
      </c>
      <c r="O244" s="519" t="s">
        <v>1027</v>
      </c>
      <c r="P244" s="519" t="s">
        <v>1027</v>
      </c>
      <c r="Q244" s="519" t="s">
        <v>1027</v>
      </c>
      <c r="R244" s="519" t="s">
        <v>1027</v>
      </c>
      <c r="S244" s="519" t="s">
        <v>1027</v>
      </c>
      <c r="T244" s="519" t="s">
        <v>1027</v>
      </c>
      <c r="U244" s="519" t="s">
        <v>1027</v>
      </c>
      <c r="V244" s="519" t="s">
        <v>1027</v>
      </c>
      <c r="W244" s="519" t="s">
        <v>1027</v>
      </c>
      <c r="X244" s="519" t="s">
        <v>1027</v>
      </c>
      <c r="Y244" s="519" t="s">
        <v>1027</v>
      </c>
      <c r="Z244" s="519" t="s">
        <v>1027</v>
      </c>
      <c r="AA244" s="519" t="s">
        <v>1027</v>
      </c>
      <c r="AB244" s="519" t="s">
        <v>1027</v>
      </c>
      <c r="AC244" s="519" t="s">
        <v>1027</v>
      </c>
      <c r="AD244" s="519" t="s">
        <v>1027</v>
      </c>
      <c r="AE244" s="519" t="s">
        <v>1027</v>
      </c>
      <c r="AF244" s="519" t="s">
        <v>1027</v>
      </c>
      <c r="AG244" s="519" t="s">
        <v>1027</v>
      </c>
      <c r="AH244" s="519" t="s">
        <v>1027</v>
      </c>
      <c r="AI244" s="519" t="s">
        <v>1027</v>
      </c>
      <c r="AJ244" s="519" t="s">
        <v>1027</v>
      </c>
      <c r="AK244" s="519" t="s">
        <v>1027</v>
      </c>
    </row>
    <row r="245" spans="1:37" x14ac:dyDescent="0.25">
      <c r="A245" s="529"/>
      <c r="B245" s="526"/>
      <c r="C245" s="178" t="s">
        <v>1181</v>
      </c>
      <c r="D245" s="526"/>
      <c r="E245" s="570"/>
      <c r="F245" s="535"/>
      <c r="G245" s="535"/>
      <c r="H245" s="538"/>
      <c r="I245" s="502"/>
      <c r="J245" s="541"/>
      <c r="K245" s="523"/>
      <c r="L245" s="526"/>
      <c r="M245" s="544"/>
      <c r="N245" s="520"/>
      <c r="O245" s="520"/>
      <c r="P245" s="520"/>
      <c r="Q245" s="520"/>
      <c r="R245" s="520"/>
      <c r="S245" s="520"/>
      <c r="T245" s="520"/>
      <c r="U245" s="520"/>
      <c r="V245" s="520"/>
      <c r="W245" s="520"/>
      <c r="X245" s="520"/>
      <c r="Y245" s="520"/>
      <c r="Z245" s="520"/>
      <c r="AA245" s="520"/>
      <c r="AB245" s="520"/>
      <c r="AC245" s="520"/>
      <c r="AD245" s="520"/>
      <c r="AE245" s="520"/>
      <c r="AF245" s="520"/>
      <c r="AG245" s="520"/>
      <c r="AH245" s="520"/>
      <c r="AI245" s="520"/>
      <c r="AJ245" s="520"/>
      <c r="AK245" s="520"/>
    </row>
    <row r="246" spans="1:37" x14ac:dyDescent="0.25">
      <c r="A246" s="530"/>
      <c r="B246" s="527"/>
      <c r="C246" s="179" t="s">
        <v>1182</v>
      </c>
      <c r="D246" s="527"/>
      <c r="E246" s="571"/>
      <c r="F246" s="536"/>
      <c r="G246" s="536"/>
      <c r="H246" s="539"/>
      <c r="I246" s="503"/>
      <c r="J246" s="542"/>
      <c r="K246" s="524"/>
      <c r="L246" s="527"/>
      <c r="M246" s="545"/>
      <c r="N246" s="521"/>
      <c r="O246" s="521"/>
      <c r="P246" s="521"/>
      <c r="Q246" s="521"/>
      <c r="R246" s="521"/>
      <c r="S246" s="521"/>
      <c r="T246" s="521"/>
      <c r="U246" s="521"/>
      <c r="V246" s="521"/>
      <c r="W246" s="521"/>
      <c r="X246" s="521"/>
      <c r="Y246" s="521"/>
      <c r="Z246" s="521"/>
      <c r="AA246" s="521"/>
      <c r="AB246" s="521"/>
      <c r="AC246" s="521"/>
      <c r="AD246" s="521"/>
      <c r="AE246" s="521"/>
      <c r="AF246" s="521"/>
      <c r="AG246" s="521"/>
      <c r="AH246" s="521"/>
      <c r="AI246" s="521"/>
      <c r="AJ246" s="521"/>
      <c r="AK246" s="521"/>
    </row>
    <row r="247" spans="1:37" x14ac:dyDescent="0.25">
      <c r="A247" s="528">
        <v>132</v>
      </c>
      <c r="B247" s="525" t="s">
        <v>92</v>
      </c>
      <c r="C247" s="177" t="s">
        <v>1183</v>
      </c>
      <c r="D247" s="525" t="s">
        <v>326</v>
      </c>
      <c r="E247" s="569">
        <v>7</v>
      </c>
      <c r="F247" s="534">
        <v>10047</v>
      </c>
      <c r="G247" s="534">
        <v>7494</v>
      </c>
      <c r="H247" s="537">
        <v>1</v>
      </c>
      <c r="I247" s="501">
        <v>1</v>
      </c>
      <c r="J247" s="540" t="s">
        <v>1060</v>
      </c>
      <c r="K247" s="522" t="s">
        <v>1061</v>
      </c>
      <c r="L247" s="525" t="s">
        <v>986</v>
      </c>
      <c r="M247" s="543" t="s">
        <v>1137</v>
      </c>
      <c r="N247" s="519" t="s">
        <v>1027</v>
      </c>
      <c r="O247" s="519">
        <v>3</v>
      </c>
      <c r="P247" s="519" t="s">
        <v>1027</v>
      </c>
      <c r="Q247" s="519" t="s">
        <v>1027</v>
      </c>
      <c r="R247" s="519" t="s">
        <v>1027</v>
      </c>
      <c r="S247" s="519" t="s">
        <v>1027</v>
      </c>
      <c r="T247" s="519" t="s">
        <v>1027</v>
      </c>
      <c r="U247" s="519" t="s">
        <v>1027</v>
      </c>
      <c r="V247" s="519" t="s">
        <v>1027</v>
      </c>
      <c r="W247" s="519" t="s">
        <v>1027</v>
      </c>
      <c r="X247" s="519" t="s">
        <v>1027</v>
      </c>
      <c r="Y247" s="519">
        <v>2</v>
      </c>
      <c r="Z247" s="519" t="s">
        <v>1027</v>
      </c>
      <c r="AA247" s="519" t="s">
        <v>1027</v>
      </c>
      <c r="AB247" s="519" t="s">
        <v>1027</v>
      </c>
      <c r="AC247" s="519" t="s">
        <v>1027</v>
      </c>
      <c r="AD247" s="519">
        <v>1</v>
      </c>
      <c r="AE247" s="519">
        <v>1</v>
      </c>
      <c r="AF247" s="519" t="s">
        <v>1027</v>
      </c>
      <c r="AG247" s="519" t="s">
        <v>1027</v>
      </c>
      <c r="AH247" s="519" t="s">
        <v>1027</v>
      </c>
      <c r="AI247" s="519" t="s">
        <v>1027</v>
      </c>
      <c r="AJ247" s="519" t="s">
        <v>1027</v>
      </c>
      <c r="AK247" s="519" t="s">
        <v>1027</v>
      </c>
    </row>
    <row r="248" spans="1:37" x14ac:dyDescent="0.25">
      <c r="A248" s="530"/>
      <c r="B248" s="527"/>
      <c r="C248" s="179" t="s">
        <v>1175</v>
      </c>
      <c r="D248" s="527"/>
      <c r="E248" s="571"/>
      <c r="F248" s="536"/>
      <c r="G248" s="536"/>
      <c r="H248" s="539"/>
      <c r="I248" s="503"/>
      <c r="J248" s="542"/>
      <c r="K248" s="524"/>
      <c r="L248" s="527"/>
      <c r="M248" s="545"/>
      <c r="N248" s="521"/>
      <c r="O248" s="521"/>
      <c r="P248" s="521"/>
      <c r="Q248" s="521"/>
      <c r="R248" s="521"/>
      <c r="S248" s="521"/>
      <c r="T248" s="521"/>
      <c r="U248" s="521"/>
      <c r="V248" s="521"/>
      <c r="W248" s="521"/>
      <c r="X248" s="521"/>
      <c r="Y248" s="521"/>
      <c r="Z248" s="521"/>
      <c r="AA248" s="521"/>
      <c r="AB248" s="521"/>
      <c r="AC248" s="521"/>
      <c r="AD248" s="521"/>
      <c r="AE248" s="521"/>
      <c r="AF248" s="521"/>
      <c r="AG248" s="521"/>
      <c r="AH248" s="521"/>
      <c r="AI248" s="521"/>
      <c r="AJ248" s="521"/>
      <c r="AK248" s="521"/>
    </row>
    <row r="249" spans="1:37" x14ac:dyDescent="0.25">
      <c r="A249" s="528">
        <v>134</v>
      </c>
      <c r="B249" s="525" t="s">
        <v>93</v>
      </c>
      <c r="C249" s="177" t="s">
        <v>1184</v>
      </c>
      <c r="D249" s="525" t="s">
        <v>326</v>
      </c>
      <c r="E249" s="569">
        <v>34</v>
      </c>
      <c r="F249" s="534">
        <v>4839</v>
      </c>
      <c r="G249" s="534">
        <v>2630</v>
      </c>
      <c r="H249" s="537">
        <v>1</v>
      </c>
      <c r="I249" s="501">
        <v>1</v>
      </c>
      <c r="J249" s="540" t="s">
        <v>1060</v>
      </c>
      <c r="K249" s="522" t="s">
        <v>1061</v>
      </c>
      <c r="L249" s="525" t="s">
        <v>986</v>
      </c>
      <c r="M249" s="543">
        <v>24</v>
      </c>
      <c r="N249" s="519">
        <v>3</v>
      </c>
      <c r="O249" s="519">
        <v>3</v>
      </c>
      <c r="P249" s="519" t="s">
        <v>1027</v>
      </c>
      <c r="Q249" s="519" t="s">
        <v>1027</v>
      </c>
      <c r="R249" s="519" t="s">
        <v>1027</v>
      </c>
      <c r="S249" s="519" t="s">
        <v>1027</v>
      </c>
      <c r="T249" s="519" t="s">
        <v>1027</v>
      </c>
      <c r="U249" s="519" t="s">
        <v>1027</v>
      </c>
      <c r="V249" s="519" t="s">
        <v>1027</v>
      </c>
      <c r="W249" s="519" t="s">
        <v>1027</v>
      </c>
      <c r="X249" s="519" t="s">
        <v>1027</v>
      </c>
      <c r="Y249" s="519">
        <v>2</v>
      </c>
      <c r="Z249" s="519" t="s">
        <v>1027</v>
      </c>
      <c r="AA249" s="519" t="s">
        <v>1027</v>
      </c>
      <c r="AB249" s="519" t="s">
        <v>1027</v>
      </c>
      <c r="AC249" s="519" t="s">
        <v>1027</v>
      </c>
      <c r="AD249" s="519">
        <v>1</v>
      </c>
      <c r="AE249" s="519">
        <v>1</v>
      </c>
      <c r="AF249" s="519" t="s">
        <v>1027</v>
      </c>
      <c r="AG249" s="519" t="s">
        <v>1027</v>
      </c>
      <c r="AH249" s="519" t="s">
        <v>1027</v>
      </c>
      <c r="AI249" s="519" t="s">
        <v>1027</v>
      </c>
      <c r="AJ249" s="519" t="s">
        <v>1027</v>
      </c>
      <c r="AK249" s="519" t="s">
        <v>1027</v>
      </c>
    </row>
    <row r="250" spans="1:37" x14ac:dyDescent="0.25">
      <c r="A250" s="530"/>
      <c r="B250" s="527"/>
      <c r="C250" s="179" t="s">
        <v>1175</v>
      </c>
      <c r="D250" s="527"/>
      <c r="E250" s="571"/>
      <c r="F250" s="536"/>
      <c r="G250" s="536"/>
      <c r="H250" s="539"/>
      <c r="I250" s="503"/>
      <c r="J250" s="542"/>
      <c r="K250" s="524"/>
      <c r="L250" s="527"/>
      <c r="M250" s="545"/>
      <c r="N250" s="521"/>
      <c r="O250" s="521"/>
      <c r="P250" s="521"/>
      <c r="Q250" s="521"/>
      <c r="R250" s="521"/>
      <c r="S250" s="521"/>
      <c r="T250" s="521"/>
      <c r="U250" s="521"/>
      <c r="V250" s="521"/>
      <c r="W250" s="521"/>
      <c r="X250" s="521"/>
      <c r="Y250" s="521"/>
      <c r="Z250" s="521"/>
      <c r="AA250" s="521"/>
      <c r="AB250" s="521"/>
      <c r="AC250" s="521"/>
      <c r="AD250" s="521"/>
      <c r="AE250" s="521"/>
      <c r="AF250" s="521"/>
      <c r="AG250" s="521"/>
      <c r="AH250" s="521"/>
      <c r="AI250" s="521"/>
      <c r="AJ250" s="521"/>
      <c r="AK250" s="521"/>
    </row>
    <row r="251" spans="1:37" x14ac:dyDescent="0.25">
      <c r="A251" s="510">
        <v>135</v>
      </c>
      <c r="B251" s="507" t="s">
        <v>183</v>
      </c>
      <c r="C251" s="180" t="s">
        <v>1185</v>
      </c>
      <c r="D251" s="507" t="s">
        <v>334</v>
      </c>
      <c r="E251" s="566">
        <v>6</v>
      </c>
      <c r="F251" s="495">
        <v>18200</v>
      </c>
      <c r="G251" s="495">
        <v>5927</v>
      </c>
      <c r="H251" s="498">
        <v>0</v>
      </c>
      <c r="I251" s="501">
        <v>0.67434099999999997</v>
      </c>
      <c r="J251" s="495">
        <v>5927</v>
      </c>
      <c r="K251" s="504">
        <v>35562</v>
      </c>
      <c r="L251" s="507" t="s">
        <v>1026</v>
      </c>
      <c r="M251" s="516">
        <v>5</v>
      </c>
      <c r="N251" s="492">
        <v>1</v>
      </c>
      <c r="O251" s="492" t="s">
        <v>1027</v>
      </c>
      <c r="P251" s="492" t="s">
        <v>1027</v>
      </c>
      <c r="Q251" s="492" t="s">
        <v>1027</v>
      </c>
      <c r="R251" s="492" t="s">
        <v>1027</v>
      </c>
      <c r="S251" s="492" t="s">
        <v>1027</v>
      </c>
      <c r="T251" s="492" t="s">
        <v>1027</v>
      </c>
      <c r="U251" s="492" t="s">
        <v>1027</v>
      </c>
      <c r="V251" s="492" t="s">
        <v>1027</v>
      </c>
      <c r="W251" s="492" t="s">
        <v>1027</v>
      </c>
      <c r="X251" s="492" t="s">
        <v>1027</v>
      </c>
      <c r="Y251" s="492" t="s">
        <v>1027</v>
      </c>
      <c r="Z251" s="492" t="s">
        <v>1027</v>
      </c>
      <c r="AA251" s="492" t="s">
        <v>1027</v>
      </c>
      <c r="AB251" s="492" t="s">
        <v>1027</v>
      </c>
      <c r="AC251" s="492" t="s">
        <v>1027</v>
      </c>
      <c r="AD251" s="492" t="s">
        <v>1027</v>
      </c>
      <c r="AE251" s="492" t="s">
        <v>1027</v>
      </c>
      <c r="AF251" s="492" t="s">
        <v>1027</v>
      </c>
      <c r="AG251" s="492" t="s">
        <v>1027</v>
      </c>
      <c r="AH251" s="492" t="s">
        <v>1027</v>
      </c>
      <c r="AI251" s="492" t="s">
        <v>1027</v>
      </c>
      <c r="AJ251" s="492" t="s">
        <v>1027</v>
      </c>
      <c r="AK251" s="492" t="s">
        <v>1027</v>
      </c>
    </row>
    <row r="252" spans="1:37" x14ac:dyDescent="0.25">
      <c r="A252" s="511"/>
      <c r="B252" s="508"/>
      <c r="C252" s="181" t="s">
        <v>1186</v>
      </c>
      <c r="D252" s="508"/>
      <c r="E252" s="567"/>
      <c r="F252" s="496"/>
      <c r="G252" s="496"/>
      <c r="H252" s="499"/>
      <c r="I252" s="502"/>
      <c r="J252" s="496"/>
      <c r="K252" s="505"/>
      <c r="L252" s="508"/>
      <c r="M252" s="517"/>
      <c r="N252" s="493"/>
      <c r="O252" s="493"/>
      <c r="P252" s="493"/>
      <c r="Q252" s="493"/>
      <c r="R252" s="493"/>
      <c r="S252" s="493"/>
      <c r="T252" s="493"/>
      <c r="U252" s="493"/>
      <c r="V252" s="493"/>
      <c r="W252" s="493"/>
      <c r="X252" s="493"/>
      <c r="Y252" s="493"/>
      <c r="Z252" s="493"/>
      <c r="AA252" s="493"/>
      <c r="AB252" s="493"/>
      <c r="AC252" s="493"/>
      <c r="AD252" s="493"/>
      <c r="AE252" s="493"/>
      <c r="AF252" s="493"/>
      <c r="AG252" s="493"/>
      <c r="AH252" s="493"/>
      <c r="AI252" s="493"/>
      <c r="AJ252" s="493"/>
      <c r="AK252" s="493"/>
    </row>
    <row r="253" spans="1:37" x14ac:dyDescent="0.25">
      <c r="A253" s="512"/>
      <c r="B253" s="509"/>
      <c r="C253" s="182" t="s">
        <v>1187</v>
      </c>
      <c r="D253" s="509"/>
      <c r="E253" s="568"/>
      <c r="F253" s="497"/>
      <c r="G253" s="497"/>
      <c r="H253" s="500"/>
      <c r="I253" s="503"/>
      <c r="J253" s="497"/>
      <c r="K253" s="506"/>
      <c r="L253" s="509"/>
      <c r="M253" s="518"/>
      <c r="N253" s="494"/>
      <c r="O253" s="494"/>
      <c r="P253" s="494"/>
      <c r="Q253" s="494"/>
      <c r="R253" s="494"/>
      <c r="S253" s="494"/>
      <c r="T253" s="494"/>
      <c r="U253" s="494"/>
      <c r="V253" s="494"/>
      <c r="W253" s="494"/>
      <c r="X253" s="494"/>
      <c r="Y253" s="494"/>
      <c r="Z253" s="494"/>
      <c r="AA253" s="494"/>
      <c r="AB253" s="494"/>
      <c r="AC253" s="494"/>
      <c r="AD253" s="494"/>
      <c r="AE253" s="494"/>
      <c r="AF253" s="494"/>
      <c r="AG253" s="494"/>
      <c r="AH253" s="494"/>
      <c r="AI253" s="494"/>
      <c r="AJ253" s="494"/>
      <c r="AK253" s="494"/>
    </row>
    <row r="254" spans="1:37" x14ac:dyDescent="0.25">
      <c r="A254" s="510">
        <v>137</v>
      </c>
      <c r="B254" s="507" t="s">
        <v>94</v>
      </c>
      <c r="C254" s="180" t="s">
        <v>1188</v>
      </c>
      <c r="D254" s="507" t="s">
        <v>336</v>
      </c>
      <c r="E254" s="566">
        <v>10</v>
      </c>
      <c r="F254" s="495">
        <v>1631</v>
      </c>
      <c r="G254" s="495">
        <v>1185</v>
      </c>
      <c r="H254" s="498">
        <v>0</v>
      </c>
      <c r="I254" s="501">
        <v>0.27345199999999997</v>
      </c>
      <c r="J254" s="495">
        <v>1185</v>
      </c>
      <c r="K254" s="504">
        <v>11850</v>
      </c>
      <c r="L254" s="507" t="s">
        <v>1026</v>
      </c>
      <c r="M254" s="516">
        <v>10</v>
      </c>
      <c r="N254" s="492" t="s">
        <v>1027</v>
      </c>
      <c r="O254" s="492" t="s">
        <v>1027</v>
      </c>
      <c r="P254" s="492" t="s">
        <v>1027</v>
      </c>
      <c r="Q254" s="492" t="s">
        <v>1027</v>
      </c>
      <c r="R254" s="492" t="s">
        <v>1027</v>
      </c>
      <c r="S254" s="492" t="s">
        <v>1027</v>
      </c>
      <c r="T254" s="492" t="s">
        <v>1027</v>
      </c>
      <c r="U254" s="492" t="s">
        <v>1027</v>
      </c>
      <c r="V254" s="492" t="s">
        <v>1027</v>
      </c>
      <c r="W254" s="492" t="s">
        <v>1027</v>
      </c>
      <c r="X254" s="492" t="s">
        <v>1027</v>
      </c>
      <c r="Y254" s="492" t="s">
        <v>1027</v>
      </c>
      <c r="Z254" s="492" t="s">
        <v>1027</v>
      </c>
      <c r="AA254" s="492" t="s">
        <v>1027</v>
      </c>
      <c r="AB254" s="492" t="s">
        <v>1027</v>
      </c>
      <c r="AC254" s="492" t="s">
        <v>1027</v>
      </c>
      <c r="AD254" s="492" t="s">
        <v>1027</v>
      </c>
      <c r="AE254" s="492" t="s">
        <v>1027</v>
      </c>
      <c r="AF254" s="492" t="s">
        <v>1027</v>
      </c>
      <c r="AG254" s="492" t="s">
        <v>1027</v>
      </c>
      <c r="AH254" s="492" t="s">
        <v>1027</v>
      </c>
      <c r="AI254" s="492" t="s">
        <v>1027</v>
      </c>
      <c r="AJ254" s="492" t="s">
        <v>1027</v>
      </c>
      <c r="AK254" s="492" t="s">
        <v>1027</v>
      </c>
    </row>
    <row r="255" spans="1:37" x14ac:dyDescent="0.25">
      <c r="A255" s="511"/>
      <c r="B255" s="508"/>
      <c r="C255" s="181" t="s">
        <v>1189</v>
      </c>
      <c r="D255" s="508"/>
      <c r="E255" s="567"/>
      <c r="F255" s="496"/>
      <c r="G255" s="496"/>
      <c r="H255" s="499"/>
      <c r="I255" s="502"/>
      <c r="J255" s="496"/>
      <c r="K255" s="505"/>
      <c r="L255" s="508"/>
      <c r="M255" s="517"/>
      <c r="N255" s="493"/>
      <c r="O255" s="493"/>
      <c r="P255" s="493"/>
      <c r="Q255" s="493"/>
      <c r="R255" s="493"/>
      <c r="S255" s="493"/>
      <c r="T255" s="493"/>
      <c r="U255" s="493"/>
      <c r="V255" s="493"/>
      <c r="W255" s="493"/>
      <c r="X255" s="493"/>
      <c r="Y255" s="493"/>
      <c r="Z255" s="493"/>
      <c r="AA255" s="493"/>
      <c r="AB255" s="493"/>
      <c r="AC255" s="493"/>
      <c r="AD255" s="493"/>
      <c r="AE255" s="493"/>
      <c r="AF255" s="493"/>
      <c r="AG255" s="493"/>
      <c r="AH255" s="493"/>
      <c r="AI255" s="493"/>
      <c r="AJ255" s="493"/>
      <c r="AK255" s="493"/>
    </row>
    <row r="256" spans="1:37" x14ac:dyDescent="0.25">
      <c r="A256" s="512"/>
      <c r="B256" s="509"/>
      <c r="C256" s="182" t="s">
        <v>1190</v>
      </c>
      <c r="D256" s="509"/>
      <c r="E256" s="568"/>
      <c r="F256" s="497"/>
      <c r="G256" s="497"/>
      <c r="H256" s="500"/>
      <c r="I256" s="503"/>
      <c r="J256" s="497"/>
      <c r="K256" s="506"/>
      <c r="L256" s="509"/>
      <c r="M256" s="518"/>
      <c r="N256" s="494"/>
      <c r="O256" s="494"/>
      <c r="P256" s="494"/>
      <c r="Q256" s="494"/>
      <c r="R256" s="494"/>
      <c r="S256" s="494"/>
      <c r="T256" s="494"/>
      <c r="U256" s="494"/>
      <c r="V256" s="494"/>
      <c r="W256" s="494"/>
      <c r="X256" s="494"/>
      <c r="Y256" s="494"/>
      <c r="Z256" s="494"/>
      <c r="AA256" s="494"/>
      <c r="AB256" s="494"/>
      <c r="AC256" s="494"/>
      <c r="AD256" s="494"/>
      <c r="AE256" s="494"/>
      <c r="AF256" s="494"/>
      <c r="AG256" s="494"/>
      <c r="AH256" s="494"/>
      <c r="AI256" s="494"/>
      <c r="AJ256" s="494"/>
      <c r="AK256" s="494"/>
    </row>
    <row r="257" spans="1:37" x14ac:dyDescent="0.25">
      <c r="A257" s="510">
        <v>139</v>
      </c>
      <c r="B257" s="507" t="s">
        <v>95</v>
      </c>
      <c r="C257" s="172" t="s">
        <v>1191</v>
      </c>
      <c r="D257" s="507" t="s">
        <v>338</v>
      </c>
      <c r="E257" s="566">
        <v>71</v>
      </c>
      <c r="F257" s="495">
        <v>54178</v>
      </c>
      <c r="G257" s="495">
        <v>24196</v>
      </c>
      <c r="H257" s="498">
        <v>0</v>
      </c>
      <c r="I257" s="501">
        <v>0.55339799999999995</v>
      </c>
      <c r="J257" s="495">
        <v>24196</v>
      </c>
      <c r="K257" s="504">
        <v>1717916</v>
      </c>
      <c r="L257" s="507" t="s">
        <v>1026</v>
      </c>
      <c r="M257" s="516">
        <v>25</v>
      </c>
      <c r="N257" s="492">
        <v>2</v>
      </c>
      <c r="O257" s="492">
        <v>2</v>
      </c>
      <c r="P257" s="492" t="s">
        <v>1027</v>
      </c>
      <c r="Q257" s="492">
        <v>2</v>
      </c>
      <c r="R257" s="492">
        <v>2</v>
      </c>
      <c r="S257" s="492">
        <v>2</v>
      </c>
      <c r="T257" s="492">
        <v>2</v>
      </c>
      <c r="U257" s="492">
        <v>2</v>
      </c>
      <c r="V257" s="492">
        <v>2</v>
      </c>
      <c r="W257" s="492">
        <v>2</v>
      </c>
      <c r="X257" s="492">
        <v>2</v>
      </c>
      <c r="Y257" s="492">
        <v>2</v>
      </c>
      <c r="Z257" s="492">
        <v>2</v>
      </c>
      <c r="AA257" s="492">
        <v>2</v>
      </c>
      <c r="AB257" s="492">
        <v>2</v>
      </c>
      <c r="AC257" s="492">
        <v>2</v>
      </c>
      <c r="AD257" s="492">
        <v>2</v>
      </c>
      <c r="AE257" s="492">
        <v>2</v>
      </c>
      <c r="AF257" s="492">
        <v>2</v>
      </c>
      <c r="AG257" s="492">
        <v>2</v>
      </c>
      <c r="AH257" s="492">
        <v>2</v>
      </c>
      <c r="AI257" s="492">
        <v>2</v>
      </c>
      <c r="AJ257" s="492">
        <v>2</v>
      </c>
      <c r="AK257" s="492">
        <v>2</v>
      </c>
    </row>
    <row r="258" spans="1:37" x14ac:dyDescent="0.25">
      <c r="A258" s="511"/>
      <c r="B258" s="508"/>
      <c r="C258" s="173" t="s">
        <v>1192</v>
      </c>
      <c r="D258" s="508"/>
      <c r="E258" s="567"/>
      <c r="F258" s="496"/>
      <c r="G258" s="496"/>
      <c r="H258" s="499"/>
      <c r="I258" s="502"/>
      <c r="J258" s="496"/>
      <c r="K258" s="505"/>
      <c r="L258" s="508"/>
      <c r="M258" s="517"/>
      <c r="N258" s="493"/>
      <c r="O258" s="493"/>
      <c r="P258" s="493"/>
      <c r="Q258" s="493"/>
      <c r="R258" s="493"/>
      <c r="S258" s="493"/>
      <c r="T258" s="493"/>
      <c r="U258" s="493"/>
      <c r="V258" s="493"/>
      <c r="W258" s="493"/>
      <c r="X258" s="493"/>
      <c r="Y258" s="493"/>
      <c r="Z258" s="493"/>
      <c r="AA258" s="493"/>
      <c r="AB258" s="493"/>
      <c r="AC258" s="493"/>
      <c r="AD258" s="493"/>
      <c r="AE258" s="493"/>
      <c r="AF258" s="493"/>
      <c r="AG258" s="493"/>
      <c r="AH258" s="493"/>
      <c r="AI258" s="493"/>
      <c r="AJ258" s="493"/>
      <c r="AK258" s="493"/>
    </row>
    <row r="259" spans="1:37" x14ac:dyDescent="0.25">
      <c r="A259" s="512"/>
      <c r="B259" s="509"/>
      <c r="C259" s="174" t="s">
        <v>1193</v>
      </c>
      <c r="D259" s="509"/>
      <c r="E259" s="568"/>
      <c r="F259" s="497"/>
      <c r="G259" s="497"/>
      <c r="H259" s="500"/>
      <c r="I259" s="503"/>
      <c r="J259" s="497"/>
      <c r="K259" s="506"/>
      <c r="L259" s="509"/>
      <c r="M259" s="518"/>
      <c r="N259" s="494"/>
      <c r="O259" s="494"/>
      <c r="P259" s="494"/>
      <c r="Q259" s="494"/>
      <c r="R259" s="494"/>
      <c r="S259" s="494"/>
      <c r="T259" s="494"/>
      <c r="U259" s="494"/>
      <c r="V259" s="494"/>
      <c r="W259" s="494"/>
      <c r="X259" s="494"/>
      <c r="Y259" s="494"/>
      <c r="Z259" s="494"/>
      <c r="AA259" s="494"/>
      <c r="AB259" s="494"/>
      <c r="AC259" s="494"/>
      <c r="AD259" s="494"/>
      <c r="AE259" s="494"/>
      <c r="AF259" s="494"/>
      <c r="AG259" s="494"/>
      <c r="AH259" s="494"/>
      <c r="AI259" s="494"/>
      <c r="AJ259" s="494"/>
      <c r="AK259" s="494"/>
    </row>
    <row r="260" spans="1:37" x14ac:dyDescent="0.25">
      <c r="A260" s="510">
        <v>151</v>
      </c>
      <c r="B260" s="507" t="s">
        <v>96</v>
      </c>
      <c r="C260" s="172" t="s">
        <v>1194</v>
      </c>
      <c r="D260" s="507" t="s">
        <v>288</v>
      </c>
      <c r="E260" s="566">
        <v>310</v>
      </c>
      <c r="F260" s="495">
        <v>8416</v>
      </c>
      <c r="G260" s="495">
        <v>4208</v>
      </c>
      <c r="H260" s="498">
        <v>0</v>
      </c>
      <c r="I260" s="501">
        <v>0.5</v>
      </c>
      <c r="J260" s="495">
        <v>4208</v>
      </c>
      <c r="K260" s="504">
        <v>1304480</v>
      </c>
      <c r="L260" s="507" t="s">
        <v>1026</v>
      </c>
      <c r="M260" s="516">
        <v>50</v>
      </c>
      <c r="N260" s="492">
        <v>20</v>
      </c>
      <c r="O260" s="492">
        <v>20</v>
      </c>
      <c r="P260" s="492" t="s">
        <v>1027</v>
      </c>
      <c r="Q260" s="492">
        <v>20</v>
      </c>
      <c r="R260" s="492">
        <v>10</v>
      </c>
      <c r="S260" s="492">
        <v>10</v>
      </c>
      <c r="T260" s="492">
        <v>10</v>
      </c>
      <c r="U260" s="492">
        <v>10</v>
      </c>
      <c r="V260" s="492">
        <v>10</v>
      </c>
      <c r="W260" s="492">
        <v>10</v>
      </c>
      <c r="X260" s="492">
        <v>10</v>
      </c>
      <c r="Y260" s="492">
        <v>10</v>
      </c>
      <c r="Z260" s="492">
        <v>10</v>
      </c>
      <c r="AA260" s="492">
        <v>10</v>
      </c>
      <c r="AB260" s="492">
        <v>10</v>
      </c>
      <c r="AC260" s="492">
        <v>10</v>
      </c>
      <c r="AD260" s="492">
        <v>10</v>
      </c>
      <c r="AE260" s="492">
        <v>10</v>
      </c>
      <c r="AF260" s="492">
        <v>10</v>
      </c>
      <c r="AG260" s="492">
        <v>10</v>
      </c>
      <c r="AH260" s="492">
        <v>10</v>
      </c>
      <c r="AI260" s="492">
        <v>10</v>
      </c>
      <c r="AJ260" s="492">
        <v>10</v>
      </c>
      <c r="AK260" s="492">
        <v>10</v>
      </c>
    </row>
    <row r="261" spans="1:37" x14ac:dyDescent="0.25">
      <c r="A261" s="511"/>
      <c r="B261" s="508"/>
      <c r="C261" s="173" t="s">
        <v>1195</v>
      </c>
      <c r="D261" s="508"/>
      <c r="E261" s="567"/>
      <c r="F261" s="496"/>
      <c r="G261" s="496"/>
      <c r="H261" s="499"/>
      <c r="I261" s="502"/>
      <c r="J261" s="496"/>
      <c r="K261" s="505"/>
      <c r="L261" s="508"/>
      <c r="M261" s="517"/>
      <c r="N261" s="493"/>
      <c r="O261" s="493"/>
      <c r="P261" s="493"/>
      <c r="Q261" s="493"/>
      <c r="R261" s="493"/>
      <c r="S261" s="493"/>
      <c r="T261" s="493"/>
      <c r="U261" s="493"/>
      <c r="V261" s="493"/>
      <c r="W261" s="493"/>
      <c r="X261" s="493"/>
      <c r="Y261" s="493"/>
      <c r="Z261" s="493"/>
      <c r="AA261" s="493"/>
      <c r="AB261" s="493"/>
      <c r="AC261" s="493"/>
      <c r="AD261" s="493"/>
      <c r="AE261" s="493"/>
      <c r="AF261" s="493"/>
      <c r="AG261" s="493"/>
      <c r="AH261" s="493"/>
      <c r="AI261" s="493"/>
      <c r="AJ261" s="493"/>
      <c r="AK261" s="493"/>
    </row>
    <row r="262" spans="1:37" x14ac:dyDescent="0.25">
      <c r="A262" s="512"/>
      <c r="B262" s="509"/>
      <c r="C262" s="174" t="s">
        <v>1196</v>
      </c>
      <c r="D262" s="509"/>
      <c r="E262" s="568"/>
      <c r="F262" s="497"/>
      <c r="G262" s="497"/>
      <c r="H262" s="500"/>
      <c r="I262" s="503"/>
      <c r="J262" s="497"/>
      <c r="K262" s="506"/>
      <c r="L262" s="509"/>
      <c r="M262" s="518"/>
      <c r="N262" s="494"/>
      <c r="O262" s="494"/>
      <c r="P262" s="494"/>
      <c r="Q262" s="494"/>
      <c r="R262" s="494"/>
      <c r="S262" s="494"/>
      <c r="T262" s="494"/>
      <c r="U262" s="494"/>
      <c r="V262" s="494"/>
      <c r="W262" s="494"/>
      <c r="X262" s="494"/>
      <c r="Y262" s="494"/>
      <c r="Z262" s="494"/>
      <c r="AA262" s="494"/>
      <c r="AB262" s="494"/>
      <c r="AC262" s="494"/>
      <c r="AD262" s="494"/>
      <c r="AE262" s="494"/>
      <c r="AF262" s="494"/>
      <c r="AG262" s="494"/>
      <c r="AH262" s="494"/>
      <c r="AI262" s="494"/>
      <c r="AJ262" s="494"/>
      <c r="AK262" s="494"/>
    </row>
    <row r="263" spans="1:37" x14ac:dyDescent="0.25">
      <c r="A263" s="528">
        <v>152</v>
      </c>
      <c r="B263" s="525" t="s">
        <v>97</v>
      </c>
      <c r="C263" s="177" t="s">
        <v>1197</v>
      </c>
      <c r="D263" s="525" t="s">
        <v>288</v>
      </c>
      <c r="E263" s="569">
        <v>25</v>
      </c>
      <c r="F263" s="534">
        <v>20935</v>
      </c>
      <c r="G263" s="534">
        <v>11682</v>
      </c>
      <c r="H263" s="537">
        <v>1</v>
      </c>
      <c r="I263" s="501">
        <v>1</v>
      </c>
      <c r="J263" s="540" t="s">
        <v>1060</v>
      </c>
      <c r="K263" s="522" t="s">
        <v>1061</v>
      </c>
      <c r="L263" s="525" t="s">
        <v>986</v>
      </c>
      <c r="M263" s="543">
        <v>25</v>
      </c>
      <c r="N263" s="519" t="s">
        <v>1027</v>
      </c>
      <c r="O263" s="519" t="s">
        <v>1027</v>
      </c>
      <c r="P263" s="519" t="s">
        <v>1027</v>
      </c>
      <c r="Q263" s="519" t="s">
        <v>1027</v>
      </c>
      <c r="R263" s="519" t="s">
        <v>1027</v>
      </c>
      <c r="S263" s="519" t="s">
        <v>1027</v>
      </c>
      <c r="T263" s="519" t="s">
        <v>1027</v>
      </c>
      <c r="U263" s="519" t="s">
        <v>1027</v>
      </c>
      <c r="V263" s="519" t="s">
        <v>1027</v>
      </c>
      <c r="W263" s="519" t="s">
        <v>1027</v>
      </c>
      <c r="X263" s="519" t="s">
        <v>1027</v>
      </c>
      <c r="Y263" s="519" t="s">
        <v>1027</v>
      </c>
      <c r="Z263" s="519" t="s">
        <v>1027</v>
      </c>
      <c r="AA263" s="519" t="s">
        <v>1027</v>
      </c>
      <c r="AB263" s="519" t="s">
        <v>1027</v>
      </c>
      <c r="AC263" s="519" t="s">
        <v>1027</v>
      </c>
      <c r="AD263" s="519" t="s">
        <v>1027</v>
      </c>
      <c r="AE263" s="519" t="s">
        <v>1027</v>
      </c>
      <c r="AF263" s="519" t="s">
        <v>1027</v>
      </c>
      <c r="AG263" s="519" t="s">
        <v>1027</v>
      </c>
      <c r="AH263" s="519" t="s">
        <v>1027</v>
      </c>
      <c r="AI263" s="519" t="s">
        <v>1027</v>
      </c>
      <c r="AJ263" s="519" t="s">
        <v>1027</v>
      </c>
      <c r="AK263" s="519" t="s">
        <v>1027</v>
      </c>
    </row>
    <row r="264" spans="1:37" x14ac:dyDescent="0.25">
      <c r="A264" s="529"/>
      <c r="B264" s="526"/>
      <c r="C264" s="178" t="s">
        <v>1198</v>
      </c>
      <c r="D264" s="526"/>
      <c r="E264" s="570"/>
      <c r="F264" s="535"/>
      <c r="G264" s="535"/>
      <c r="H264" s="538"/>
      <c r="I264" s="502"/>
      <c r="J264" s="541"/>
      <c r="K264" s="523"/>
      <c r="L264" s="526"/>
      <c r="M264" s="544"/>
      <c r="N264" s="520"/>
      <c r="O264" s="520"/>
      <c r="P264" s="520"/>
      <c r="Q264" s="520"/>
      <c r="R264" s="520"/>
      <c r="S264" s="520"/>
      <c r="T264" s="520"/>
      <c r="U264" s="520"/>
      <c r="V264" s="520"/>
      <c r="W264" s="520"/>
      <c r="X264" s="520"/>
      <c r="Y264" s="520"/>
      <c r="Z264" s="520"/>
      <c r="AA264" s="520"/>
      <c r="AB264" s="520"/>
      <c r="AC264" s="520"/>
      <c r="AD264" s="520"/>
      <c r="AE264" s="520"/>
      <c r="AF264" s="520"/>
      <c r="AG264" s="520"/>
      <c r="AH264" s="520"/>
      <c r="AI264" s="520"/>
      <c r="AJ264" s="520"/>
      <c r="AK264" s="520"/>
    </row>
    <row r="265" spans="1:37" x14ac:dyDescent="0.25">
      <c r="A265" s="529"/>
      <c r="B265" s="526"/>
      <c r="C265" s="178" t="s">
        <v>1199</v>
      </c>
      <c r="D265" s="526"/>
      <c r="E265" s="570"/>
      <c r="F265" s="535"/>
      <c r="G265" s="535"/>
      <c r="H265" s="538"/>
      <c r="I265" s="502"/>
      <c r="J265" s="541"/>
      <c r="K265" s="523"/>
      <c r="L265" s="526"/>
      <c r="M265" s="544"/>
      <c r="N265" s="520"/>
      <c r="O265" s="520"/>
      <c r="P265" s="520"/>
      <c r="Q265" s="520"/>
      <c r="R265" s="520"/>
      <c r="S265" s="520"/>
      <c r="T265" s="520"/>
      <c r="U265" s="520"/>
      <c r="V265" s="520"/>
      <c r="W265" s="520"/>
      <c r="X265" s="520"/>
      <c r="Y265" s="520"/>
      <c r="Z265" s="520"/>
      <c r="AA265" s="520"/>
      <c r="AB265" s="520"/>
      <c r="AC265" s="520"/>
      <c r="AD265" s="520"/>
      <c r="AE265" s="520"/>
      <c r="AF265" s="520"/>
      <c r="AG265" s="520"/>
      <c r="AH265" s="520"/>
      <c r="AI265" s="520"/>
      <c r="AJ265" s="520"/>
      <c r="AK265" s="520"/>
    </row>
    <row r="266" spans="1:37" x14ac:dyDescent="0.25">
      <c r="A266" s="529"/>
      <c r="B266" s="526"/>
      <c r="C266" s="178" t="s">
        <v>1200</v>
      </c>
      <c r="D266" s="526"/>
      <c r="E266" s="570"/>
      <c r="F266" s="535"/>
      <c r="G266" s="535"/>
      <c r="H266" s="538"/>
      <c r="I266" s="502"/>
      <c r="J266" s="541"/>
      <c r="K266" s="523"/>
      <c r="L266" s="526"/>
      <c r="M266" s="544"/>
      <c r="N266" s="520"/>
      <c r="O266" s="520"/>
      <c r="P266" s="520"/>
      <c r="Q266" s="520"/>
      <c r="R266" s="520"/>
      <c r="S266" s="520"/>
      <c r="T266" s="520"/>
      <c r="U266" s="520"/>
      <c r="V266" s="520"/>
      <c r="W266" s="520"/>
      <c r="X266" s="520"/>
      <c r="Y266" s="520"/>
      <c r="Z266" s="520"/>
      <c r="AA266" s="520"/>
      <c r="AB266" s="520"/>
      <c r="AC266" s="520"/>
      <c r="AD266" s="520"/>
      <c r="AE266" s="520"/>
      <c r="AF266" s="520"/>
      <c r="AG266" s="520"/>
      <c r="AH266" s="520"/>
      <c r="AI266" s="520"/>
      <c r="AJ266" s="520"/>
      <c r="AK266" s="520"/>
    </row>
    <row r="267" spans="1:37" x14ac:dyDescent="0.25">
      <c r="A267" s="530"/>
      <c r="B267" s="527"/>
      <c r="C267" s="179" t="s">
        <v>1193</v>
      </c>
      <c r="D267" s="527"/>
      <c r="E267" s="571"/>
      <c r="F267" s="536"/>
      <c r="G267" s="536"/>
      <c r="H267" s="539"/>
      <c r="I267" s="503"/>
      <c r="J267" s="542"/>
      <c r="K267" s="524"/>
      <c r="L267" s="527"/>
      <c r="M267" s="545"/>
      <c r="N267" s="521"/>
      <c r="O267" s="521"/>
      <c r="P267" s="521"/>
      <c r="Q267" s="521"/>
      <c r="R267" s="521"/>
      <c r="S267" s="521"/>
      <c r="T267" s="521"/>
      <c r="U267" s="521"/>
      <c r="V267" s="521"/>
      <c r="W267" s="521"/>
      <c r="X267" s="521"/>
      <c r="Y267" s="521"/>
      <c r="Z267" s="521"/>
      <c r="AA267" s="521"/>
      <c r="AB267" s="521"/>
      <c r="AC267" s="521"/>
      <c r="AD267" s="521"/>
      <c r="AE267" s="521"/>
      <c r="AF267" s="521"/>
      <c r="AG267" s="521"/>
      <c r="AH267" s="521"/>
      <c r="AI267" s="521"/>
      <c r="AJ267" s="521"/>
      <c r="AK267" s="521"/>
    </row>
    <row r="268" spans="1:37" x14ac:dyDescent="0.25">
      <c r="A268" s="528">
        <v>154</v>
      </c>
      <c r="B268" s="525" t="s">
        <v>138</v>
      </c>
      <c r="C268" s="177" t="s">
        <v>1201</v>
      </c>
      <c r="D268" s="525" t="s">
        <v>334</v>
      </c>
      <c r="E268" s="569">
        <v>5</v>
      </c>
      <c r="F268" s="534">
        <v>5292</v>
      </c>
      <c r="G268" s="534">
        <v>3604</v>
      </c>
      <c r="H268" s="537">
        <v>1</v>
      </c>
      <c r="I268" s="501">
        <v>1</v>
      </c>
      <c r="J268" s="540" t="s">
        <v>1060</v>
      </c>
      <c r="K268" s="522" t="s">
        <v>1061</v>
      </c>
      <c r="L268" s="525" t="s">
        <v>986</v>
      </c>
      <c r="M268" s="543">
        <v>5</v>
      </c>
      <c r="N268" s="519" t="s">
        <v>1027</v>
      </c>
      <c r="O268" s="519" t="s">
        <v>1027</v>
      </c>
      <c r="P268" s="519" t="s">
        <v>1027</v>
      </c>
      <c r="Q268" s="519" t="s">
        <v>1027</v>
      </c>
      <c r="R268" s="519" t="s">
        <v>1027</v>
      </c>
      <c r="S268" s="519" t="s">
        <v>1027</v>
      </c>
      <c r="T268" s="519" t="s">
        <v>1027</v>
      </c>
      <c r="U268" s="519" t="s">
        <v>1027</v>
      </c>
      <c r="V268" s="519" t="s">
        <v>1027</v>
      </c>
      <c r="W268" s="519" t="s">
        <v>1027</v>
      </c>
      <c r="X268" s="519" t="s">
        <v>1027</v>
      </c>
      <c r="Y268" s="519" t="s">
        <v>1027</v>
      </c>
      <c r="Z268" s="519" t="s">
        <v>1027</v>
      </c>
      <c r="AA268" s="519" t="s">
        <v>1027</v>
      </c>
      <c r="AB268" s="519" t="s">
        <v>1027</v>
      </c>
      <c r="AC268" s="519" t="s">
        <v>1027</v>
      </c>
      <c r="AD268" s="519" t="s">
        <v>1027</v>
      </c>
      <c r="AE268" s="519" t="s">
        <v>1027</v>
      </c>
      <c r="AF268" s="519" t="s">
        <v>1027</v>
      </c>
      <c r="AG268" s="519" t="s">
        <v>1027</v>
      </c>
      <c r="AH268" s="519" t="s">
        <v>1027</v>
      </c>
      <c r="AI268" s="519" t="s">
        <v>1027</v>
      </c>
      <c r="AJ268" s="519" t="s">
        <v>1027</v>
      </c>
      <c r="AK268" s="519" t="s">
        <v>1027</v>
      </c>
    </row>
    <row r="269" spans="1:37" x14ac:dyDescent="0.25">
      <c r="A269" s="530"/>
      <c r="B269" s="527"/>
      <c r="C269" s="179" t="s">
        <v>1202</v>
      </c>
      <c r="D269" s="527"/>
      <c r="E269" s="571"/>
      <c r="F269" s="536"/>
      <c r="G269" s="536"/>
      <c r="H269" s="539"/>
      <c r="I269" s="503"/>
      <c r="J269" s="542"/>
      <c r="K269" s="524"/>
      <c r="L269" s="527"/>
      <c r="M269" s="545"/>
      <c r="N269" s="521"/>
      <c r="O269" s="521"/>
      <c r="P269" s="521"/>
      <c r="Q269" s="521"/>
      <c r="R269" s="521"/>
      <c r="S269" s="521"/>
      <c r="T269" s="521"/>
      <c r="U269" s="521"/>
      <c r="V269" s="521"/>
      <c r="W269" s="521"/>
      <c r="X269" s="521"/>
      <c r="Y269" s="521"/>
      <c r="Z269" s="521"/>
      <c r="AA269" s="521"/>
      <c r="AB269" s="521"/>
      <c r="AC269" s="521"/>
      <c r="AD269" s="521"/>
      <c r="AE269" s="521"/>
      <c r="AF269" s="521"/>
      <c r="AG269" s="521"/>
      <c r="AH269" s="521"/>
      <c r="AI269" s="521"/>
      <c r="AJ269" s="521"/>
      <c r="AK269" s="521"/>
    </row>
    <row r="270" spans="1:37" x14ac:dyDescent="0.25">
      <c r="A270" s="510">
        <v>155</v>
      </c>
      <c r="B270" s="507" t="s">
        <v>139</v>
      </c>
      <c r="C270" s="172" t="s">
        <v>1203</v>
      </c>
      <c r="D270" s="507" t="s">
        <v>343</v>
      </c>
      <c r="E270" s="566">
        <v>96</v>
      </c>
      <c r="F270" s="495">
        <v>5292</v>
      </c>
      <c r="G270" s="495">
        <v>3524</v>
      </c>
      <c r="H270" s="498">
        <v>0</v>
      </c>
      <c r="I270" s="501">
        <v>0.33408900000000002</v>
      </c>
      <c r="J270" s="495">
        <v>3524</v>
      </c>
      <c r="K270" s="504">
        <v>338304</v>
      </c>
      <c r="L270" s="507" t="s">
        <v>1026</v>
      </c>
      <c r="M270" s="516">
        <v>20</v>
      </c>
      <c r="N270" s="492">
        <v>10</v>
      </c>
      <c r="O270" s="492">
        <v>3</v>
      </c>
      <c r="P270" s="492" t="s">
        <v>1027</v>
      </c>
      <c r="Q270" s="492">
        <v>3</v>
      </c>
      <c r="R270" s="492">
        <v>3</v>
      </c>
      <c r="S270" s="492">
        <v>3</v>
      </c>
      <c r="T270" s="492">
        <v>3</v>
      </c>
      <c r="U270" s="492">
        <v>3</v>
      </c>
      <c r="V270" s="492">
        <v>3</v>
      </c>
      <c r="W270" s="492">
        <v>3</v>
      </c>
      <c r="X270" s="492">
        <v>3</v>
      </c>
      <c r="Y270" s="492">
        <v>3</v>
      </c>
      <c r="Z270" s="492">
        <v>3</v>
      </c>
      <c r="AA270" s="492">
        <v>3</v>
      </c>
      <c r="AB270" s="492">
        <v>3</v>
      </c>
      <c r="AC270" s="492">
        <v>3</v>
      </c>
      <c r="AD270" s="492">
        <v>3</v>
      </c>
      <c r="AE270" s="492">
        <v>3</v>
      </c>
      <c r="AF270" s="492">
        <v>3</v>
      </c>
      <c r="AG270" s="492">
        <v>3</v>
      </c>
      <c r="AH270" s="492">
        <v>3</v>
      </c>
      <c r="AI270" s="492">
        <v>3</v>
      </c>
      <c r="AJ270" s="492">
        <v>3</v>
      </c>
      <c r="AK270" s="492">
        <v>3</v>
      </c>
    </row>
    <row r="271" spans="1:37" x14ac:dyDescent="0.25">
      <c r="A271" s="512"/>
      <c r="B271" s="509"/>
      <c r="C271" s="174" t="s">
        <v>1204</v>
      </c>
      <c r="D271" s="509"/>
      <c r="E271" s="568"/>
      <c r="F271" s="497"/>
      <c r="G271" s="497"/>
      <c r="H271" s="500"/>
      <c r="I271" s="503"/>
      <c r="J271" s="497"/>
      <c r="K271" s="506"/>
      <c r="L271" s="509"/>
      <c r="M271" s="518"/>
      <c r="N271" s="494"/>
      <c r="O271" s="494"/>
      <c r="P271" s="494"/>
      <c r="Q271" s="494"/>
      <c r="R271" s="494"/>
      <c r="S271" s="494"/>
      <c r="T271" s="494"/>
      <c r="U271" s="494"/>
      <c r="V271" s="494"/>
      <c r="W271" s="494"/>
      <c r="X271" s="494"/>
      <c r="Y271" s="494"/>
      <c r="Z271" s="494"/>
      <c r="AA271" s="494"/>
      <c r="AB271" s="494"/>
      <c r="AC271" s="494"/>
      <c r="AD271" s="494"/>
      <c r="AE271" s="494"/>
      <c r="AF271" s="494"/>
      <c r="AG271" s="494"/>
      <c r="AH271" s="494"/>
      <c r="AI271" s="494"/>
      <c r="AJ271" s="494"/>
      <c r="AK271" s="494"/>
    </row>
    <row r="272" spans="1:37" x14ac:dyDescent="0.25">
      <c r="A272" s="510">
        <v>156</v>
      </c>
      <c r="B272" s="507" t="s">
        <v>98</v>
      </c>
      <c r="C272" s="172" t="s">
        <v>1203</v>
      </c>
      <c r="D272" s="507" t="s">
        <v>345</v>
      </c>
      <c r="E272" s="566">
        <v>70</v>
      </c>
      <c r="F272" s="495">
        <v>8153</v>
      </c>
      <c r="G272" s="495">
        <v>4208</v>
      </c>
      <c r="H272" s="498">
        <v>0</v>
      </c>
      <c r="I272" s="501">
        <v>0.483871</v>
      </c>
      <c r="J272" s="495">
        <v>4208</v>
      </c>
      <c r="K272" s="504">
        <v>294560</v>
      </c>
      <c r="L272" s="507" t="s">
        <v>1026</v>
      </c>
      <c r="M272" s="516">
        <v>50</v>
      </c>
      <c r="N272" s="492">
        <v>20</v>
      </c>
      <c r="O272" s="492" t="s">
        <v>1027</v>
      </c>
      <c r="P272" s="492" t="s">
        <v>1027</v>
      </c>
      <c r="Q272" s="492" t="s">
        <v>1027</v>
      </c>
      <c r="R272" s="492" t="s">
        <v>1027</v>
      </c>
      <c r="S272" s="492" t="s">
        <v>1027</v>
      </c>
      <c r="T272" s="492" t="s">
        <v>1027</v>
      </c>
      <c r="U272" s="492" t="s">
        <v>1027</v>
      </c>
      <c r="V272" s="492" t="s">
        <v>1027</v>
      </c>
      <c r="W272" s="492" t="s">
        <v>1027</v>
      </c>
      <c r="X272" s="492" t="s">
        <v>1027</v>
      </c>
      <c r="Y272" s="492" t="s">
        <v>1027</v>
      </c>
      <c r="Z272" s="492" t="s">
        <v>1027</v>
      </c>
      <c r="AA272" s="492" t="s">
        <v>1027</v>
      </c>
      <c r="AB272" s="492" t="s">
        <v>1027</v>
      </c>
      <c r="AC272" s="492" t="s">
        <v>1027</v>
      </c>
      <c r="AD272" s="492" t="s">
        <v>1027</v>
      </c>
      <c r="AE272" s="492" t="s">
        <v>1027</v>
      </c>
      <c r="AF272" s="492" t="s">
        <v>1027</v>
      </c>
      <c r="AG272" s="492" t="s">
        <v>1027</v>
      </c>
      <c r="AH272" s="492" t="s">
        <v>1027</v>
      </c>
      <c r="AI272" s="492" t="s">
        <v>1027</v>
      </c>
      <c r="AJ272" s="492" t="s">
        <v>1027</v>
      </c>
      <c r="AK272" s="492" t="s">
        <v>1027</v>
      </c>
    </row>
    <row r="273" spans="1:37" x14ac:dyDescent="0.25">
      <c r="A273" s="512"/>
      <c r="B273" s="509"/>
      <c r="C273" s="174" t="s">
        <v>1205</v>
      </c>
      <c r="D273" s="509"/>
      <c r="E273" s="568"/>
      <c r="F273" s="497"/>
      <c r="G273" s="497"/>
      <c r="H273" s="500"/>
      <c r="I273" s="503"/>
      <c r="J273" s="497"/>
      <c r="K273" s="506"/>
      <c r="L273" s="509"/>
      <c r="M273" s="518"/>
      <c r="N273" s="494"/>
      <c r="O273" s="494"/>
      <c r="P273" s="494"/>
      <c r="Q273" s="494"/>
      <c r="R273" s="494"/>
      <c r="S273" s="494"/>
      <c r="T273" s="494"/>
      <c r="U273" s="494"/>
      <c r="V273" s="494"/>
      <c r="W273" s="494"/>
      <c r="X273" s="494"/>
      <c r="Y273" s="494"/>
      <c r="Z273" s="494"/>
      <c r="AA273" s="494"/>
      <c r="AB273" s="494"/>
      <c r="AC273" s="494"/>
      <c r="AD273" s="494"/>
      <c r="AE273" s="494"/>
      <c r="AF273" s="494"/>
      <c r="AG273" s="494"/>
      <c r="AH273" s="494"/>
      <c r="AI273" s="494"/>
      <c r="AJ273" s="494"/>
      <c r="AK273" s="494"/>
    </row>
    <row r="274" spans="1:37" x14ac:dyDescent="0.25">
      <c r="A274" s="510">
        <v>157</v>
      </c>
      <c r="B274" s="507" t="s">
        <v>99</v>
      </c>
      <c r="C274" s="172" t="s">
        <v>1203</v>
      </c>
      <c r="D274" s="507" t="s">
        <v>347</v>
      </c>
      <c r="E274" s="566">
        <v>96</v>
      </c>
      <c r="F274" s="495">
        <v>9468</v>
      </c>
      <c r="G274" s="495">
        <v>5681</v>
      </c>
      <c r="H274" s="498">
        <v>0</v>
      </c>
      <c r="I274" s="501">
        <v>0.39997899999999997</v>
      </c>
      <c r="J274" s="495">
        <v>5681</v>
      </c>
      <c r="K274" s="504">
        <v>545376</v>
      </c>
      <c r="L274" s="507" t="s">
        <v>1026</v>
      </c>
      <c r="M274" s="516">
        <v>20</v>
      </c>
      <c r="N274" s="492">
        <v>10</v>
      </c>
      <c r="O274" s="492">
        <v>3</v>
      </c>
      <c r="P274" s="492" t="s">
        <v>1027</v>
      </c>
      <c r="Q274" s="492">
        <v>3</v>
      </c>
      <c r="R274" s="492">
        <v>3</v>
      </c>
      <c r="S274" s="492">
        <v>3</v>
      </c>
      <c r="T274" s="492">
        <v>3</v>
      </c>
      <c r="U274" s="492">
        <v>3</v>
      </c>
      <c r="V274" s="492">
        <v>3</v>
      </c>
      <c r="W274" s="492">
        <v>3</v>
      </c>
      <c r="X274" s="492">
        <v>3</v>
      </c>
      <c r="Y274" s="492">
        <v>3</v>
      </c>
      <c r="Z274" s="492">
        <v>3</v>
      </c>
      <c r="AA274" s="492">
        <v>3</v>
      </c>
      <c r="AB274" s="492">
        <v>3</v>
      </c>
      <c r="AC274" s="492">
        <v>3</v>
      </c>
      <c r="AD274" s="492">
        <v>3</v>
      </c>
      <c r="AE274" s="492">
        <v>3</v>
      </c>
      <c r="AF274" s="492">
        <v>3</v>
      </c>
      <c r="AG274" s="492">
        <v>3</v>
      </c>
      <c r="AH274" s="492">
        <v>3</v>
      </c>
      <c r="AI274" s="492">
        <v>3</v>
      </c>
      <c r="AJ274" s="492">
        <v>3</v>
      </c>
      <c r="AK274" s="492">
        <v>3</v>
      </c>
    </row>
    <row r="275" spans="1:37" x14ac:dyDescent="0.25">
      <c r="A275" s="512"/>
      <c r="B275" s="509"/>
      <c r="C275" s="174" t="s">
        <v>1206</v>
      </c>
      <c r="D275" s="509"/>
      <c r="E275" s="568"/>
      <c r="F275" s="497"/>
      <c r="G275" s="497"/>
      <c r="H275" s="500"/>
      <c r="I275" s="503"/>
      <c r="J275" s="497"/>
      <c r="K275" s="506"/>
      <c r="L275" s="509"/>
      <c r="M275" s="518"/>
      <c r="N275" s="494"/>
      <c r="O275" s="494"/>
      <c r="P275" s="494"/>
      <c r="Q275" s="494"/>
      <c r="R275" s="494"/>
      <c r="S275" s="494"/>
      <c r="T275" s="494"/>
      <c r="U275" s="494"/>
      <c r="V275" s="494"/>
      <c r="W275" s="494"/>
      <c r="X275" s="494"/>
      <c r="Y275" s="494"/>
      <c r="Z275" s="494"/>
      <c r="AA275" s="494"/>
      <c r="AB275" s="494"/>
      <c r="AC275" s="494"/>
      <c r="AD275" s="494"/>
      <c r="AE275" s="494"/>
      <c r="AF275" s="494"/>
      <c r="AG275" s="494"/>
      <c r="AH275" s="494"/>
      <c r="AI275" s="494"/>
      <c r="AJ275" s="494"/>
      <c r="AK275" s="494"/>
    </row>
    <row r="276" spans="1:37" ht="25.5" x14ac:dyDescent="0.25">
      <c r="A276" s="528">
        <v>159</v>
      </c>
      <c r="B276" s="525" t="s">
        <v>100</v>
      </c>
      <c r="C276" s="177" t="s">
        <v>1207</v>
      </c>
      <c r="D276" s="525" t="s">
        <v>349</v>
      </c>
      <c r="E276" s="569">
        <v>96</v>
      </c>
      <c r="F276" s="534">
        <v>7101</v>
      </c>
      <c r="G276" s="534">
        <v>4734</v>
      </c>
      <c r="H276" s="537">
        <v>1</v>
      </c>
      <c r="I276" s="501">
        <v>1</v>
      </c>
      <c r="J276" s="540" t="s">
        <v>1060</v>
      </c>
      <c r="K276" s="522" t="s">
        <v>1061</v>
      </c>
      <c r="L276" s="525" t="s">
        <v>986</v>
      </c>
      <c r="M276" s="543">
        <v>20</v>
      </c>
      <c r="N276" s="519">
        <v>10</v>
      </c>
      <c r="O276" s="519">
        <v>3</v>
      </c>
      <c r="P276" s="519" t="s">
        <v>1027</v>
      </c>
      <c r="Q276" s="519">
        <v>3</v>
      </c>
      <c r="R276" s="519">
        <v>3</v>
      </c>
      <c r="S276" s="519">
        <v>3</v>
      </c>
      <c r="T276" s="519">
        <v>3</v>
      </c>
      <c r="U276" s="519">
        <v>3</v>
      </c>
      <c r="V276" s="519">
        <v>3</v>
      </c>
      <c r="W276" s="519">
        <v>3</v>
      </c>
      <c r="X276" s="519">
        <v>3</v>
      </c>
      <c r="Y276" s="519">
        <v>3</v>
      </c>
      <c r="Z276" s="519">
        <v>3</v>
      </c>
      <c r="AA276" s="519">
        <v>3</v>
      </c>
      <c r="AB276" s="519">
        <v>3</v>
      </c>
      <c r="AC276" s="519">
        <v>3</v>
      </c>
      <c r="AD276" s="519">
        <v>3</v>
      </c>
      <c r="AE276" s="519">
        <v>3</v>
      </c>
      <c r="AF276" s="519">
        <v>3</v>
      </c>
      <c r="AG276" s="519">
        <v>3</v>
      </c>
      <c r="AH276" s="519">
        <v>3</v>
      </c>
      <c r="AI276" s="519">
        <v>3</v>
      </c>
      <c r="AJ276" s="519">
        <v>3</v>
      </c>
      <c r="AK276" s="519">
        <v>3</v>
      </c>
    </row>
    <row r="277" spans="1:37" x14ac:dyDescent="0.25">
      <c r="A277" s="530"/>
      <c r="B277" s="527"/>
      <c r="C277" s="179" t="s">
        <v>1208</v>
      </c>
      <c r="D277" s="527"/>
      <c r="E277" s="571"/>
      <c r="F277" s="536"/>
      <c r="G277" s="536"/>
      <c r="H277" s="539"/>
      <c r="I277" s="503"/>
      <c r="J277" s="542"/>
      <c r="K277" s="524"/>
      <c r="L277" s="527"/>
      <c r="M277" s="545"/>
      <c r="N277" s="521"/>
      <c r="O277" s="521"/>
      <c r="P277" s="521"/>
      <c r="Q277" s="521"/>
      <c r="R277" s="521"/>
      <c r="S277" s="521"/>
      <c r="T277" s="521"/>
      <c r="U277" s="521"/>
      <c r="V277" s="521"/>
      <c r="W277" s="521"/>
      <c r="X277" s="521"/>
      <c r="Y277" s="521"/>
      <c r="Z277" s="521"/>
      <c r="AA277" s="521"/>
      <c r="AB277" s="521"/>
      <c r="AC277" s="521"/>
      <c r="AD277" s="521"/>
      <c r="AE277" s="521"/>
      <c r="AF277" s="521"/>
      <c r="AG277" s="521"/>
      <c r="AH277" s="521"/>
      <c r="AI277" s="521"/>
      <c r="AJ277" s="521"/>
      <c r="AK277" s="521"/>
    </row>
    <row r="278" spans="1:37" x14ac:dyDescent="0.25">
      <c r="A278" s="510">
        <v>160</v>
      </c>
      <c r="B278" s="507" t="s">
        <v>101</v>
      </c>
      <c r="C278" s="172" t="s">
        <v>1209</v>
      </c>
      <c r="D278" s="507" t="s">
        <v>351</v>
      </c>
      <c r="E278" s="566">
        <v>15</v>
      </c>
      <c r="F278" s="495">
        <v>3209</v>
      </c>
      <c r="G278" s="495">
        <v>2166</v>
      </c>
      <c r="H278" s="498">
        <v>0</v>
      </c>
      <c r="I278" s="501">
        <v>0.32502300000000001</v>
      </c>
      <c r="J278" s="495">
        <v>2166</v>
      </c>
      <c r="K278" s="504">
        <v>32490</v>
      </c>
      <c r="L278" s="507" t="s">
        <v>1026</v>
      </c>
      <c r="M278" s="516">
        <v>10</v>
      </c>
      <c r="N278" s="492">
        <v>5</v>
      </c>
      <c r="O278" s="492" t="s">
        <v>1027</v>
      </c>
      <c r="P278" s="492" t="s">
        <v>1027</v>
      </c>
      <c r="Q278" s="492" t="s">
        <v>1027</v>
      </c>
      <c r="R278" s="492" t="s">
        <v>1027</v>
      </c>
      <c r="S278" s="492" t="s">
        <v>1027</v>
      </c>
      <c r="T278" s="492" t="s">
        <v>1027</v>
      </c>
      <c r="U278" s="492" t="s">
        <v>1027</v>
      </c>
      <c r="V278" s="492" t="s">
        <v>1027</v>
      </c>
      <c r="W278" s="492" t="s">
        <v>1027</v>
      </c>
      <c r="X278" s="492" t="s">
        <v>1027</v>
      </c>
      <c r="Y278" s="492" t="s">
        <v>1027</v>
      </c>
      <c r="Z278" s="492" t="s">
        <v>1027</v>
      </c>
      <c r="AA278" s="492" t="s">
        <v>1027</v>
      </c>
      <c r="AB278" s="492" t="s">
        <v>1027</v>
      </c>
      <c r="AC278" s="492" t="s">
        <v>1027</v>
      </c>
      <c r="AD278" s="492" t="s">
        <v>1027</v>
      </c>
      <c r="AE278" s="492" t="s">
        <v>1027</v>
      </c>
      <c r="AF278" s="492" t="s">
        <v>1027</v>
      </c>
      <c r="AG278" s="492" t="s">
        <v>1027</v>
      </c>
      <c r="AH278" s="492" t="s">
        <v>1027</v>
      </c>
      <c r="AI278" s="492" t="s">
        <v>1027</v>
      </c>
      <c r="AJ278" s="492" t="s">
        <v>1027</v>
      </c>
      <c r="AK278" s="492" t="s">
        <v>1027</v>
      </c>
    </row>
    <row r="279" spans="1:37" x14ac:dyDescent="0.25">
      <c r="A279" s="511"/>
      <c r="B279" s="508"/>
      <c r="C279" s="173" t="s">
        <v>1210</v>
      </c>
      <c r="D279" s="508"/>
      <c r="E279" s="567"/>
      <c r="F279" s="496"/>
      <c r="G279" s="496"/>
      <c r="H279" s="499"/>
      <c r="I279" s="502"/>
      <c r="J279" s="496"/>
      <c r="K279" s="505"/>
      <c r="L279" s="508"/>
      <c r="M279" s="517"/>
      <c r="N279" s="493"/>
      <c r="O279" s="493"/>
      <c r="P279" s="493"/>
      <c r="Q279" s="493"/>
      <c r="R279" s="493"/>
      <c r="S279" s="493"/>
      <c r="T279" s="493"/>
      <c r="U279" s="493"/>
      <c r="V279" s="493"/>
      <c r="W279" s="493"/>
      <c r="X279" s="493"/>
      <c r="Y279" s="493"/>
      <c r="Z279" s="493"/>
      <c r="AA279" s="493"/>
      <c r="AB279" s="493"/>
      <c r="AC279" s="493"/>
      <c r="AD279" s="493"/>
      <c r="AE279" s="493"/>
      <c r="AF279" s="493"/>
      <c r="AG279" s="493"/>
      <c r="AH279" s="493"/>
      <c r="AI279" s="493"/>
      <c r="AJ279" s="493"/>
      <c r="AK279" s="493"/>
    </row>
    <row r="280" spans="1:37" x14ac:dyDescent="0.25">
      <c r="A280" s="511"/>
      <c r="B280" s="508"/>
      <c r="C280" s="173" t="s">
        <v>1202</v>
      </c>
      <c r="D280" s="508"/>
      <c r="E280" s="567"/>
      <c r="F280" s="496"/>
      <c r="G280" s="496"/>
      <c r="H280" s="499"/>
      <c r="I280" s="502"/>
      <c r="J280" s="496"/>
      <c r="K280" s="505"/>
      <c r="L280" s="508"/>
      <c r="M280" s="517"/>
      <c r="N280" s="493"/>
      <c r="O280" s="493"/>
      <c r="P280" s="493"/>
      <c r="Q280" s="493"/>
      <c r="R280" s="493"/>
      <c r="S280" s="493"/>
      <c r="T280" s="493"/>
      <c r="U280" s="493"/>
      <c r="V280" s="493"/>
      <c r="W280" s="493"/>
      <c r="X280" s="493"/>
      <c r="Y280" s="493"/>
      <c r="Z280" s="493"/>
      <c r="AA280" s="493"/>
      <c r="AB280" s="493"/>
      <c r="AC280" s="493"/>
      <c r="AD280" s="493"/>
      <c r="AE280" s="493"/>
      <c r="AF280" s="493"/>
      <c r="AG280" s="493"/>
      <c r="AH280" s="493"/>
      <c r="AI280" s="493"/>
      <c r="AJ280" s="493"/>
      <c r="AK280" s="493"/>
    </row>
    <row r="281" spans="1:37" x14ac:dyDescent="0.25">
      <c r="A281" s="511"/>
      <c r="B281" s="508"/>
      <c r="C281" s="173" t="s">
        <v>1211</v>
      </c>
      <c r="D281" s="508"/>
      <c r="E281" s="567"/>
      <c r="F281" s="496"/>
      <c r="G281" s="496"/>
      <c r="H281" s="499"/>
      <c r="I281" s="502"/>
      <c r="J281" s="496"/>
      <c r="K281" s="505"/>
      <c r="L281" s="508"/>
      <c r="M281" s="517"/>
      <c r="N281" s="493"/>
      <c r="O281" s="493"/>
      <c r="P281" s="493"/>
      <c r="Q281" s="493"/>
      <c r="R281" s="493"/>
      <c r="S281" s="493"/>
      <c r="T281" s="493"/>
      <c r="U281" s="493"/>
      <c r="V281" s="493"/>
      <c r="W281" s="493"/>
      <c r="X281" s="493"/>
      <c r="Y281" s="493"/>
      <c r="Z281" s="493"/>
      <c r="AA281" s="493"/>
      <c r="AB281" s="493"/>
      <c r="AC281" s="493"/>
      <c r="AD281" s="493"/>
      <c r="AE281" s="493"/>
      <c r="AF281" s="493"/>
      <c r="AG281" s="493"/>
      <c r="AH281" s="493"/>
      <c r="AI281" s="493"/>
      <c r="AJ281" s="493"/>
      <c r="AK281" s="493"/>
    </row>
    <row r="282" spans="1:37" x14ac:dyDescent="0.25">
      <c r="A282" s="511"/>
      <c r="B282" s="508"/>
      <c r="C282" s="173" t="s">
        <v>1212</v>
      </c>
      <c r="D282" s="508"/>
      <c r="E282" s="567"/>
      <c r="F282" s="496"/>
      <c r="G282" s="496"/>
      <c r="H282" s="499"/>
      <c r="I282" s="502"/>
      <c r="J282" s="496"/>
      <c r="K282" s="505"/>
      <c r="L282" s="508"/>
      <c r="M282" s="517"/>
      <c r="N282" s="493"/>
      <c r="O282" s="493"/>
      <c r="P282" s="493"/>
      <c r="Q282" s="493"/>
      <c r="R282" s="493"/>
      <c r="S282" s="493"/>
      <c r="T282" s="493"/>
      <c r="U282" s="493"/>
      <c r="V282" s="493"/>
      <c r="W282" s="493"/>
      <c r="X282" s="493"/>
      <c r="Y282" s="493"/>
      <c r="Z282" s="493"/>
      <c r="AA282" s="493"/>
      <c r="AB282" s="493"/>
      <c r="AC282" s="493"/>
      <c r="AD282" s="493"/>
      <c r="AE282" s="493"/>
      <c r="AF282" s="493"/>
      <c r="AG282" s="493"/>
      <c r="AH282" s="493"/>
      <c r="AI282" s="493"/>
      <c r="AJ282" s="493"/>
      <c r="AK282" s="493"/>
    </row>
    <row r="283" spans="1:37" x14ac:dyDescent="0.25">
      <c r="A283" s="511"/>
      <c r="B283" s="508"/>
      <c r="C283" s="173" t="s">
        <v>1213</v>
      </c>
      <c r="D283" s="508"/>
      <c r="E283" s="567"/>
      <c r="F283" s="496"/>
      <c r="G283" s="496"/>
      <c r="H283" s="499"/>
      <c r="I283" s="502"/>
      <c r="J283" s="496"/>
      <c r="K283" s="505"/>
      <c r="L283" s="508"/>
      <c r="M283" s="517"/>
      <c r="N283" s="493"/>
      <c r="O283" s="493"/>
      <c r="P283" s="493"/>
      <c r="Q283" s="493"/>
      <c r="R283" s="493"/>
      <c r="S283" s="493"/>
      <c r="T283" s="493"/>
      <c r="U283" s="493"/>
      <c r="V283" s="493"/>
      <c r="W283" s="493"/>
      <c r="X283" s="493"/>
      <c r="Y283" s="493"/>
      <c r="Z283" s="493"/>
      <c r="AA283" s="493"/>
      <c r="AB283" s="493"/>
      <c r="AC283" s="493"/>
      <c r="AD283" s="493"/>
      <c r="AE283" s="493"/>
      <c r="AF283" s="493"/>
      <c r="AG283" s="493"/>
      <c r="AH283" s="493"/>
      <c r="AI283" s="493"/>
      <c r="AJ283" s="493"/>
      <c r="AK283" s="493"/>
    </row>
    <row r="284" spans="1:37" ht="25.5" x14ac:dyDescent="0.25">
      <c r="A284" s="512"/>
      <c r="B284" s="509"/>
      <c r="C284" s="174" t="s">
        <v>1037</v>
      </c>
      <c r="D284" s="509"/>
      <c r="E284" s="568"/>
      <c r="F284" s="497"/>
      <c r="G284" s="497"/>
      <c r="H284" s="500"/>
      <c r="I284" s="503"/>
      <c r="J284" s="497"/>
      <c r="K284" s="506"/>
      <c r="L284" s="509"/>
      <c r="M284" s="518"/>
      <c r="N284" s="494"/>
      <c r="O284" s="494"/>
      <c r="P284" s="494"/>
      <c r="Q284" s="494"/>
      <c r="R284" s="494"/>
      <c r="S284" s="494"/>
      <c r="T284" s="494"/>
      <c r="U284" s="494"/>
      <c r="V284" s="494"/>
      <c r="W284" s="494"/>
      <c r="X284" s="494"/>
      <c r="Y284" s="494"/>
      <c r="Z284" s="494"/>
      <c r="AA284" s="494"/>
      <c r="AB284" s="494"/>
      <c r="AC284" s="494"/>
      <c r="AD284" s="494"/>
      <c r="AE284" s="494"/>
      <c r="AF284" s="494"/>
      <c r="AG284" s="494"/>
      <c r="AH284" s="494"/>
      <c r="AI284" s="494"/>
      <c r="AJ284" s="494"/>
      <c r="AK284" s="494"/>
    </row>
    <row r="285" spans="1:37" x14ac:dyDescent="0.25">
      <c r="A285" s="510">
        <v>161</v>
      </c>
      <c r="B285" s="507" t="s">
        <v>102</v>
      </c>
      <c r="C285" s="172" t="s">
        <v>1214</v>
      </c>
      <c r="D285" s="507" t="s">
        <v>288</v>
      </c>
      <c r="E285" s="566">
        <v>18</v>
      </c>
      <c r="F285" s="495">
        <v>3524</v>
      </c>
      <c r="G285" s="495">
        <v>2128</v>
      </c>
      <c r="H285" s="498">
        <v>0</v>
      </c>
      <c r="I285" s="501">
        <v>0.39614100000000002</v>
      </c>
      <c r="J285" s="495">
        <v>2128</v>
      </c>
      <c r="K285" s="504">
        <v>38304</v>
      </c>
      <c r="L285" s="507" t="s">
        <v>1026</v>
      </c>
      <c r="M285" s="516" t="s">
        <v>1137</v>
      </c>
      <c r="N285" s="492" t="s">
        <v>1027</v>
      </c>
      <c r="O285" s="492" t="s">
        <v>1027</v>
      </c>
      <c r="P285" s="492" t="s">
        <v>1027</v>
      </c>
      <c r="Q285" s="492" t="s">
        <v>1027</v>
      </c>
      <c r="R285" s="492">
        <v>11</v>
      </c>
      <c r="S285" s="492">
        <v>4</v>
      </c>
      <c r="T285" s="492">
        <v>1</v>
      </c>
      <c r="U285" s="492" t="s">
        <v>1027</v>
      </c>
      <c r="V285" s="492" t="s">
        <v>1027</v>
      </c>
      <c r="W285" s="492" t="s">
        <v>1027</v>
      </c>
      <c r="X285" s="492" t="s">
        <v>1027</v>
      </c>
      <c r="Y285" s="492" t="s">
        <v>1027</v>
      </c>
      <c r="Z285" s="492" t="s">
        <v>1027</v>
      </c>
      <c r="AA285" s="492" t="s">
        <v>1027</v>
      </c>
      <c r="AB285" s="492">
        <v>1</v>
      </c>
      <c r="AC285" s="492">
        <v>1</v>
      </c>
      <c r="AD285" s="492" t="s">
        <v>1027</v>
      </c>
      <c r="AE285" s="492" t="s">
        <v>1027</v>
      </c>
      <c r="AF285" s="492" t="s">
        <v>1027</v>
      </c>
      <c r="AG285" s="492" t="s">
        <v>1027</v>
      </c>
      <c r="AH285" s="492" t="s">
        <v>1027</v>
      </c>
      <c r="AI285" s="492" t="s">
        <v>1027</v>
      </c>
      <c r="AJ285" s="492" t="s">
        <v>1027</v>
      </c>
      <c r="AK285" s="492" t="s">
        <v>1027</v>
      </c>
    </row>
    <row r="286" spans="1:37" x14ac:dyDescent="0.25">
      <c r="A286" s="511"/>
      <c r="B286" s="508"/>
      <c r="C286" s="173" t="s">
        <v>1215</v>
      </c>
      <c r="D286" s="508"/>
      <c r="E286" s="567"/>
      <c r="F286" s="496"/>
      <c r="G286" s="496"/>
      <c r="H286" s="499"/>
      <c r="I286" s="502"/>
      <c r="J286" s="496"/>
      <c r="K286" s="505"/>
      <c r="L286" s="508"/>
      <c r="M286" s="517"/>
      <c r="N286" s="493"/>
      <c r="O286" s="493"/>
      <c r="P286" s="493"/>
      <c r="Q286" s="493"/>
      <c r="R286" s="493"/>
      <c r="S286" s="493"/>
      <c r="T286" s="493"/>
      <c r="U286" s="493"/>
      <c r="V286" s="493"/>
      <c r="W286" s="493"/>
      <c r="X286" s="493"/>
      <c r="Y286" s="493"/>
      <c r="Z286" s="493"/>
      <c r="AA286" s="493"/>
      <c r="AB286" s="493"/>
      <c r="AC286" s="493"/>
      <c r="AD286" s="493"/>
      <c r="AE286" s="493"/>
      <c r="AF286" s="493"/>
      <c r="AG286" s="493"/>
      <c r="AH286" s="493"/>
      <c r="AI286" s="493"/>
      <c r="AJ286" s="493"/>
      <c r="AK286" s="493"/>
    </row>
    <row r="287" spans="1:37" x14ac:dyDescent="0.25">
      <c r="A287" s="511"/>
      <c r="B287" s="508"/>
      <c r="C287" s="173" t="s">
        <v>1216</v>
      </c>
      <c r="D287" s="508"/>
      <c r="E287" s="567"/>
      <c r="F287" s="496"/>
      <c r="G287" s="496"/>
      <c r="H287" s="499"/>
      <c r="I287" s="502"/>
      <c r="J287" s="496"/>
      <c r="K287" s="505"/>
      <c r="L287" s="508"/>
      <c r="M287" s="517"/>
      <c r="N287" s="493"/>
      <c r="O287" s="493"/>
      <c r="P287" s="493"/>
      <c r="Q287" s="493"/>
      <c r="R287" s="493"/>
      <c r="S287" s="493"/>
      <c r="T287" s="493"/>
      <c r="U287" s="493"/>
      <c r="V287" s="493"/>
      <c r="W287" s="493"/>
      <c r="X287" s="493"/>
      <c r="Y287" s="493"/>
      <c r="Z287" s="493"/>
      <c r="AA287" s="493"/>
      <c r="AB287" s="493"/>
      <c r="AC287" s="493"/>
      <c r="AD287" s="493"/>
      <c r="AE287" s="493"/>
      <c r="AF287" s="493"/>
      <c r="AG287" s="493"/>
      <c r="AH287" s="493"/>
      <c r="AI287" s="493"/>
      <c r="AJ287" s="493"/>
      <c r="AK287" s="493"/>
    </row>
    <row r="288" spans="1:37" ht="25.5" x14ac:dyDescent="0.25">
      <c r="A288" s="512"/>
      <c r="B288" s="509"/>
      <c r="C288" s="174" t="s">
        <v>1126</v>
      </c>
      <c r="D288" s="509"/>
      <c r="E288" s="568"/>
      <c r="F288" s="497"/>
      <c r="G288" s="497"/>
      <c r="H288" s="500"/>
      <c r="I288" s="503"/>
      <c r="J288" s="497"/>
      <c r="K288" s="506"/>
      <c r="L288" s="509"/>
      <c r="M288" s="518"/>
      <c r="N288" s="494"/>
      <c r="O288" s="494"/>
      <c r="P288" s="494"/>
      <c r="Q288" s="494"/>
      <c r="R288" s="494"/>
      <c r="S288" s="494"/>
      <c r="T288" s="494"/>
      <c r="U288" s="494"/>
      <c r="V288" s="494"/>
      <c r="W288" s="494"/>
      <c r="X288" s="494"/>
      <c r="Y288" s="494"/>
      <c r="Z288" s="494"/>
      <c r="AA288" s="494"/>
      <c r="AB288" s="494"/>
      <c r="AC288" s="494"/>
      <c r="AD288" s="494"/>
      <c r="AE288" s="494"/>
      <c r="AF288" s="494"/>
      <c r="AG288" s="494"/>
      <c r="AH288" s="494"/>
      <c r="AI288" s="494"/>
      <c r="AJ288" s="494"/>
      <c r="AK288" s="494"/>
    </row>
    <row r="289" spans="1:37" x14ac:dyDescent="0.25">
      <c r="A289" s="510">
        <v>162</v>
      </c>
      <c r="B289" s="507" t="s">
        <v>103</v>
      </c>
      <c r="C289" s="180" t="s">
        <v>1214</v>
      </c>
      <c r="D289" s="507" t="s">
        <v>288</v>
      </c>
      <c r="E289" s="566">
        <v>27</v>
      </c>
      <c r="F289" s="495">
        <v>4261</v>
      </c>
      <c r="G289" s="495">
        <v>2554</v>
      </c>
      <c r="H289" s="498">
        <v>0</v>
      </c>
      <c r="I289" s="501">
        <v>0.40061000000000002</v>
      </c>
      <c r="J289" s="495">
        <v>2554</v>
      </c>
      <c r="K289" s="504">
        <v>68958</v>
      </c>
      <c r="L289" s="507" t="s">
        <v>1026</v>
      </c>
      <c r="M289" s="516">
        <v>5</v>
      </c>
      <c r="N289" s="492">
        <v>1</v>
      </c>
      <c r="O289" s="492">
        <v>1</v>
      </c>
      <c r="P289" s="492" t="s">
        <v>1027</v>
      </c>
      <c r="Q289" s="492">
        <v>1</v>
      </c>
      <c r="R289" s="492" t="s">
        <v>1027</v>
      </c>
      <c r="S289" s="492" t="s">
        <v>1027</v>
      </c>
      <c r="T289" s="492">
        <v>1</v>
      </c>
      <c r="U289" s="492">
        <v>1</v>
      </c>
      <c r="V289" s="492">
        <v>1</v>
      </c>
      <c r="W289" s="492">
        <v>1</v>
      </c>
      <c r="X289" s="492">
        <v>1</v>
      </c>
      <c r="Y289" s="492" t="s">
        <v>1027</v>
      </c>
      <c r="Z289" s="492">
        <v>1</v>
      </c>
      <c r="AA289" s="492">
        <v>1</v>
      </c>
      <c r="AB289" s="492" t="s">
        <v>1027</v>
      </c>
      <c r="AC289" s="492">
        <v>1</v>
      </c>
      <c r="AD289" s="492">
        <v>1</v>
      </c>
      <c r="AE289" s="492">
        <v>1</v>
      </c>
      <c r="AF289" s="492">
        <v>1</v>
      </c>
      <c r="AG289" s="492">
        <v>4</v>
      </c>
      <c r="AH289" s="492">
        <v>1</v>
      </c>
      <c r="AI289" s="492">
        <v>1</v>
      </c>
      <c r="AJ289" s="492">
        <v>1</v>
      </c>
      <c r="AK289" s="492">
        <v>1</v>
      </c>
    </row>
    <row r="290" spans="1:37" x14ac:dyDescent="0.25">
      <c r="A290" s="511"/>
      <c r="B290" s="508"/>
      <c r="C290" s="181" t="s">
        <v>1215</v>
      </c>
      <c r="D290" s="508"/>
      <c r="E290" s="567"/>
      <c r="F290" s="496"/>
      <c r="G290" s="496"/>
      <c r="H290" s="499"/>
      <c r="I290" s="502"/>
      <c r="J290" s="496"/>
      <c r="K290" s="505"/>
      <c r="L290" s="508"/>
      <c r="M290" s="517"/>
      <c r="N290" s="493"/>
      <c r="O290" s="493"/>
      <c r="P290" s="493"/>
      <c r="Q290" s="493"/>
      <c r="R290" s="493"/>
      <c r="S290" s="493"/>
      <c r="T290" s="493"/>
      <c r="U290" s="493"/>
      <c r="V290" s="493"/>
      <c r="W290" s="493"/>
      <c r="X290" s="493"/>
      <c r="Y290" s="493"/>
      <c r="Z290" s="493"/>
      <c r="AA290" s="493"/>
      <c r="AB290" s="493"/>
      <c r="AC290" s="493"/>
      <c r="AD290" s="493"/>
      <c r="AE290" s="493"/>
      <c r="AF290" s="493"/>
      <c r="AG290" s="493"/>
      <c r="AH290" s="493"/>
      <c r="AI290" s="493"/>
      <c r="AJ290" s="493"/>
      <c r="AK290" s="493"/>
    </row>
    <row r="291" spans="1:37" x14ac:dyDescent="0.25">
      <c r="A291" s="511"/>
      <c r="B291" s="508"/>
      <c r="C291" s="181" t="s">
        <v>1217</v>
      </c>
      <c r="D291" s="508"/>
      <c r="E291" s="567"/>
      <c r="F291" s="496"/>
      <c r="G291" s="496"/>
      <c r="H291" s="499"/>
      <c r="I291" s="502"/>
      <c r="J291" s="496"/>
      <c r="K291" s="505"/>
      <c r="L291" s="508"/>
      <c r="M291" s="517"/>
      <c r="N291" s="493"/>
      <c r="O291" s="493"/>
      <c r="P291" s="493"/>
      <c r="Q291" s="493"/>
      <c r="R291" s="493"/>
      <c r="S291" s="493"/>
      <c r="T291" s="493"/>
      <c r="U291" s="493"/>
      <c r="V291" s="493"/>
      <c r="W291" s="493"/>
      <c r="X291" s="493"/>
      <c r="Y291" s="493"/>
      <c r="Z291" s="493"/>
      <c r="AA291" s="493"/>
      <c r="AB291" s="493"/>
      <c r="AC291" s="493"/>
      <c r="AD291" s="493"/>
      <c r="AE291" s="493"/>
      <c r="AF291" s="493"/>
      <c r="AG291" s="493"/>
      <c r="AH291" s="493"/>
      <c r="AI291" s="493"/>
      <c r="AJ291" s="493"/>
      <c r="AK291" s="493"/>
    </row>
    <row r="292" spans="1:37" ht="25.5" x14ac:dyDescent="0.25">
      <c r="A292" s="512"/>
      <c r="B292" s="509"/>
      <c r="C292" s="182" t="s">
        <v>1037</v>
      </c>
      <c r="D292" s="509"/>
      <c r="E292" s="568"/>
      <c r="F292" s="497"/>
      <c r="G292" s="497"/>
      <c r="H292" s="500"/>
      <c r="I292" s="503"/>
      <c r="J292" s="497"/>
      <c r="K292" s="506"/>
      <c r="L292" s="509"/>
      <c r="M292" s="518"/>
      <c r="N292" s="494"/>
      <c r="O292" s="494"/>
      <c r="P292" s="494"/>
      <c r="Q292" s="494"/>
      <c r="R292" s="494"/>
      <c r="S292" s="494"/>
      <c r="T292" s="494"/>
      <c r="U292" s="494"/>
      <c r="V292" s="494"/>
      <c r="W292" s="494"/>
      <c r="X292" s="494"/>
      <c r="Y292" s="494"/>
      <c r="Z292" s="494"/>
      <c r="AA292" s="494"/>
      <c r="AB292" s="494"/>
      <c r="AC292" s="494"/>
      <c r="AD292" s="494"/>
      <c r="AE292" s="494"/>
      <c r="AF292" s="494"/>
      <c r="AG292" s="494"/>
      <c r="AH292" s="494"/>
      <c r="AI292" s="494"/>
      <c r="AJ292" s="494"/>
      <c r="AK292" s="494"/>
    </row>
    <row r="293" spans="1:37" x14ac:dyDescent="0.25">
      <c r="A293" s="510">
        <v>164</v>
      </c>
      <c r="B293" s="507" t="s">
        <v>140</v>
      </c>
      <c r="C293" s="172" t="s">
        <v>1218</v>
      </c>
      <c r="D293" s="507" t="s">
        <v>288</v>
      </c>
      <c r="E293" s="566">
        <v>30</v>
      </c>
      <c r="F293" s="495">
        <v>6891</v>
      </c>
      <c r="G293" s="495">
        <v>1578</v>
      </c>
      <c r="H293" s="498">
        <v>0</v>
      </c>
      <c r="I293" s="501">
        <v>0.77100599999999997</v>
      </c>
      <c r="J293" s="495">
        <v>1578</v>
      </c>
      <c r="K293" s="504">
        <v>47340</v>
      </c>
      <c r="L293" s="507" t="s">
        <v>1026</v>
      </c>
      <c r="M293" s="516">
        <v>5</v>
      </c>
      <c r="N293" s="492">
        <v>3</v>
      </c>
      <c r="O293" s="492">
        <v>1</v>
      </c>
      <c r="P293" s="492" t="s">
        <v>1027</v>
      </c>
      <c r="Q293" s="492">
        <v>1</v>
      </c>
      <c r="R293" s="492">
        <v>1</v>
      </c>
      <c r="S293" s="492">
        <v>1</v>
      </c>
      <c r="T293" s="492">
        <v>1</v>
      </c>
      <c r="U293" s="492">
        <v>1</v>
      </c>
      <c r="V293" s="492">
        <v>1</v>
      </c>
      <c r="W293" s="492">
        <v>1</v>
      </c>
      <c r="X293" s="492">
        <v>1</v>
      </c>
      <c r="Y293" s="492">
        <v>1</v>
      </c>
      <c r="Z293" s="492">
        <v>1</v>
      </c>
      <c r="AA293" s="492">
        <v>1</v>
      </c>
      <c r="AB293" s="492">
        <v>1</v>
      </c>
      <c r="AC293" s="492">
        <v>1</v>
      </c>
      <c r="AD293" s="492">
        <v>1</v>
      </c>
      <c r="AE293" s="492">
        <v>1</v>
      </c>
      <c r="AF293" s="492">
        <v>1</v>
      </c>
      <c r="AG293" s="492">
        <v>1</v>
      </c>
      <c r="AH293" s="492">
        <v>1</v>
      </c>
      <c r="AI293" s="492">
        <v>1</v>
      </c>
      <c r="AJ293" s="492">
        <v>1</v>
      </c>
      <c r="AK293" s="492">
        <v>1</v>
      </c>
    </row>
    <row r="294" spans="1:37" ht="25.5" x14ac:dyDescent="0.25">
      <c r="A294" s="511"/>
      <c r="B294" s="508"/>
      <c r="C294" s="173" t="s">
        <v>1050</v>
      </c>
      <c r="D294" s="508"/>
      <c r="E294" s="567"/>
      <c r="F294" s="496"/>
      <c r="G294" s="496"/>
      <c r="H294" s="499"/>
      <c r="I294" s="502"/>
      <c r="J294" s="496"/>
      <c r="K294" s="505"/>
      <c r="L294" s="508"/>
      <c r="M294" s="517"/>
      <c r="N294" s="493"/>
      <c r="O294" s="493"/>
      <c r="P294" s="493"/>
      <c r="Q294" s="493"/>
      <c r="R294" s="493"/>
      <c r="S294" s="493"/>
      <c r="T294" s="493"/>
      <c r="U294" s="493"/>
      <c r="V294" s="493"/>
      <c r="W294" s="493"/>
      <c r="X294" s="493"/>
      <c r="Y294" s="493"/>
      <c r="Z294" s="493"/>
      <c r="AA294" s="493"/>
      <c r="AB294" s="493"/>
      <c r="AC294" s="493"/>
      <c r="AD294" s="493"/>
      <c r="AE294" s="493"/>
      <c r="AF294" s="493"/>
      <c r="AG294" s="493"/>
      <c r="AH294" s="493"/>
      <c r="AI294" s="493"/>
      <c r="AJ294" s="493"/>
      <c r="AK294" s="493"/>
    </row>
    <row r="295" spans="1:37" x14ac:dyDescent="0.25">
      <c r="A295" s="512"/>
      <c r="B295" s="509"/>
      <c r="C295" s="174" t="s">
        <v>1219</v>
      </c>
      <c r="D295" s="509"/>
      <c r="E295" s="568"/>
      <c r="F295" s="497"/>
      <c r="G295" s="497"/>
      <c r="H295" s="500"/>
      <c r="I295" s="503"/>
      <c r="J295" s="497"/>
      <c r="K295" s="506"/>
      <c r="L295" s="509"/>
      <c r="M295" s="518"/>
      <c r="N295" s="494"/>
      <c r="O295" s="494"/>
      <c r="P295" s="494"/>
      <c r="Q295" s="494"/>
      <c r="R295" s="494"/>
      <c r="S295" s="494"/>
      <c r="T295" s="494"/>
      <c r="U295" s="494"/>
      <c r="V295" s="494"/>
      <c r="W295" s="494"/>
      <c r="X295" s="494"/>
      <c r="Y295" s="494"/>
      <c r="Z295" s="494"/>
      <c r="AA295" s="494"/>
      <c r="AB295" s="494"/>
      <c r="AC295" s="494"/>
      <c r="AD295" s="494"/>
      <c r="AE295" s="494"/>
      <c r="AF295" s="494"/>
      <c r="AG295" s="494"/>
      <c r="AH295" s="494"/>
      <c r="AI295" s="494"/>
      <c r="AJ295" s="494"/>
      <c r="AK295" s="494"/>
    </row>
    <row r="296" spans="1:37" x14ac:dyDescent="0.25">
      <c r="A296" s="510">
        <v>169</v>
      </c>
      <c r="B296" s="507" t="s">
        <v>104</v>
      </c>
      <c r="C296" s="172" t="s">
        <v>1220</v>
      </c>
      <c r="D296" s="507" t="s">
        <v>288</v>
      </c>
      <c r="E296" s="566">
        <v>13</v>
      </c>
      <c r="F296" s="495">
        <v>165585</v>
      </c>
      <c r="G296" s="495">
        <v>81729</v>
      </c>
      <c r="H296" s="498">
        <v>0</v>
      </c>
      <c r="I296" s="501">
        <v>0.50642299999999996</v>
      </c>
      <c r="J296" s="495">
        <v>81729</v>
      </c>
      <c r="K296" s="504">
        <v>1062477</v>
      </c>
      <c r="L296" s="507" t="s">
        <v>1026</v>
      </c>
      <c r="M296" s="516">
        <v>1</v>
      </c>
      <c r="N296" s="492" t="s">
        <v>1027</v>
      </c>
      <c r="O296" s="492">
        <v>1</v>
      </c>
      <c r="P296" s="492" t="s">
        <v>1027</v>
      </c>
      <c r="Q296" s="492">
        <v>1</v>
      </c>
      <c r="R296" s="492" t="s">
        <v>1027</v>
      </c>
      <c r="S296" s="492">
        <v>1</v>
      </c>
      <c r="T296" s="492" t="s">
        <v>1027</v>
      </c>
      <c r="U296" s="492">
        <v>1</v>
      </c>
      <c r="V296" s="492" t="s">
        <v>1027</v>
      </c>
      <c r="W296" s="492">
        <v>1</v>
      </c>
      <c r="X296" s="492" t="s">
        <v>1027</v>
      </c>
      <c r="Y296" s="492">
        <v>1</v>
      </c>
      <c r="Z296" s="492" t="s">
        <v>1027</v>
      </c>
      <c r="AA296" s="492">
        <v>1</v>
      </c>
      <c r="AB296" s="492" t="s">
        <v>1027</v>
      </c>
      <c r="AC296" s="492">
        <v>1</v>
      </c>
      <c r="AD296" s="492" t="s">
        <v>1027</v>
      </c>
      <c r="AE296" s="492">
        <v>1</v>
      </c>
      <c r="AF296" s="492" t="s">
        <v>1027</v>
      </c>
      <c r="AG296" s="492">
        <v>1</v>
      </c>
      <c r="AH296" s="492" t="s">
        <v>1027</v>
      </c>
      <c r="AI296" s="492">
        <v>1</v>
      </c>
      <c r="AJ296" s="492" t="s">
        <v>1027</v>
      </c>
      <c r="AK296" s="492">
        <v>1</v>
      </c>
    </row>
    <row r="297" spans="1:37" x14ac:dyDescent="0.25">
      <c r="A297" s="511"/>
      <c r="B297" s="508"/>
      <c r="C297" s="173" t="s">
        <v>1221</v>
      </c>
      <c r="D297" s="508"/>
      <c r="E297" s="567"/>
      <c r="F297" s="496"/>
      <c r="G297" s="496"/>
      <c r="H297" s="499"/>
      <c r="I297" s="502"/>
      <c r="J297" s="496"/>
      <c r="K297" s="505"/>
      <c r="L297" s="508"/>
      <c r="M297" s="517"/>
      <c r="N297" s="493"/>
      <c r="O297" s="493"/>
      <c r="P297" s="493"/>
      <c r="Q297" s="493"/>
      <c r="R297" s="493"/>
      <c r="S297" s="493"/>
      <c r="T297" s="493"/>
      <c r="U297" s="493"/>
      <c r="V297" s="493"/>
      <c r="W297" s="493"/>
      <c r="X297" s="493"/>
      <c r="Y297" s="493"/>
      <c r="Z297" s="493"/>
      <c r="AA297" s="493"/>
      <c r="AB297" s="493"/>
      <c r="AC297" s="493"/>
      <c r="AD297" s="493"/>
      <c r="AE297" s="493"/>
      <c r="AF297" s="493"/>
      <c r="AG297" s="493"/>
      <c r="AH297" s="493"/>
      <c r="AI297" s="493"/>
      <c r="AJ297" s="493"/>
      <c r="AK297" s="493"/>
    </row>
    <row r="298" spans="1:37" x14ac:dyDescent="0.25">
      <c r="A298" s="511"/>
      <c r="B298" s="508"/>
      <c r="C298" s="173" t="s">
        <v>1222</v>
      </c>
      <c r="D298" s="508"/>
      <c r="E298" s="567"/>
      <c r="F298" s="496"/>
      <c r="G298" s="496"/>
      <c r="H298" s="499"/>
      <c r="I298" s="502"/>
      <c r="J298" s="496"/>
      <c r="K298" s="505"/>
      <c r="L298" s="508"/>
      <c r="M298" s="517"/>
      <c r="N298" s="493"/>
      <c r="O298" s="493"/>
      <c r="P298" s="493"/>
      <c r="Q298" s="493"/>
      <c r="R298" s="493"/>
      <c r="S298" s="493"/>
      <c r="T298" s="493"/>
      <c r="U298" s="493"/>
      <c r="V298" s="493"/>
      <c r="W298" s="493"/>
      <c r="X298" s="493"/>
      <c r="Y298" s="493"/>
      <c r="Z298" s="493"/>
      <c r="AA298" s="493"/>
      <c r="AB298" s="493"/>
      <c r="AC298" s="493"/>
      <c r="AD298" s="493"/>
      <c r="AE298" s="493"/>
      <c r="AF298" s="493"/>
      <c r="AG298" s="493"/>
      <c r="AH298" s="493"/>
      <c r="AI298" s="493"/>
      <c r="AJ298" s="493"/>
      <c r="AK298" s="493"/>
    </row>
    <row r="299" spans="1:37" x14ac:dyDescent="0.25">
      <c r="A299" s="511"/>
      <c r="B299" s="508"/>
      <c r="C299" s="173" t="s">
        <v>1223</v>
      </c>
      <c r="D299" s="508"/>
      <c r="E299" s="567"/>
      <c r="F299" s="496"/>
      <c r="G299" s="496"/>
      <c r="H299" s="499"/>
      <c r="I299" s="502"/>
      <c r="J299" s="496"/>
      <c r="K299" s="505"/>
      <c r="L299" s="508"/>
      <c r="M299" s="517"/>
      <c r="N299" s="493"/>
      <c r="O299" s="493"/>
      <c r="P299" s="493"/>
      <c r="Q299" s="493"/>
      <c r="R299" s="493"/>
      <c r="S299" s="493"/>
      <c r="T299" s="493"/>
      <c r="U299" s="493"/>
      <c r="V299" s="493"/>
      <c r="W299" s="493"/>
      <c r="X299" s="493"/>
      <c r="Y299" s="493"/>
      <c r="Z299" s="493"/>
      <c r="AA299" s="493"/>
      <c r="AB299" s="493"/>
      <c r="AC299" s="493"/>
      <c r="AD299" s="493"/>
      <c r="AE299" s="493"/>
      <c r="AF299" s="493"/>
      <c r="AG299" s="493"/>
      <c r="AH299" s="493"/>
      <c r="AI299" s="493"/>
      <c r="AJ299" s="493"/>
      <c r="AK299" s="493"/>
    </row>
    <row r="300" spans="1:37" x14ac:dyDescent="0.25">
      <c r="A300" s="512"/>
      <c r="B300" s="509"/>
      <c r="C300" s="174" t="s">
        <v>1224</v>
      </c>
      <c r="D300" s="509"/>
      <c r="E300" s="568"/>
      <c r="F300" s="497"/>
      <c r="G300" s="497"/>
      <c r="H300" s="500"/>
      <c r="I300" s="503"/>
      <c r="J300" s="497"/>
      <c r="K300" s="506"/>
      <c r="L300" s="509"/>
      <c r="M300" s="518"/>
      <c r="N300" s="494"/>
      <c r="O300" s="494"/>
      <c r="P300" s="494"/>
      <c r="Q300" s="494"/>
      <c r="R300" s="494"/>
      <c r="S300" s="494"/>
      <c r="T300" s="494"/>
      <c r="U300" s="494"/>
      <c r="V300" s="494"/>
      <c r="W300" s="494"/>
      <c r="X300" s="494"/>
      <c r="Y300" s="494"/>
      <c r="Z300" s="494"/>
      <c r="AA300" s="494"/>
      <c r="AB300" s="494"/>
      <c r="AC300" s="494"/>
      <c r="AD300" s="494"/>
      <c r="AE300" s="494"/>
      <c r="AF300" s="494"/>
      <c r="AG300" s="494"/>
      <c r="AH300" s="494"/>
      <c r="AI300" s="494"/>
      <c r="AJ300" s="494"/>
      <c r="AK300" s="494"/>
    </row>
    <row r="301" spans="1:37" x14ac:dyDescent="0.25">
      <c r="A301" s="510">
        <v>170</v>
      </c>
      <c r="B301" s="507" t="s">
        <v>105</v>
      </c>
      <c r="C301" s="172" t="s">
        <v>1225</v>
      </c>
      <c r="D301" s="507" t="s">
        <v>357</v>
      </c>
      <c r="E301" s="566">
        <v>283</v>
      </c>
      <c r="F301" s="495">
        <v>48182</v>
      </c>
      <c r="G301" s="495">
        <v>18464</v>
      </c>
      <c r="H301" s="498">
        <v>0</v>
      </c>
      <c r="I301" s="501">
        <v>0.61678599999999995</v>
      </c>
      <c r="J301" s="495">
        <v>18464</v>
      </c>
      <c r="K301" s="504">
        <v>5225312</v>
      </c>
      <c r="L301" s="507" t="s">
        <v>1026</v>
      </c>
      <c r="M301" s="516">
        <v>50</v>
      </c>
      <c r="N301" s="492">
        <v>15</v>
      </c>
      <c r="O301" s="492">
        <v>8</v>
      </c>
      <c r="P301" s="492" t="s">
        <v>1027</v>
      </c>
      <c r="Q301" s="492">
        <v>10</v>
      </c>
      <c r="R301" s="492">
        <v>10</v>
      </c>
      <c r="S301" s="492">
        <v>10</v>
      </c>
      <c r="T301" s="492">
        <v>10</v>
      </c>
      <c r="U301" s="492">
        <v>10</v>
      </c>
      <c r="V301" s="492">
        <v>10</v>
      </c>
      <c r="W301" s="492">
        <v>10</v>
      </c>
      <c r="X301" s="492">
        <v>10</v>
      </c>
      <c r="Y301" s="492">
        <v>10</v>
      </c>
      <c r="Z301" s="492">
        <v>10</v>
      </c>
      <c r="AA301" s="492">
        <v>10</v>
      </c>
      <c r="AB301" s="492">
        <v>10</v>
      </c>
      <c r="AC301" s="492">
        <v>10</v>
      </c>
      <c r="AD301" s="492">
        <v>10</v>
      </c>
      <c r="AE301" s="492">
        <v>10</v>
      </c>
      <c r="AF301" s="492">
        <v>10</v>
      </c>
      <c r="AG301" s="492">
        <v>10</v>
      </c>
      <c r="AH301" s="492">
        <v>10</v>
      </c>
      <c r="AI301" s="492">
        <v>10</v>
      </c>
      <c r="AJ301" s="492">
        <v>10</v>
      </c>
      <c r="AK301" s="492">
        <v>10</v>
      </c>
    </row>
    <row r="302" spans="1:37" x14ac:dyDescent="0.25">
      <c r="A302" s="511"/>
      <c r="B302" s="508"/>
      <c r="C302" s="173" t="s">
        <v>1226</v>
      </c>
      <c r="D302" s="508"/>
      <c r="E302" s="567"/>
      <c r="F302" s="496"/>
      <c r="G302" s="496"/>
      <c r="H302" s="499"/>
      <c r="I302" s="502"/>
      <c r="J302" s="496"/>
      <c r="K302" s="505"/>
      <c r="L302" s="508"/>
      <c r="M302" s="517"/>
      <c r="N302" s="493"/>
      <c r="O302" s="493"/>
      <c r="P302" s="493"/>
      <c r="Q302" s="493"/>
      <c r="R302" s="493"/>
      <c r="S302" s="493"/>
      <c r="T302" s="493"/>
      <c r="U302" s="493"/>
      <c r="V302" s="493"/>
      <c r="W302" s="493"/>
      <c r="X302" s="493"/>
      <c r="Y302" s="493"/>
      <c r="Z302" s="493"/>
      <c r="AA302" s="493"/>
      <c r="AB302" s="493"/>
      <c r="AC302" s="493"/>
      <c r="AD302" s="493"/>
      <c r="AE302" s="493"/>
      <c r="AF302" s="493"/>
      <c r="AG302" s="493"/>
      <c r="AH302" s="493"/>
      <c r="AI302" s="493"/>
      <c r="AJ302" s="493"/>
      <c r="AK302" s="493"/>
    </row>
    <row r="303" spans="1:37" x14ac:dyDescent="0.25">
      <c r="A303" s="511"/>
      <c r="B303" s="508"/>
      <c r="C303" s="173" t="s">
        <v>1227</v>
      </c>
      <c r="D303" s="508"/>
      <c r="E303" s="567"/>
      <c r="F303" s="496"/>
      <c r="G303" s="496"/>
      <c r="H303" s="499"/>
      <c r="I303" s="502"/>
      <c r="J303" s="496"/>
      <c r="K303" s="505"/>
      <c r="L303" s="508"/>
      <c r="M303" s="517"/>
      <c r="N303" s="493"/>
      <c r="O303" s="493"/>
      <c r="P303" s="493"/>
      <c r="Q303" s="493"/>
      <c r="R303" s="493"/>
      <c r="S303" s="493"/>
      <c r="T303" s="493"/>
      <c r="U303" s="493"/>
      <c r="V303" s="493"/>
      <c r="W303" s="493"/>
      <c r="X303" s="493"/>
      <c r="Y303" s="493"/>
      <c r="Z303" s="493"/>
      <c r="AA303" s="493"/>
      <c r="AB303" s="493"/>
      <c r="AC303" s="493"/>
      <c r="AD303" s="493"/>
      <c r="AE303" s="493"/>
      <c r="AF303" s="493"/>
      <c r="AG303" s="493"/>
      <c r="AH303" s="493"/>
      <c r="AI303" s="493"/>
      <c r="AJ303" s="493"/>
      <c r="AK303" s="493"/>
    </row>
    <row r="304" spans="1:37" ht="25.5" x14ac:dyDescent="0.25">
      <c r="A304" s="511"/>
      <c r="B304" s="508"/>
      <c r="C304" s="173" t="s">
        <v>1228</v>
      </c>
      <c r="D304" s="508"/>
      <c r="E304" s="567"/>
      <c r="F304" s="496"/>
      <c r="G304" s="496"/>
      <c r="H304" s="499"/>
      <c r="I304" s="502"/>
      <c r="J304" s="496"/>
      <c r="K304" s="505"/>
      <c r="L304" s="508"/>
      <c r="M304" s="517"/>
      <c r="N304" s="493"/>
      <c r="O304" s="493"/>
      <c r="P304" s="493"/>
      <c r="Q304" s="493"/>
      <c r="R304" s="493"/>
      <c r="S304" s="493"/>
      <c r="T304" s="493"/>
      <c r="U304" s="493"/>
      <c r="V304" s="493"/>
      <c r="W304" s="493"/>
      <c r="X304" s="493"/>
      <c r="Y304" s="493"/>
      <c r="Z304" s="493"/>
      <c r="AA304" s="493"/>
      <c r="AB304" s="493"/>
      <c r="AC304" s="493"/>
      <c r="AD304" s="493"/>
      <c r="AE304" s="493"/>
      <c r="AF304" s="493"/>
      <c r="AG304" s="493"/>
      <c r="AH304" s="493"/>
      <c r="AI304" s="493"/>
      <c r="AJ304" s="493"/>
      <c r="AK304" s="493"/>
    </row>
    <row r="305" spans="1:37" ht="38.25" x14ac:dyDescent="0.25">
      <c r="A305" s="511"/>
      <c r="B305" s="508"/>
      <c r="C305" s="173" t="s">
        <v>1229</v>
      </c>
      <c r="D305" s="508"/>
      <c r="E305" s="567"/>
      <c r="F305" s="496"/>
      <c r="G305" s="496"/>
      <c r="H305" s="499"/>
      <c r="I305" s="502"/>
      <c r="J305" s="496"/>
      <c r="K305" s="505"/>
      <c r="L305" s="508"/>
      <c r="M305" s="517"/>
      <c r="N305" s="493"/>
      <c r="O305" s="493"/>
      <c r="P305" s="493"/>
      <c r="Q305" s="493"/>
      <c r="R305" s="493"/>
      <c r="S305" s="493"/>
      <c r="T305" s="493"/>
      <c r="U305" s="493"/>
      <c r="V305" s="493"/>
      <c r="W305" s="493"/>
      <c r="X305" s="493"/>
      <c r="Y305" s="493"/>
      <c r="Z305" s="493"/>
      <c r="AA305" s="493"/>
      <c r="AB305" s="493"/>
      <c r="AC305" s="493"/>
      <c r="AD305" s="493"/>
      <c r="AE305" s="493"/>
      <c r="AF305" s="493"/>
      <c r="AG305" s="493"/>
      <c r="AH305" s="493"/>
      <c r="AI305" s="493"/>
      <c r="AJ305" s="493"/>
      <c r="AK305" s="493"/>
    </row>
    <row r="306" spans="1:37" x14ac:dyDescent="0.25">
      <c r="A306" s="512"/>
      <c r="B306" s="509"/>
      <c r="C306" s="174" t="s">
        <v>1230</v>
      </c>
      <c r="D306" s="509"/>
      <c r="E306" s="568"/>
      <c r="F306" s="497"/>
      <c r="G306" s="497"/>
      <c r="H306" s="500"/>
      <c r="I306" s="503"/>
      <c r="J306" s="497"/>
      <c r="K306" s="506"/>
      <c r="L306" s="509"/>
      <c r="M306" s="518"/>
      <c r="N306" s="494"/>
      <c r="O306" s="494"/>
      <c r="P306" s="494"/>
      <c r="Q306" s="494"/>
      <c r="R306" s="494"/>
      <c r="S306" s="494"/>
      <c r="T306" s="494"/>
      <c r="U306" s="494"/>
      <c r="V306" s="494"/>
      <c r="W306" s="494"/>
      <c r="X306" s="494"/>
      <c r="Y306" s="494"/>
      <c r="Z306" s="494"/>
      <c r="AA306" s="494"/>
      <c r="AB306" s="494"/>
      <c r="AC306" s="494"/>
      <c r="AD306" s="494"/>
      <c r="AE306" s="494"/>
      <c r="AF306" s="494"/>
      <c r="AG306" s="494"/>
      <c r="AH306" s="494"/>
      <c r="AI306" s="494"/>
      <c r="AJ306" s="494"/>
      <c r="AK306" s="494"/>
    </row>
    <row r="307" spans="1:37" x14ac:dyDescent="0.25">
      <c r="A307" s="528">
        <v>173</v>
      </c>
      <c r="B307" s="525" t="s">
        <v>106</v>
      </c>
      <c r="C307" s="177" t="s">
        <v>1231</v>
      </c>
      <c r="D307" s="525" t="s">
        <v>359</v>
      </c>
      <c r="E307" s="569">
        <v>10</v>
      </c>
      <c r="F307" s="534">
        <v>22618</v>
      </c>
      <c r="G307" s="534">
        <v>14769</v>
      </c>
      <c r="H307" s="537">
        <v>1</v>
      </c>
      <c r="I307" s="501">
        <v>1</v>
      </c>
      <c r="J307" s="540" t="s">
        <v>1060</v>
      </c>
      <c r="K307" s="522" t="s">
        <v>1061</v>
      </c>
      <c r="L307" s="525" t="s">
        <v>986</v>
      </c>
      <c r="M307" s="543">
        <v>10</v>
      </c>
      <c r="N307" s="519" t="s">
        <v>1027</v>
      </c>
      <c r="O307" s="519" t="s">
        <v>1027</v>
      </c>
      <c r="P307" s="519" t="s">
        <v>1027</v>
      </c>
      <c r="Q307" s="519" t="s">
        <v>1027</v>
      </c>
      <c r="R307" s="519" t="s">
        <v>1027</v>
      </c>
      <c r="S307" s="519" t="s">
        <v>1027</v>
      </c>
      <c r="T307" s="519" t="s">
        <v>1027</v>
      </c>
      <c r="U307" s="519" t="s">
        <v>1027</v>
      </c>
      <c r="V307" s="519" t="s">
        <v>1027</v>
      </c>
      <c r="W307" s="519" t="s">
        <v>1027</v>
      </c>
      <c r="X307" s="519" t="s">
        <v>1027</v>
      </c>
      <c r="Y307" s="519" t="s">
        <v>1027</v>
      </c>
      <c r="Z307" s="519" t="s">
        <v>1027</v>
      </c>
      <c r="AA307" s="519" t="s">
        <v>1027</v>
      </c>
      <c r="AB307" s="519" t="s">
        <v>1027</v>
      </c>
      <c r="AC307" s="519" t="s">
        <v>1027</v>
      </c>
      <c r="AD307" s="519" t="s">
        <v>1027</v>
      </c>
      <c r="AE307" s="519" t="s">
        <v>1027</v>
      </c>
      <c r="AF307" s="519" t="s">
        <v>1027</v>
      </c>
      <c r="AG307" s="519" t="s">
        <v>1027</v>
      </c>
      <c r="AH307" s="519" t="s">
        <v>1027</v>
      </c>
      <c r="AI307" s="519" t="s">
        <v>1027</v>
      </c>
      <c r="AJ307" s="519" t="s">
        <v>1027</v>
      </c>
      <c r="AK307" s="519" t="s">
        <v>1027</v>
      </c>
    </row>
    <row r="308" spans="1:37" ht="25.5" x14ac:dyDescent="0.25">
      <c r="A308" s="530"/>
      <c r="B308" s="527"/>
      <c r="C308" s="179" t="s">
        <v>1232</v>
      </c>
      <c r="D308" s="527"/>
      <c r="E308" s="571"/>
      <c r="F308" s="536"/>
      <c r="G308" s="536"/>
      <c r="H308" s="539"/>
      <c r="I308" s="503"/>
      <c r="J308" s="542"/>
      <c r="K308" s="524"/>
      <c r="L308" s="527"/>
      <c r="M308" s="545"/>
      <c r="N308" s="521"/>
      <c r="O308" s="521"/>
      <c r="P308" s="521"/>
      <c r="Q308" s="521"/>
      <c r="R308" s="521"/>
      <c r="S308" s="521"/>
      <c r="T308" s="521"/>
      <c r="U308" s="521"/>
      <c r="V308" s="521"/>
      <c r="W308" s="521"/>
      <c r="X308" s="521"/>
      <c r="Y308" s="521"/>
      <c r="Z308" s="521"/>
      <c r="AA308" s="521"/>
      <c r="AB308" s="521"/>
      <c r="AC308" s="521"/>
      <c r="AD308" s="521"/>
      <c r="AE308" s="521"/>
      <c r="AF308" s="521"/>
      <c r="AG308" s="521"/>
      <c r="AH308" s="521"/>
      <c r="AI308" s="521"/>
      <c r="AJ308" s="521"/>
      <c r="AK308" s="521"/>
    </row>
    <row r="309" spans="1:37" x14ac:dyDescent="0.25">
      <c r="A309" s="510">
        <v>174</v>
      </c>
      <c r="B309" s="507" t="s">
        <v>107</v>
      </c>
      <c r="C309" s="172" t="s">
        <v>1233</v>
      </c>
      <c r="D309" s="507" t="s">
        <v>361</v>
      </c>
      <c r="E309" s="566">
        <v>96</v>
      </c>
      <c r="F309" s="495">
        <v>10625</v>
      </c>
      <c r="G309" s="495">
        <v>5786</v>
      </c>
      <c r="H309" s="498">
        <v>0</v>
      </c>
      <c r="I309" s="501">
        <v>0.45543499999999998</v>
      </c>
      <c r="J309" s="495">
        <v>5786</v>
      </c>
      <c r="K309" s="504">
        <v>555456</v>
      </c>
      <c r="L309" s="507" t="s">
        <v>1026</v>
      </c>
      <c r="M309" s="516">
        <v>20</v>
      </c>
      <c r="N309" s="492">
        <v>10</v>
      </c>
      <c r="O309" s="492">
        <v>3</v>
      </c>
      <c r="P309" s="492" t="s">
        <v>1027</v>
      </c>
      <c r="Q309" s="492">
        <v>3</v>
      </c>
      <c r="R309" s="492">
        <v>3</v>
      </c>
      <c r="S309" s="492">
        <v>3</v>
      </c>
      <c r="T309" s="492">
        <v>3</v>
      </c>
      <c r="U309" s="492">
        <v>3</v>
      </c>
      <c r="V309" s="492">
        <v>3</v>
      </c>
      <c r="W309" s="492">
        <v>3</v>
      </c>
      <c r="X309" s="492">
        <v>3</v>
      </c>
      <c r="Y309" s="492">
        <v>3</v>
      </c>
      <c r="Z309" s="492">
        <v>3</v>
      </c>
      <c r="AA309" s="492">
        <v>3</v>
      </c>
      <c r="AB309" s="492">
        <v>3</v>
      </c>
      <c r="AC309" s="492">
        <v>3</v>
      </c>
      <c r="AD309" s="492">
        <v>3</v>
      </c>
      <c r="AE309" s="492">
        <v>3</v>
      </c>
      <c r="AF309" s="492">
        <v>3</v>
      </c>
      <c r="AG309" s="492">
        <v>3</v>
      </c>
      <c r="AH309" s="492">
        <v>3</v>
      </c>
      <c r="AI309" s="492">
        <v>3</v>
      </c>
      <c r="AJ309" s="492">
        <v>3</v>
      </c>
      <c r="AK309" s="492">
        <v>3</v>
      </c>
    </row>
    <row r="310" spans="1:37" x14ac:dyDescent="0.25">
      <c r="A310" s="511"/>
      <c r="B310" s="508"/>
      <c r="C310" s="173" t="s">
        <v>1234</v>
      </c>
      <c r="D310" s="508"/>
      <c r="E310" s="567"/>
      <c r="F310" s="496"/>
      <c r="G310" s="496"/>
      <c r="H310" s="499"/>
      <c r="I310" s="502"/>
      <c r="J310" s="496"/>
      <c r="K310" s="505"/>
      <c r="L310" s="508"/>
      <c r="M310" s="517"/>
      <c r="N310" s="493"/>
      <c r="O310" s="493"/>
      <c r="P310" s="493"/>
      <c r="Q310" s="493"/>
      <c r="R310" s="493"/>
      <c r="S310" s="493"/>
      <c r="T310" s="493"/>
      <c r="U310" s="493"/>
      <c r="V310" s="493"/>
      <c r="W310" s="493"/>
      <c r="X310" s="493"/>
      <c r="Y310" s="493"/>
      <c r="Z310" s="493"/>
      <c r="AA310" s="493"/>
      <c r="AB310" s="493"/>
      <c r="AC310" s="493"/>
      <c r="AD310" s="493"/>
      <c r="AE310" s="493"/>
      <c r="AF310" s="493"/>
      <c r="AG310" s="493"/>
      <c r="AH310" s="493"/>
      <c r="AI310" s="493"/>
      <c r="AJ310" s="493"/>
      <c r="AK310" s="493"/>
    </row>
    <row r="311" spans="1:37" ht="25.5" x14ac:dyDescent="0.25">
      <c r="A311" s="512"/>
      <c r="B311" s="509"/>
      <c r="C311" s="174" t="s">
        <v>1232</v>
      </c>
      <c r="D311" s="509"/>
      <c r="E311" s="568"/>
      <c r="F311" s="497"/>
      <c r="G311" s="497"/>
      <c r="H311" s="500"/>
      <c r="I311" s="503"/>
      <c r="J311" s="497"/>
      <c r="K311" s="506"/>
      <c r="L311" s="509"/>
      <c r="M311" s="518"/>
      <c r="N311" s="494"/>
      <c r="O311" s="494"/>
      <c r="P311" s="494"/>
      <c r="Q311" s="494"/>
      <c r="R311" s="494"/>
      <c r="S311" s="494"/>
      <c r="T311" s="494"/>
      <c r="U311" s="494"/>
      <c r="V311" s="494"/>
      <c r="W311" s="494"/>
      <c r="X311" s="494"/>
      <c r="Y311" s="494"/>
      <c r="Z311" s="494"/>
      <c r="AA311" s="494"/>
      <c r="AB311" s="494"/>
      <c r="AC311" s="494"/>
      <c r="AD311" s="494"/>
      <c r="AE311" s="494"/>
      <c r="AF311" s="494"/>
      <c r="AG311" s="494"/>
      <c r="AH311" s="494"/>
      <c r="AI311" s="494"/>
      <c r="AJ311" s="494"/>
      <c r="AK311" s="494"/>
    </row>
    <row r="312" spans="1:37" x14ac:dyDescent="0.25">
      <c r="A312" s="510">
        <v>176</v>
      </c>
      <c r="B312" s="507" t="s">
        <v>141</v>
      </c>
      <c r="C312" s="172" t="s">
        <v>1233</v>
      </c>
      <c r="D312" s="507" t="s">
        <v>357</v>
      </c>
      <c r="E312" s="566">
        <v>3</v>
      </c>
      <c r="F312" s="495">
        <v>3998</v>
      </c>
      <c r="G312" s="495">
        <v>2616</v>
      </c>
      <c r="H312" s="498">
        <v>0</v>
      </c>
      <c r="I312" s="501">
        <v>0.34567300000000001</v>
      </c>
      <c r="J312" s="495">
        <v>2616</v>
      </c>
      <c r="K312" s="504">
        <v>7848</v>
      </c>
      <c r="L312" s="507" t="s">
        <v>1026</v>
      </c>
      <c r="M312" s="516">
        <v>3</v>
      </c>
      <c r="N312" s="492" t="s">
        <v>1027</v>
      </c>
      <c r="O312" s="492" t="s">
        <v>1027</v>
      </c>
      <c r="P312" s="492" t="s">
        <v>1027</v>
      </c>
      <c r="Q312" s="492" t="s">
        <v>1027</v>
      </c>
      <c r="R312" s="492" t="s">
        <v>1027</v>
      </c>
      <c r="S312" s="492" t="s">
        <v>1027</v>
      </c>
      <c r="T312" s="492" t="s">
        <v>1027</v>
      </c>
      <c r="U312" s="492" t="s">
        <v>1027</v>
      </c>
      <c r="V312" s="492" t="s">
        <v>1027</v>
      </c>
      <c r="W312" s="492" t="s">
        <v>1027</v>
      </c>
      <c r="X312" s="492" t="s">
        <v>1027</v>
      </c>
      <c r="Y312" s="492" t="s">
        <v>1027</v>
      </c>
      <c r="Z312" s="492" t="s">
        <v>1027</v>
      </c>
      <c r="AA312" s="492" t="s">
        <v>1027</v>
      </c>
      <c r="AB312" s="492" t="s">
        <v>1027</v>
      </c>
      <c r="AC312" s="492" t="s">
        <v>1027</v>
      </c>
      <c r="AD312" s="492" t="s">
        <v>1027</v>
      </c>
      <c r="AE312" s="492" t="s">
        <v>1027</v>
      </c>
      <c r="AF312" s="492" t="s">
        <v>1027</v>
      </c>
      <c r="AG312" s="492" t="s">
        <v>1027</v>
      </c>
      <c r="AH312" s="492" t="s">
        <v>1027</v>
      </c>
      <c r="AI312" s="492" t="s">
        <v>1027</v>
      </c>
      <c r="AJ312" s="492" t="s">
        <v>1027</v>
      </c>
      <c r="AK312" s="492" t="s">
        <v>1027</v>
      </c>
    </row>
    <row r="313" spans="1:37" x14ac:dyDescent="0.25">
      <c r="A313" s="511"/>
      <c r="B313" s="508"/>
      <c r="C313" s="173" t="s">
        <v>1234</v>
      </c>
      <c r="D313" s="508"/>
      <c r="E313" s="567"/>
      <c r="F313" s="496"/>
      <c r="G313" s="496"/>
      <c r="H313" s="499"/>
      <c r="I313" s="502"/>
      <c r="J313" s="496"/>
      <c r="K313" s="505"/>
      <c r="L313" s="508"/>
      <c r="M313" s="517"/>
      <c r="N313" s="493"/>
      <c r="O313" s="493"/>
      <c r="P313" s="493"/>
      <c r="Q313" s="493"/>
      <c r="R313" s="493"/>
      <c r="S313" s="493"/>
      <c r="T313" s="493"/>
      <c r="U313" s="493"/>
      <c r="V313" s="493"/>
      <c r="W313" s="493"/>
      <c r="X313" s="493"/>
      <c r="Y313" s="493"/>
      <c r="Z313" s="493"/>
      <c r="AA313" s="493"/>
      <c r="AB313" s="493"/>
      <c r="AC313" s="493"/>
      <c r="AD313" s="493"/>
      <c r="AE313" s="493"/>
      <c r="AF313" s="493"/>
      <c r="AG313" s="493"/>
      <c r="AH313" s="493"/>
      <c r="AI313" s="493"/>
      <c r="AJ313" s="493"/>
      <c r="AK313" s="493"/>
    </row>
    <row r="314" spans="1:37" ht="25.5" x14ac:dyDescent="0.25">
      <c r="A314" s="512"/>
      <c r="B314" s="509"/>
      <c r="C314" s="174" t="s">
        <v>1232</v>
      </c>
      <c r="D314" s="509"/>
      <c r="E314" s="568"/>
      <c r="F314" s="497"/>
      <c r="G314" s="497"/>
      <c r="H314" s="500"/>
      <c r="I314" s="503"/>
      <c r="J314" s="497"/>
      <c r="K314" s="506"/>
      <c r="L314" s="509"/>
      <c r="M314" s="518"/>
      <c r="N314" s="494"/>
      <c r="O314" s="494"/>
      <c r="P314" s="494"/>
      <c r="Q314" s="494"/>
      <c r="R314" s="494"/>
      <c r="S314" s="494"/>
      <c r="T314" s="494"/>
      <c r="U314" s="494"/>
      <c r="V314" s="494"/>
      <c r="W314" s="494"/>
      <c r="X314" s="494"/>
      <c r="Y314" s="494"/>
      <c r="Z314" s="494"/>
      <c r="AA314" s="494"/>
      <c r="AB314" s="494"/>
      <c r="AC314" s="494"/>
      <c r="AD314" s="494"/>
      <c r="AE314" s="494"/>
      <c r="AF314" s="494"/>
      <c r="AG314" s="494"/>
      <c r="AH314" s="494"/>
      <c r="AI314" s="494"/>
      <c r="AJ314" s="494"/>
      <c r="AK314" s="494"/>
    </row>
    <row r="315" spans="1:37" x14ac:dyDescent="0.25">
      <c r="A315" s="510">
        <v>192</v>
      </c>
      <c r="B315" s="507" t="s">
        <v>184</v>
      </c>
      <c r="C315" s="172" t="s">
        <v>1235</v>
      </c>
      <c r="D315" s="507" t="s">
        <v>363</v>
      </c>
      <c r="E315" s="566">
        <v>56</v>
      </c>
      <c r="F315" s="495">
        <v>7259</v>
      </c>
      <c r="G315" s="495">
        <v>3740</v>
      </c>
      <c r="H315" s="498">
        <v>0</v>
      </c>
      <c r="I315" s="501">
        <v>0.48477799999999999</v>
      </c>
      <c r="J315" s="495">
        <v>3740</v>
      </c>
      <c r="K315" s="504">
        <v>209440</v>
      </c>
      <c r="L315" s="507" t="s">
        <v>1026</v>
      </c>
      <c r="M315" s="516">
        <v>10</v>
      </c>
      <c r="N315" s="492">
        <v>2</v>
      </c>
      <c r="O315" s="492">
        <v>2</v>
      </c>
      <c r="P315" s="492" t="s">
        <v>1027</v>
      </c>
      <c r="Q315" s="492">
        <v>2</v>
      </c>
      <c r="R315" s="492">
        <v>2</v>
      </c>
      <c r="S315" s="492">
        <v>2</v>
      </c>
      <c r="T315" s="492">
        <v>2</v>
      </c>
      <c r="U315" s="492">
        <v>2</v>
      </c>
      <c r="V315" s="492">
        <v>2</v>
      </c>
      <c r="W315" s="492">
        <v>2</v>
      </c>
      <c r="X315" s="492">
        <v>2</v>
      </c>
      <c r="Y315" s="492">
        <v>2</v>
      </c>
      <c r="Z315" s="492">
        <v>2</v>
      </c>
      <c r="AA315" s="492">
        <v>2</v>
      </c>
      <c r="AB315" s="492">
        <v>2</v>
      </c>
      <c r="AC315" s="492">
        <v>2</v>
      </c>
      <c r="AD315" s="492">
        <v>2</v>
      </c>
      <c r="AE315" s="492">
        <v>2</v>
      </c>
      <c r="AF315" s="492">
        <v>2</v>
      </c>
      <c r="AG315" s="492">
        <v>2</v>
      </c>
      <c r="AH315" s="492">
        <v>2</v>
      </c>
      <c r="AI315" s="492">
        <v>2</v>
      </c>
      <c r="AJ315" s="492">
        <v>2</v>
      </c>
      <c r="AK315" s="492">
        <v>2</v>
      </c>
    </row>
    <row r="316" spans="1:37" ht="25.5" x14ac:dyDescent="0.25">
      <c r="A316" s="511"/>
      <c r="B316" s="508"/>
      <c r="C316" s="173" t="s">
        <v>1236</v>
      </c>
      <c r="D316" s="508"/>
      <c r="E316" s="567"/>
      <c r="F316" s="496"/>
      <c r="G316" s="496"/>
      <c r="H316" s="499"/>
      <c r="I316" s="502"/>
      <c r="J316" s="496"/>
      <c r="K316" s="505"/>
      <c r="L316" s="508"/>
      <c r="M316" s="517"/>
      <c r="N316" s="493"/>
      <c r="O316" s="493"/>
      <c r="P316" s="493"/>
      <c r="Q316" s="493"/>
      <c r="R316" s="493"/>
      <c r="S316" s="493"/>
      <c r="T316" s="493"/>
      <c r="U316" s="493"/>
      <c r="V316" s="493"/>
      <c r="W316" s="493"/>
      <c r="X316" s="493"/>
      <c r="Y316" s="493"/>
      <c r="Z316" s="493"/>
      <c r="AA316" s="493"/>
      <c r="AB316" s="493"/>
      <c r="AC316" s="493"/>
      <c r="AD316" s="493"/>
      <c r="AE316" s="493"/>
      <c r="AF316" s="493"/>
      <c r="AG316" s="493"/>
      <c r="AH316" s="493"/>
      <c r="AI316" s="493"/>
      <c r="AJ316" s="493"/>
      <c r="AK316" s="493"/>
    </row>
    <row r="317" spans="1:37" x14ac:dyDescent="0.25">
      <c r="A317" s="511"/>
      <c r="B317" s="508"/>
      <c r="C317" s="173" t="s">
        <v>1237</v>
      </c>
      <c r="D317" s="508"/>
      <c r="E317" s="567"/>
      <c r="F317" s="496"/>
      <c r="G317" s="496"/>
      <c r="H317" s="499"/>
      <c r="I317" s="502"/>
      <c r="J317" s="496"/>
      <c r="K317" s="505"/>
      <c r="L317" s="508"/>
      <c r="M317" s="517"/>
      <c r="N317" s="493"/>
      <c r="O317" s="493"/>
      <c r="P317" s="493"/>
      <c r="Q317" s="493"/>
      <c r="R317" s="493"/>
      <c r="S317" s="493"/>
      <c r="T317" s="493"/>
      <c r="U317" s="493"/>
      <c r="V317" s="493"/>
      <c r="W317" s="493"/>
      <c r="X317" s="493"/>
      <c r="Y317" s="493"/>
      <c r="Z317" s="493"/>
      <c r="AA317" s="493"/>
      <c r="AB317" s="493"/>
      <c r="AC317" s="493"/>
      <c r="AD317" s="493"/>
      <c r="AE317" s="493"/>
      <c r="AF317" s="493"/>
      <c r="AG317" s="493"/>
      <c r="AH317" s="493"/>
      <c r="AI317" s="493"/>
      <c r="AJ317" s="493"/>
      <c r="AK317" s="493"/>
    </row>
    <row r="318" spans="1:37" x14ac:dyDescent="0.25">
      <c r="A318" s="511"/>
      <c r="B318" s="508"/>
      <c r="C318" s="173" t="s">
        <v>1238</v>
      </c>
      <c r="D318" s="508"/>
      <c r="E318" s="567"/>
      <c r="F318" s="496"/>
      <c r="G318" s="496"/>
      <c r="H318" s="499"/>
      <c r="I318" s="502"/>
      <c r="J318" s="496"/>
      <c r="K318" s="505"/>
      <c r="L318" s="508"/>
      <c r="M318" s="517"/>
      <c r="N318" s="493"/>
      <c r="O318" s="493"/>
      <c r="P318" s="493"/>
      <c r="Q318" s="493"/>
      <c r="R318" s="493"/>
      <c r="S318" s="493"/>
      <c r="T318" s="493"/>
      <c r="U318" s="493"/>
      <c r="V318" s="493"/>
      <c r="W318" s="493"/>
      <c r="X318" s="493"/>
      <c r="Y318" s="493"/>
      <c r="Z318" s="493"/>
      <c r="AA318" s="493"/>
      <c r="AB318" s="493"/>
      <c r="AC318" s="493"/>
      <c r="AD318" s="493"/>
      <c r="AE318" s="493"/>
      <c r="AF318" s="493"/>
      <c r="AG318" s="493"/>
      <c r="AH318" s="493"/>
      <c r="AI318" s="493"/>
      <c r="AJ318" s="493"/>
      <c r="AK318" s="493"/>
    </row>
    <row r="319" spans="1:37" ht="25.5" x14ac:dyDescent="0.25">
      <c r="A319" s="511"/>
      <c r="B319" s="508"/>
      <c r="C319" s="173" t="s">
        <v>1239</v>
      </c>
      <c r="D319" s="508"/>
      <c r="E319" s="567"/>
      <c r="F319" s="496"/>
      <c r="G319" s="496"/>
      <c r="H319" s="499"/>
      <c r="I319" s="502"/>
      <c r="J319" s="496"/>
      <c r="K319" s="505"/>
      <c r="L319" s="508"/>
      <c r="M319" s="517"/>
      <c r="N319" s="493"/>
      <c r="O319" s="493"/>
      <c r="P319" s="493"/>
      <c r="Q319" s="493"/>
      <c r="R319" s="493"/>
      <c r="S319" s="493"/>
      <c r="T319" s="493"/>
      <c r="U319" s="493"/>
      <c r="V319" s="493"/>
      <c r="W319" s="493"/>
      <c r="X319" s="493"/>
      <c r="Y319" s="493"/>
      <c r="Z319" s="493"/>
      <c r="AA319" s="493"/>
      <c r="AB319" s="493"/>
      <c r="AC319" s="493"/>
      <c r="AD319" s="493"/>
      <c r="AE319" s="493"/>
      <c r="AF319" s="493"/>
      <c r="AG319" s="493"/>
      <c r="AH319" s="493"/>
      <c r="AI319" s="493"/>
      <c r="AJ319" s="493"/>
      <c r="AK319" s="493"/>
    </row>
    <row r="320" spans="1:37" x14ac:dyDescent="0.25">
      <c r="A320" s="512"/>
      <c r="B320" s="509"/>
      <c r="C320" s="174" t="s">
        <v>1240</v>
      </c>
      <c r="D320" s="509"/>
      <c r="E320" s="568"/>
      <c r="F320" s="497"/>
      <c r="G320" s="497"/>
      <c r="H320" s="500"/>
      <c r="I320" s="503"/>
      <c r="J320" s="497"/>
      <c r="K320" s="506"/>
      <c r="L320" s="509"/>
      <c r="M320" s="518"/>
      <c r="N320" s="494"/>
      <c r="O320" s="494"/>
      <c r="P320" s="494"/>
      <c r="Q320" s="494"/>
      <c r="R320" s="494"/>
      <c r="S320" s="494"/>
      <c r="T320" s="494"/>
      <c r="U320" s="494"/>
      <c r="V320" s="494"/>
      <c r="W320" s="494"/>
      <c r="X320" s="494"/>
      <c r="Y320" s="494"/>
      <c r="Z320" s="494"/>
      <c r="AA320" s="494"/>
      <c r="AB320" s="494"/>
      <c r="AC320" s="494"/>
      <c r="AD320" s="494"/>
      <c r="AE320" s="494"/>
      <c r="AF320" s="494"/>
      <c r="AG320" s="494"/>
      <c r="AH320" s="494"/>
      <c r="AI320" s="494"/>
      <c r="AJ320" s="494"/>
      <c r="AK320" s="494"/>
    </row>
    <row r="321" spans="1:37" ht="25.5" x14ac:dyDescent="0.25">
      <c r="A321" s="510">
        <v>195</v>
      </c>
      <c r="B321" s="507" t="s">
        <v>185</v>
      </c>
      <c r="C321" s="172" t="s">
        <v>1236</v>
      </c>
      <c r="D321" s="507" t="s">
        <v>363</v>
      </c>
      <c r="E321" s="566">
        <v>56</v>
      </c>
      <c r="F321" s="495">
        <v>11309</v>
      </c>
      <c r="G321" s="495">
        <v>6119</v>
      </c>
      <c r="H321" s="498">
        <v>0</v>
      </c>
      <c r="I321" s="501">
        <v>0.45892699999999997</v>
      </c>
      <c r="J321" s="495">
        <v>6119</v>
      </c>
      <c r="K321" s="504">
        <v>342664</v>
      </c>
      <c r="L321" s="507" t="s">
        <v>1026</v>
      </c>
      <c r="M321" s="516">
        <v>10</v>
      </c>
      <c r="N321" s="492">
        <v>2</v>
      </c>
      <c r="O321" s="492">
        <v>2</v>
      </c>
      <c r="P321" s="492" t="s">
        <v>1027</v>
      </c>
      <c r="Q321" s="492">
        <v>2</v>
      </c>
      <c r="R321" s="492">
        <v>2</v>
      </c>
      <c r="S321" s="492">
        <v>2</v>
      </c>
      <c r="T321" s="492">
        <v>2</v>
      </c>
      <c r="U321" s="492">
        <v>2</v>
      </c>
      <c r="V321" s="492">
        <v>2</v>
      </c>
      <c r="W321" s="492">
        <v>2</v>
      </c>
      <c r="X321" s="492">
        <v>2</v>
      </c>
      <c r="Y321" s="492">
        <v>2</v>
      </c>
      <c r="Z321" s="492">
        <v>2</v>
      </c>
      <c r="AA321" s="492">
        <v>2</v>
      </c>
      <c r="AB321" s="492">
        <v>2</v>
      </c>
      <c r="AC321" s="492">
        <v>2</v>
      </c>
      <c r="AD321" s="492">
        <v>2</v>
      </c>
      <c r="AE321" s="492">
        <v>2</v>
      </c>
      <c r="AF321" s="492">
        <v>2</v>
      </c>
      <c r="AG321" s="492">
        <v>2</v>
      </c>
      <c r="AH321" s="492">
        <v>2</v>
      </c>
      <c r="AI321" s="492">
        <v>2</v>
      </c>
      <c r="AJ321" s="492">
        <v>2</v>
      </c>
      <c r="AK321" s="492">
        <v>2</v>
      </c>
    </row>
    <row r="322" spans="1:37" x14ac:dyDescent="0.25">
      <c r="A322" s="511"/>
      <c r="B322" s="508"/>
      <c r="C322" s="173" t="s">
        <v>1238</v>
      </c>
      <c r="D322" s="508"/>
      <c r="E322" s="567"/>
      <c r="F322" s="496"/>
      <c r="G322" s="496"/>
      <c r="H322" s="499"/>
      <c r="I322" s="502"/>
      <c r="J322" s="496"/>
      <c r="K322" s="505"/>
      <c r="L322" s="508"/>
      <c r="M322" s="517"/>
      <c r="N322" s="493"/>
      <c r="O322" s="493"/>
      <c r="P322" s="493"/>
      <c r="Q322" s="493"/>
      <c r="R322" s="493"/>
      <c r="S322" s="493"/>
      <c r="T322" s="493"/>
      <c r="U322" s="493"/>
      <c r="V322" s="493"/>
      <c r="W322" s="493"/>
      <c r="X322" s="493"/>
      <c r="Y322" s="493"/>
      <c r="Z322" s="493"/>
      <c r="AA322" s="493"/>
      <c r="AB322" s="493"/>
      <c r="AC322" s="493"/>
      <c r="AD322" s="493"/>
      <c r="AE322" s="493"/>
      <c r="AF322" s="493"/>
      <c r="AG322" s="493"/>
      <c r="AH322" s="493"/>
      <c r="AI322" s="493"/>
      <c r="AJ322" s="493"/>
      <c r="AK322" s="493"/>
    </row>
    <row r="323" spans="1:37" ht="25.5" x14ac:dyDescent="0.25">
      <c r="A323" s="511"/>
      <c r="B323" s="508"/>
      <c r="C323" s="173" t="s">
        <v>1241</v>
      </c>
      <c r="D323" s="508"/>
      <c r="E323" s="567"/>
      <c r="F323" s="496"/>
      <c r="G323" s="496"/>
      <c r="H323" s="499"/>
      <c r="I323" s="502"/>
      <c r="J323" s="496"/>
      <c r="K323" s="505"/>
      <c r="L323" s="508"/>
      <c r="M323" s="517"/>
      <c r="N323" s="493"/>
      <c r="O323" s="493"/>
      <c r="P323" s="493"/>
      <c r="Q323" s="493"/>
      <c r="R323" s="493"/>
      <c r="S323" s="493"/>
      <c r="T323" s="493"/>
      <c r="U323" s="493"/>
      <c r="V323" s="493"/>
      <c r="W323" s="493"/>
      <c r="X323" s="493"/>
      <c r="Y323" s="493"/>
      <c r="Z323" s="493"/>
      <c r="AA323" s="493"/>
      <c r="AB323" s="493"/>
      <c r="AC323" s="493"/>
      <c r="AD323" s="493"/>
      <c r="AE323" s="493"/>
      <c r="AF323" s="493"/>
      <c r="AG323" s="493"/>
      <c r="AH323" s="493"/>
      <c r="AI323" s="493"/>
      <c r="AJ323" s="493"/>
      <c r="AK323" s="493"/>
    </row>
    <row r="324" spans="1:37" x14ac:dyDescent="0.25">
      <c r="A324" s="512"/>
      <c r="B324" s="509"/>
      <c r="C324" s="174" t="s">
        <v>1240</v>
      </c>
      <c r="D324" s="509"/>
      <c r="E324" s="568"/>
      <c r="F324" s="497"/>
      <c r="G324" s="497"/>
      <c r="H324" s="500"/>
      <c r="I324" s="503"/>
      <c r="J324" s="497"/>
      <c r="K324" s="506"/>
      <c r="L324" s="509"/>
      <c r="M324" s="518"/>
      <c r="N324" s="494"/>
      <c r="O324" s="494"/>
      <c r="P324" s="494"/>
      <c r="Q324" s="494"/>
      <c r="R324" s="494"/>
      <c r="S324" s="494"/>
      <c r="T324" s="494"/>
      <c r="U324" s="494"/>
      <c r="V324" s="494"/>
      <c r="W324" s="494"/>
      <c r="X324" s="494"/>
      <c r="Y324" s="494"/>
      <c r="Z324" s="494"/>
      <c r="AA324" s="494"/>
      <c r="AB324" s="494"/>
      <c r="AC324" s="494"/>
      <c r="AD324" s="494"/>
      <c r="AE324" s="494"/>
      <c r="AF324" s="494"/>
      <c r="AG324" s="494"/>
      <c r="AH324" s="494"/>
      <c r="AI324" s="494"/>
      <c r="AJ324" s="494"/>
      <c r="AK324" s="494"/>
    </row>
    <row r="325" spans="1:37" ht="38.25" x14ac:dyDescent="0.25">
      <c r="A325" s="163">
        <v>204</v>
      </c>
      <c r="B325" s="89" t="s">
        <v>108</v>
      </c>
      <c r="C325" s="164" t="s">
        <v>365</v>
      </c>
      <c r="D325" s="89" t="s">
        <v>366</v>
      </c>
      <c r="E325" s="193">
        <v>93</v>
      </c>
      <c r="F325" s="166">
        <v>27142</v>
      </c>
      <c r="G325" s="166">
        <v>14044</v>
      </c>
      <c r="H325" s="167">
        <v>0</v>
      </c>
      <c r="I325" s="168">
        <v>0.48257299999999997</v>
      </c>
      <c r="J325" s="166">
        <v>14044</v>
      </c>
      <c r="K325" s="169">
        <v>1306092</v>
      </c>
      <c r="L325" s="89" t="s">
        <v>1026</v>
      </c>
      <c r="M325" s="148">
        <v>15</v>
      </c>
      <c r="N325" s="148">
        <v>10</v>
      </c>
      <c r="O325" s="148">
        <v>5</v>
      </c>
      <c r="P325" s="148" t="s">
        <v>1027</v>
      </c>
      <c r="Q325" s="148">
        <v>3</v>
      </c>
      <c r="R325" s="148">
        <v>3</v>
      </c>
      <c r="S325" s="148">
        <v>3</v>
      </c>
      <c r="T325" s="148">
        <v>3</v>
      </c>
      <c r="U325" s="148">
        <v>3</v>
      </c>
      <c r="V325" s="148">
        <v>3</v>
      </c>
      <c r="W325" s="148">
        <v>3</v>
      </c>
      <c r="X325" s="148">
        <v>3</v>
      </c>
      <c r="Y325" s="148">
        <v>3</v>
      </c>
      <c r="Z325" s="148">
        <v>3</v>
      </c>
      <c r="AA325" s="148">
        <v>3</v>
      </c>
      <c r="AB325" s="148">
        <v>3</v>
      </c>
      <c r="AC325" s="148">
        <v>3</v>
      </c>
      <c r="AD325" s="148">
        <v>3</v>
      </c>
      <c r="AE325" s="148">
        <v>3</v>
      </c>
      <c r="AF325" s="148">
        <v>3</v>
      </c>
      <c r="AG325" s="148">
        <v>3</v>
      </c>
      <c r="AH325" s="148">
        <v>3</v>
      </c>
      <c r="AI325" s="148">
        <v>3</v>
      </c>
      <c r="AJ325" s="148">
        <v>3</v>
      </c>
      <c r="AK325" s="148">
        <v>3</v>
      </c>
    </row>
    <row r="326" spans="1:37" ht="76.5" x14ac:dyDescent="0.25">
      <c r="A326" s="163">
        <v>205</v>
      </c>
      <c r="B326" s="89" t="s">
        <v>142</v>
      </c>
      <c r="C326" s="164" t="s">
        <v>367</v>
      </c>
      <c r="D326" s="89" t="s">
        <v>288</v>
      </c>
      <c r="E326" s="193">
        <v>4</v>
      </c>
      <c r="F326" s="166">
        <v>34506</v>
      </c>
      <c r="G326" s="166">
        <v>16832</v>
      </c>
      <c r="H326" s="167">
        <v>0</v>
      </c>
      <c r="I326" s="168">
        <v>0.51220100000000002</v>
      </c>
      <c r="J326" s="166">
        <v>16832</v>
      </c>
      <c r="K326" s="169">
        <v>67328</v>
      </c>
      <c r="L326" s="89" t="s">
        <v>1026</v>
      </c>
      <c r="M326" s="148">
        <v>4</v>
      </c>
      <c r="N326" s="148" t="s">
        <v>1027</v>
      </c>
      <c r="O326" s="148" t="s">
        <v>1027</v>
      </c>
      <c r="P326" s="148" t="s">
        <v>1027</v>
      </c>
      <c r="Q326" s="148" t="s">
        <v>1027</v>
      </c>
      <c r="R326" s="148" t="s">
        <v>1027</v>
      </c>
      <c r="S326" s="148" t="s">
        <v>1027</v>
      </c>
      <c r="T326" s="148" t="s">
        <v>1027</v>
      </c>
      <c r="U326" s="148" t="s">
        <v>1027</v>
      </c>
      <c r="V326" s="148" t="s">
        <v>1027</v>
      </c>
      <c r="W326" s="148" t="s">
        <v>1027</v>
      </c>
      <c r="X326" s="148" t="s">
        <v>1027</v>
      </c>
      <c r="Y326" s="148" t="s">
        <v>1027</v>
      </c>
      <c r="Z326" s="148" t="s">
        <v>1027</v>
      </c>
      <c r="AA326" s="148" t="s">
        <v>1027</v>
      </c>
      <c r="AB326" s="148" t="s">
        <v>1027</v>
      </c>
      <c r="AC326" s="148" t="s">
        <v>1027</v>
      </c>
      <c r="AD326" s="148" t="s">
        <v>1027</v>
      </c>
      <c r="AE326" s="148" t="s">
        <v>1027</v>
      </c>
      <c r="AF326" s="148" t="s">
        <v>1027</v>
      </c>
      <c r="AG326" s="148" t="s">
        <v>1027</v>
      </c>
      <c r="AH326" s="148" t="s">
        <v>1027</v>
      </c>
      <c r="AI326" s="148" t="s">
        <v>1027</v>
      </c>
      <c r="AJ326" s="148" t="s">
        <v>1027</v>
      </c>
      <c r="AK326" s="148" t="s">
        <v>1027</v>
      </c>
    </row>
    <row r="327" spans="1:37" x14ac:dyDescent="0.25">
      <c r="A327" s="510">
        <v>207</v>
      </c>
      <c r="B327" s="507" t="s">
        <v>143</v>
      </c>
      <c r="C327" s="172" t="s">
        <v>1141</v>
      </c>
      <c r="D327" s="507" t="s">
        <v>288</v>
      </c>
      <c r="E327" s="566">
        <v>9</v>
      </c>
      <c r="F327" s="495">
        <v>8679</v>
      </c>
      <c r="G327" s="495">
        <v>6838</v>
      </c>
      <c r="H327" s="498">
        <v>0</v>
      </c>
      <c r="I327" s="501">
        <v>0.212121</v>
      </c>
      <c r="J327" s="495">
        <v>6838</v>
      </c>
      <c r="K327" s="504">
        <v>61542</v>
      </c>
      <c r="L327" s="507" t="s">
        <v>1026</v>
      </c>
      <c r="M327" s="516">
        <v>6</v>
      </c>
      <c r="N327" s="492">
        <v>3</v>
      </c>
      <c r="O327" s="492" t="s">
        <v>1027</v>
      </c>
      <c r="P327" s="492" t="s">
        <v>1027</v>
      </c>
      <c r="Q327" s="492" t="s">
        <v>1027</v>
      </c>
      <c r="R327" s="492" t="s">
        <v>1027</v>
      </c>
      <c r="S327" s="492" t="s">
        <v>1027</v>
      </c>
      <c r="T327" s="492" t="s">
        <v>1027</v>
      </c>
      <c r="U327" s="492" t="s">
        <v>1027</v>
      </c>
      <c r="V327" s="492" t="s">
        <v>1027</v>
      </c>
      <c r="W327" s="492" t="s">
        <v>1027</v>
      </c>
      <c r="X327" s="492" t="s">
        <v>1027</v>
      </c>
      <c r="Y327" s="492" t="s">
        <v>1027</v>
      </c>
      <c r="Z327" s="492" t="s">
        <v>1027</v>
      </c>
      <c r="AA327" s="492" t="s">
        <v>1027</v>
      </c>
      <c r="AB327" s="492" t="s">
        <v>1027</v>
      </c>
      <c r="AC327" s="492" t="s">
        <v>1027</v>
      </c>
      <c r="AD327" s="492" t="s">
        <v>1027</v>
      </c>
      <c r="AE327" s="492" t="s">
        <v>1027</v>
      </c>
      <c r="AF327" s="492" t="s">
        <v>1027</v>
      </c>
      <c r="AG327" s="492" t="s">
        <v>1027</v>
      </c>
      <c r="AH327" s="492" t="s">
        <v>1027</v>
      </c>
      <c r="AI327" s="492" t="s">
        <v>1027</v>
      </c>
      <c r="AJ327" s="492" t="s">
        <v>1027</v>
      </c>
      <c r="AK327" s="492" t="s">
        <v>1027</v>
      </c>
    </row>
    <row r="328" spans="1:37" x14ac:dyDescent="0.25">
      <c r="A328" s="511"/>
      <c r="B328" s="508"/>
      <c r="C328" s="173" t="s">
        <v>1242</v>
      </c>
      <c r="D328" s="508"/>
      <c r="E328" s="567"/>
      <c r="F328" s="496"/>
      <c r="G328" s="496"/>
      <c r="H328" s="499"/>
      <c r="I328" s="502"/>
      <c r="J328" s="496"/>
      <c r="K328" s="505"/>
      <c r="L328" s="508"/>
      <c r="M328" s="517"/>
      <c r="N328" s="493"/>
      <c r="O328" s="493"/>
      <c r="P328" s="493"/>
      <c r="Q328" s="493"/>
      <c r="R328" s="493"/>
      <c r="S328" s="493"/>
      <c r="T328" s="493"/>
      <c r="U328" s="493"/>
      <c r="V328" s="493"/>
      <c r="W328" s="493"/>
      <c r="X328" s="493"/>
      <c r="Y328" s="493"/>
      <c r="Z328" s="493"/>
      <c r="AA328" s="493"/>
      <c r="AB328" s="493"/>
      <c r="AC328" s="493"/>
      <c r="AD328" s="493"/>
      <c r="AE328" s="493"/>
      <c r="AF328" s="493"/>
      <c r="AG328" s="493"/>
      <c r="AH328" s="493"/>
      <c r="AI328" s="493"/>
      <c r="AJ328" s="493"/>
      <c r="AK328" s="493"/>
    </row>
    <row r="329" spans="1:37" x14ac:dyDescent="0.25">
      <c r="A329" s="512"/>
      <c r="B329" s="509"/>
      <c r="C329" s="174" t="s">
        <v>1243</v>
      </c>
      <c r="D329" s="509"/>
      <c r="E329" s="568"/>
      <c r="F329" s="497"/>
      <c r="G329" s="497"/>
      <c r="H329" s="500"/>
      <c r="I329" s="503"/>
      <c r="J329" s="497"/>
      <c r="K329" s="506"/>
      <c r="L329" s="509"/>
      <c r="M329" s="518"/>
      <c r="N329" s="494"/>
      <c r="O329" s="494"/>
      <c r="P329" s="494"/>
      <c r="Q329" s="494"/>
      <c r="R329" s="494"/>
      <c r="S329" s="494"/>
      <c r="T329" s="494"/>
      <c r="U329" s="494"/>
      <c r="V329" s="494"/>
      <c r="W329" s="494"/>
      <c r="X329" s="494"/>
      <c r="Y329" s="494"/>
      <c r="Z329" s="494"/>
      <c r="AA329" s="494"/>
      <c r="AB329" s="494"/>
      <c r="AC329" s="494"/>
      <c r="AD329" s="494"/>
      <c r="AE329" s="494"/>
      <c r="AF329" s="494"/>
      <c r="AG329" s="494"/>
      <c r="AH329" s="494"/>
      <c r="AI329" s="494"/>
      <c r="AJ329" s="494"/>
      <c r="AK329" s="494"/>
    </row>
    <row r="330" spans="1:37" x14ac:dyDescent="0.25">
      <c r="A330" s="510">
        <v>208</v>
      </c>
      <c r="B330" s="507" t="s">
        <v>109</v>
      </c>
      <c r="C330" s="172" t="s">
        <v>1244</v>
      </c>
      <c r="D330" s="507" t="s">
        <v>288</v>
      </c>
      <c r="E330" s="566">
        <v>14</v>
      </c>
      <c r="F330" s="495">
        <v>76901</v>
      </c>
      <c r="G330" s="495">
        <v>48315</v>
      </c>
      <c r="H330" s="498">
        <v>0</v>
      </c>
      <c r="I330" s="501">
        <v>0.37172500000000003</v>
      </c>
      <c r="J330" s="495">
        <v>48315</v>
      </c>
      <c r="K330" s="504">
        <v>676410</v>
      </c>
      <c r="L330" s="507" t="s">
        <v>1026</v>
      </c>
      <c r="M330" s="516">
        <v>10</v>
      </c>
      <c r="N330" s="492">
        <v>3</v>
      </c>
      <c r="O330" s="492" t="s">
        <v>1027</v>
      </c>
      <c r="P330" s="492" t="s">
        <v>1027</v>
      </c>
      <c r="Q330" s="492" t="s">
        <v>1027</v>
      </c>
      <c r="R330" s="492" t="s">
        <v>1027</v>
      </c>
      <c r="S330" s="492" t="s">
        <v>1027</v>
      </c>
      <c r="T330" s="492" t="s">
        <v>1027</v>
      </c>
      <c r="U330" s="492" t="s">
        <v>1027</v>
      </c>
      <c r="V330" s="492">
        <v>1</v>
      </c>
      <c r="W330" s="492" t="s">
        <v>1027</v>
      </c>
      <c r="X330" s="492" t="s">
        <v>1027</v>
      </c>
      <c r="Y330" s="492" t="s">
        <v>1027</v>
      </c>
      <c r="Z330" s="492" t="s">
        <v>1027</v>
      </c>
      <c r="AA330" s="492" t="s">
        <v>1027</v>
      </c>
      <c r="AB330" s="492" t="s">
        <v>1027</v>
      </c>
      <c r="AC330" s="492" t="s">
        <v>1027</v>
      </c>
      <c r="AD330" s="492" t="s">
        <v>1027</v>
      </c>
      <c r="AE330" s="492" t="s">
        <v>1027</v>
      </c>
      <c r="AF330" s="492" t="s">
        <v>1027</v>
      </c>
      <c r="AG330" s="492" t="s">
        <v>1027</v>
      </c>
      <c r="AH330" s="492" t="s">
        <v>1027</v>
      </c>
      <c r="AI330" s="492" t="s">
        <v>1027</v>
      </c>
      <c r="AJ330" s="492" t="s">
        <v>1027</v>
      </c>
      <c r="AK330" s="492" t="s">
        <v>1027</v>
      </c>
    </row>
    <row r="331" spans="1:37" x14ac:dyDescent="0.25">
      <c r="A331" s="511"/>
      <c r="B331" s="508"/>
      <c r="C331" s="173" t="s">
        <v>1245</v>
      </c>
      <c r="D331" s="508"/>
      <c r="E331" s="567"/>
      <c r="F331" s="496"/>
      <c r="G331" s="496"/>
      <c r="H331" s="499"/>
      <c r="I331" s="502"/>
      <c r="J331" s="496"/>
      <c r="K331" s="505"/>
      <c r="L331" s="508"/>
      <c r="M331" s="517"/>
      <c r="N331" s="493"/>
      <c r="O331" s="493"/>
      <c r="P331" s="493"/>
      <c r="Q331" s="493"/>
      <c r="R331" s="493"/>
      <c r="S331" s="493"/>
      <c r="T331" s="493"/>
      <c r="U331" s="493"/>
      <c r="V331" s="493"/>
      <c r="W331" s="493"/>
      <c r="X331" s="493"/>
      <c r="Y331" s="493"/>
      <c r="Z331" s="493"/>
      <c r="AA331" s="493"/>
      <c r="AB331" s="493"/>
      <c r="AC331" s="493"/>
      <c r="AD331" s="493"/>
      <c r="AE331" s="493"/>
      <c r="AF331" s="493"/>
      <c r="AG331" s="493"/>
      <c r="AH331" s="493"/>
      <c r="AI331" s="493"/>
      <c r="AJ331" s="493"/>
      <c r="AK331" s="493"/>
    </row>
    <row r="332" spans="1:37" x14ac:dyDescent="0.25">
      <c r="A332" s="512"/>
      <c r="B332" s="509"/>
      <c r="C332" s="174" t="s">
        <v>1246</v>
      </c>
      <c r="D332" s="509"/>
      <c r="E332" s="568"/>
      <c r="F332" s="497"/>
      <c r="G332" s="497"/>
      <c r="H332" s="500"/>
      <c r="I332" s="503"/>
      <c r="J332" s="497"/>
      <c r="K332" s="506"/>
      <c r="L332" s="509"/>
      <c r="M332" s="518"/>
      <c r="N332" s="494"/>
      <c r="O332" s="494"/>
      <c r="P332" s="494"/>
      <c r="Q332" s="494"/>
      <c r="R332" s="494"/>
      <c r="S332" s="494"/>
      <c r="T332" s="494"/>
      <c r="U332" s="494"/>
      <c r="V332" s="494"/>
      <c r="W332" s="494"/>
      <c r="X332" s="494"/>
      <c r="Y332" s="494"/>
      <c r="Z332" s="494"/>
      <c r="AA332" s="494"/>
      <c r="AB332" s="494"/>
      <c r="AC332" s="494"/>
      <c r="AD332" s="494"/>
      <c r="AE332" s="494"/>
      <c r="AF332" s="494"/>
      <c r="AG332" s="494"/>
      <c r="AH332" s="494"/>
      <c r="AI332" s="494"/>
      <c r="AJ332" s="494"/>
      <c r="AK332" s="494"/>
    </row>
    <row r="333" spans="1:37" x14ac:dyDescent="0.25">
      <c r="A333" s="510">
        <v>209</v>
      </c>
      <c r="B333" s="507" t="s">
        <v>144</v>
      </c>
      <c r="C333" s="172" t="s">
        <v>1244</v>
      </c>
      <c r="D333" s="507" t="s">
        <v>288</v>
      </c>
      <c r="E333" s="566">
        <v>1</v>
      </c>
      <c r="F333" s="495">
        <v>54494</v>
      </c>
      <c r="G333" s="495">
        <v>35545</v>
      </c>
      <c r="H333" s="498">
        <v>0</v>
      </c>
      <c r="I333" s="501">
        <v>0.34772599999999998</v>
      </c>
      <c r="J333" s="495">
        <v>35545</v>
      </c>
      <c r="K333" s="504">
        <v>35545</v>
      </c>
      <c r="L333" s="507" t="s">
        <v>1026</v>
      </c>
      <c r="M333" s="516" t="s">
        <v>1137</v>
      </c>
      <c r="N333" s="492" t="s">
        <v>1027</v>
      </c>
      <c r="O333" s="492" t="s">
        <v>1027</v>
      </c>
      <c r="P333" s="492" t="s">
        <v>1027</v>
      </c>
      <c r="Q333" s="492" t="s">
        <v>1027</v>
      </c>
      <c r="R333" s="492" t="s">
        <v>1027</v>
      </c>
      <c r="S333" s="492" t="s">
        <v>1027</v>
      </c>
      <c r="T333" s="492" t="s">
        <v>1027</v>
      </c>
      <c r="U333" s="492" t="s">
        <v>1027</v>
      </c>
      <c r="V333" s="492">
        <v>1</v>
      </c>
      <c r="W333" s="492" t="s">
        <v>1027</v>
      </c>
      <c r="X333" s="492" t="s">
        <v>1027</v>
      </c>
      <c r="Y333" s="492" t="s">
        <v>1027</v>
      </c>
      <c r="Z333" s="492" t="s">
        <v>1027</v>
      </c>
      <c r="AA333" s="492" t="s">
        <v>1027</v>
      </c>
      <c r="AB333" s="492" t="s">
        <v>1027</v>
      </c>
      <c r="AC333" s="492" t="s">
        <v>1027</v>
      </c>
      <c r="AD333" s="492" t="s">
        <v>1027</v>
      </c>
      <c r="AE333" s="492" t="s">
        <v>1027</v>
      </c>
      <c r="AF333" s="492" t="s">
        <v>1027</v>
      </c>
      <c r="AG333" s="492" t="s">
        <v>1027</v>
      </c>
      <c r="AH333" s="492" t="s">
        <v>1027</v>
      </c>
      <c r="AI333" s="492" t="s">
        <v>1027</v>
      </c>
      <c r="AJ333" s="492" t="s">
        <v>1027</v>
      </c>
      <c r="AK333" s="492" t="s">
        <v>1027</v>
      </c>
    </row>
    <row r="334" spans="1:37" x14ac:dyDescent="0.25">
      <c r="A334" s="511"/>
      <c r="B334" s="508"/>
      <c r="C334" s="173" t="s">
        <v>1247</v>
      </c>
      <c r="D334" s="508"/>
      <c r="E334" s="567"/>
      <c r="F334" s="496"/>
      <c r="G334" s="496"/>
      <c r="H334" s="499"/>
      <c r="I334" s="502"/>
      <c r="J334" s="496"/>
      <c r="K334" s="505"/>
      <c r="L334" s="508"/>
      <c r="M334" s="517"/>
      <c r="N334" s="493"/>
      <c r="O334" s="493"/>
      <c r="P334" s="493"/>
      <c r="Q334" s="493"/>
      <c r="R334" s="493"/>
      <c r="S334" s="493"/>
      <c r="T334" s="493"/>
      <c r="U334" s="493"/>
      <c r="V334" s="493"/>
      <c r="W334" s="493"/>
      <c r="X334" s="493"/>
      <c r="Y334" s="493"/>
      <c r="Z334" s="493"/>
      <c r="AA334" s="493"/>
      <c r="AB334" s="493"/>
      <c r="AC334" s="493"/>
      <c r="AD334" s="493"/>
      <c r="AE334" s="493"/>
      <c r="AF334" s="493"/>
      <c r="AG334" s="493"/>
      <c r="AH334" s="493"/>
      <c r="AI334" s="493"/>
      <c r="AJ334" s="493"/>
      <c r="AK334" s="493"/>
    </row>
    <row r="335" spans="1:37" x14ac:dyDescent="0.25">
      <c r="A335" s="512"/>
      <c r="B335" s="509"/>
      <c r="C335" s="174" t="s">
        <v>1246</v>
      </c>
      <c r="D335" s="509"/>
      <c r="E335" s="568"/>
      <c r="F335" s="497"/>
      <c r="G335" s="497"/>
      <c r="H335" s="500"/>
      <c r="I335" s="503"/>
      <c r="J335" s="497"/>
      <c r="K335" s="506"/>
      <c r="L335" s="509"/>
      <c r="M335" s="518"/>
      <c r="N335" s="494"/>
      <c r="O335" s="494"/>
      <c r="P335" s="494"/>
      <c r="Q335" s="494"/>
      <c r="R335" s="494"/>
      <c r="S335" s="494"/>
      <c r="T335" s="494"/>
      <c r="U335" s="494"/>
      <c r="V335" s="494"/>
      <c r="W335" s="494"/>
      <c r="X335" s="494"/>
      <c r="Y335" s="494"/>
      <c r="Z335" s="494"/>
      <c r="AA335" s="494"/>
      <c r="AB335" s="494"/>
      <c r="AC335" s="494"/>
      <c r="AD335" s="494"/>
      <c r="AE335" s="494"/>
      <c r="AF335" s="494"/>
      <c r="AG335" s="494"/>
      <c r="AH335" s="494"/>
      <c r="AI335" s="494"/>
      <c r="AJ335" s="494"/>
      <c r="AK335" s="494"/>
    </row>
    <row r="336" spans="1:37" x14ac:dyDescent="0.25">
      <c r="A336" s="510">
        <v>210</v>
      </c>
      <c r="B336" s="507" t="s">
        <v>110</v>
      </c>
      <c r="C336" s="172" t="s">
        <v>1244</v>
      </c>
      <c r="D336" s="507" t="s">
        <v>288</v>
      </c>
      <c r="E336" s="566">
        <v>14</v>
      </c>
      <c r="F336" s="495">
        <v>41554</v>
      </c>
      <c r="G336" s="495">
        <v>21444</v>
      </c>
      <c r="H336" s="498">
        <v>0</v>
      </c>
      <c r="I336" s="501">
        <v>0.48394900000000002</v>
      </c>
      <c r="J336" s="495">
        <v>21444</v>
      </c>
      <c r="K336" s="504">
        <v>300216</v>
      </c>
      <c r="L336" s="507" t="s">
        <v>1026</v>
      </c>
      <c r="M336" s="516">
        <v>2</v>
      </c>
      <c r="N336" s="492">
        <v>1</v>
      </c>
      <c r="O336" s="492" t="s">
        <v>1027</v>
      </c>
      <c r="P336" s="492" t="s">
        <v>1027</v>
      </c>
      <c r="Q336" s="492" t="s">
        <v>1027</v>
      </c>
      <c r="R336" s="492">
        <v>1</v>
      </c>
      <c r="S336" s="492">
        <v>1</v>
      </c>
      <c r="T336" s="492">
        <v>3</v>
      </c>
      <c r="U336" s="492">
        <v>1</v>
      </c>
      <c r="V336" s="492" t="s">
        <v>1027</v>
      </c>
      <c r="W336" s="492">
        <v>1</v>
      </c>
      <c r="X336" s="492" t="s">
        <v>1027</v>
      </c>
      <c r="Y336" s="492">
        <v>1</v>
      </c>
      <c r="Z336" s="492" t="s">
        <v>1027</v>
      </c>
      <c r="AA336" s="492">
        <v>1</v>
      </c>
      <c r="AB336" s="492">
        <v>1</v>
      </c>
      <c r="AC336" s="492" t="s">
        <v>1027</v>
      </c>
      <c r="AD336" s="492" t="s">
        <v>1027</v>
      </c>
      <c r="AE336" s="492" t="s">
        <v>1027</v>
      </c>
      <c r="AF336" s="492" t="s">
        <v>1027</v>
      </c>
      <c r="AG336" s="492" t="s">
        <v>1027</v>
      </c>
      <c r="AH336" s="492" t="s">
        <v>1027</v>
      </c>
      <c r="AI336" s="492" t="s">
        <v>1027</v>
      </c>
      <c r="AJ336" s="492" t="s">
        <v>1027</v>
      </c>
      <c r="AK336" s="492">
        <v>1</v>
      </c>
    </row>
    <row r="337" spans="1:37" x14ac:dyDescent="0.25">
      <c r="A337" s="512"/>
      <c r="B337" s="509"/>
      <c r="C337" s="174" t="s">
        <v>1248</v>
      </c>
      <c r="D337" s="509"/>
      <c r="E337" s="568"/>
      <c r="F337" s="497"/>
      <c r="G337" s="497"/>
      <c r="H337" s="500"/>
      <c r="I337" s="503"/>
      <c r="J337" s="497"/>
      <c r="K337" s="506"/>
      <c r="L337" s="509"/>
      <c r="M337" s="518"/>
      <c r="N337" s="494"/>
      <c r="O337" s="494"/>
      <c r="P337" s="494"/>
      <c r="Q337" s="494"/>
      <c r="R337" s="494"/>
      <c r="S337" s="494"/>
      <c r="T337" s="494"/>
      <c r="U337" s="494"/>
      <c r="V337" s="494"/>
      <c r="W337" s="494"/>
      <c r="X337" s="494"/>
      <c r="Y337" s="494"/>
      <c r="Z337" s="494"/>
      <c r="AA337" s="494"/>
      <c r="AB337" s="494"/>
      <c r="AC337" s="494"/>
      <c r="AD337" s="494"/>
      <c r="AE337" s="494"/>
      <c r="AF337" s="494"/>
      <c r="AG337" s="494"/>
      <c r="AH337" s="494"/>
      <c r="AI337" s="494"/>
      <c r="AJ337" s="494"/>
      <c r="AK337" s="494"/>
    </row>
    <row r="338" spans="1:37" x14ac:dyDescent="0.25">
      <c r="A338" s="510">
        <v>211</v>
      </c>
      <c r="B338" s="507" t="s">
        <v>111</v>
      </c>
      <c r="C338" s="172" t="s">
        <v>1244</v>
      </c>
      <c r="D338" s="507" t="s">
        <v>288</v>
      </c>
      <c r="E338" s="566">
        <v>7</v>
      </c>
      <c r="F338" s="495">
        <v>31244</v>
      </c>
      <c r="G338" s="495">
        <v>15216</v>
      </c>
      <c r="H338" s="498">
        <v>0</v>
      </c>
      <c r="I338" s="501">
        <v>0.51299399999999995</v>
      </c>
      <c r="J338" s="495">
        <v>15216</v>
      </c>
      <c r="K338" s="504">
        <v>106512</v>
      </c>
      <c r="L338" s="507" t="s">
        <v>1026</v>
      </c>
      <c r="M338" s="516" t="s">
        <v>1137</v>
      </c>
      <c r="N338" s="492" t="s">
        <v>1027</v>
      </c>
      <c r="O338" s="492" t="s">
        <v>1027</v>
      </c>
      <c r="P338" s="492" t="s">
        <v>1027</v>
      </c>
      <c r="Q338" s="492" t="s">
        <v>1027</v>
      </c>
      <c r="R338" s="492">
        <v>1</v>
      </c>
      <c r="S338" s="492">
        <v>1</v>
      </c>
      <c r="T338" s="492" t="s">
        <v>1027</v>
      </c>
      <c r="U338" s="492" t="s">
        <v>1027</v>
      </c>
      <c r="V338" s="492" t="s">
        <v>1027</v>
      </c>
      <c r="W338" s="492" t="s">
        <v>1027</v>
      </c>
      <c r="X338" s="492">
        <v>1</v>
      </c>
      <c r="Y338" s="492">
        <v>1</v>
      </c>
      <c r="Z338" s="492" t="s">
        <v>1027</v>
      </c>
      <c r="AA338" s="492">
        <v>1</v>
      </c>
      <c r="AB338" s="492">
        <v>1</v>
      </c>
      <c r="AC338" s="492" t="s">
        <v>1027</v>
      </c>
      <c r="AD338" s="492" t="s">
        <v>1027</v>
      </c>
      <c r="AE338" s="492" t="s">
        <v>1027</v>
      </c>
      <c r="AF338" s="492" t="s">
        <v>1027</v>
      </c>
      <c r="AG338" s="492" t="s">
        <v>1027</v>
      </c>
      <c r="AH338" s="492" t="s">
        <v>1027</v>
      </c>
      <c r="AI338" s="492" t="s">
        <v>1027</v>
      </c>
      <c r="AJ338" s="492" t="s">
        <v>1027</v>
      </c>
      <c r="AK338" s="492">
        <v>1</v>
      </c>
    </row>
    <row r="339" spans="1:37" x14ac:dyDescent="0.25">
      <c r="A339" s="512"/>
      <c r="B339" s="509"/>
      <c r="C339" s="174" t="s">
        <v>1249</v>
      </c>
      <c r="D339" s="509"/>
      <c r="E339" s="568"/>
      <c r="F339" s="497"/>
      <c r="G339" s="497"/>
      <c r="H339" s="500"/>
      <c r="I339" s="503"/>
      <c r="J339" s="497"/>
      <c r="K339" s="506"/>
      <c r="L339" s="509"/>
      <c r="M339" s="518"/>
      <c r="N339" s="494"/>
      <c r="O339" s="494"/>
      <c r="P339" s="494"/>
      <c r="Q339" s="494"/>
      <c r="R339" s="494"/>
      <c r="S339" s="494"/>
      <c r="T339" s="494"/>
      <c r="U339" s="494"/>
      <c r="V339" s="494"/>
      <c r="W339" s="494"/>
      <c r="X339" s="494"/>
      <c r="Y339" s="494"/>
      <c r="Z339" s="494"/>
      <c r="AA339" s="494"/>
      <c r="AB339" s="494"/>
      <c r="AC339" s="494"/>
      <c r="AD339" s="494"/>
      <c r="AE339" s="494"/>
      <c r="AF339" s="494"/>
      <c r="AG339" s="494"/>
      <c r="AH339" s="494"/>
      <c r="AI339" s="494"/>
      <c r="AJ339" s="494"/>
      <c r="AK339" s="494"/>
    </row>
    <row r="340" spans="1:37" x14ac:dyDescent="0.25">
      <c r="A340" s="510">
        <v>212</v>
      </c>
      <c r="B340" s="507" t="s">
        <v>112</v>
      </c>
      <c r="C340" s="172" t="s">
        <v>1250</v>
      </c>
      <c r="D340" s="507" t="s">
        <v>288</v>
      </c>
      <c r="E340" s="566">
        <v>37</v>
      </c>
      <c r="F340" s="495">
        <v>3524</v>
      </c>
      <c r="G340" s="495">
        <v>2384</v>
      </c>
      <c r="H340" s="498">
        <v>0</v>
      </c>
      <c r="I340" s="501">
        <v>0.32349600000000001</v>
      </c>
      <c r="J340" s="495">
        <v>2384</v>
      </c>
      <c r="K340" s="504">
        <v>88208</v>
      </c>
      <c r="L340" s="507" t="s">
        <v>1026</v>
      </c>
      <c r="M340" s="516">
        <v>10</v>
      </c>
      <c r="N340" s="492">
        <v>5</v>
      </c>
      <c r="O340" s="492">
        <v>1</v>
      </c>
      <c r="P340" s="492" t="s">
        <v>1027</v>
      </c>
      <c r="Q340" s="492">
        <v>1</v>
      </c>
      <c r="R340" s="492">
        <v>1</v>
      </c>
      <c r="S340" s="492">
        <v>1</v>
      </c>
      <c r="T340" s="492">
        <v>1</v>
      </c>
      <c r="U340" s="492">
        <v>1</v>
      </c>
      <c r="V340" s="492">
        <v>1</v>
      </c>
      <c r="W340" s="492">
        <v>1</v>
      </c>
      <c r="X340" s="492">
        <v>1</v>
      </c>
      <c r="Y340" s="492">
        <v>1</v>
      </c>
      <c r="Z340" s="492">
        <v>1</v>
      </c>
      <c r="AA340" s="492">
        <v>1</v>
      </c>
      <c r="AB340" s="492">
        <v>1</v>
      </c>
      <c r="AC340" s="492">
        <v>1</v>
      </c>
      <c r="AD340" s="492">
        <v>1</v>
      </c>
      <c r="AE340" s="492">
        <v>1</v>
      </c>
      <c r="AF340" s="492">
        <v>1</v>
      </c>
      <c r="AG340" s="492">
        <v>1</v>
      </c>
      <c r="AH340" s="492">
        <v>1</v>
      </c>
      <c r="AI340" s="492">
        <v>1</v>
      </c>
      <c r="AJ340" s="492">
        <v>1</v>
      </c>
      <c r="AK340" s="492">
        <v>1</v>
      </c>
    </row>
    <row r="341" spans="1:37" x14ac:dyDescent="0.25">
      <c r="A341" s="511"/>
      <c r="B341" s="508"/>
      <c r="C341" s="173" t="s">
        <v>1251</v>
      </c>
      <c r="D341" s="508"/>
      <c r="E341" s="567"/>
      <c r="F341" s="496"/>
      <c r="G341" s="496"/>
      <c r="H341" s="499"/>
      <c r="I341" s="502"/>
      <c r="J341" s="496"/>
      <c r="K341" s="505"/>
      <c r="L341" s="508"/>
      <c r="M341" s="517"/>
      <c r="N341" s="493"/>
      <c r="O341" s="493"/>
      <c r="P341" s="493"/>
      <c r="Q341" s="493"/>
      <c r="R341" s="493"/>
      <c r="S341" s="493"/>
      <c r="T341" s="493"/>
      <c r="U341" s="493"/>
      <c r="V341" s="493"/>
      <c r="W341" s="493"/>
      <c r="X341" s="493"/>
      <c r="Y341" s="493"/>
      <c r="Z341" s="493"/>
      <c r="AA341" s="493"/>
      <c r="AB341" s="493"/>
      <c r="AC341" s="493"/>
      <c r="AD341" s="493"/>
      <c r="AE341" s="493"/>
      <c r="AF341" s="493"/>
      <c r="AG341" s="493"/>
      <c r="AH341" s="493"/>
      <c r="AI341" s="493"/>
      <c r="AJ341" s="493"/>
      <c r="AK341" s="493"/>
    </row>
    <row r="342" spans="1:37" x14ac:dyDescent="0.25">
      <c r="A342" s="511"/>
      <c r="B342" s="508"/>
      <c r="C342" s="173" t="s">
        <v>1252</v>
      </c>
      <c r="D342" s="508"/>
      <c r="E342" s="567"/>
      <c r="F342" s="496"/>
      <c r="G342" s="496"/>
      <c r="H342" s="499"/>
      <c r="I342" s="502"/>
      <c r="J342" s="496"/>
      <c r="K342" s="505"/>
      <c r="L342" s="508"/>
      <c r="M342" s="517"/>
      <c r="N342" s="493"/>
      <c r="O342" s="493"/>
      <c r="P342" s="493"/>
      <c r="Q342" s="493"/>
      <c r="R342" s="493"/>
      <c r="S342" s="493"/>
      <c r="T342" s="493"/>
      <c r="U342" s="493"/>
      <c r="V342" s="493"/>
      <c r="W342" s="493"/>
      <c r="X342" s="493"/>
      <c r="Y342" s="493"/>
      <c r="Z342" s="493"/>
      <c r="AA342" s="493"/>
      <c r="AB342" s="493"/>
      <c r="AC342" s="493"/>
      <c r="AD342" s="493"/>
      <c r="AE342" s="493"/>
      <c r="AF342" s="493"/>
      <c r="AG342" s="493"/>
      <c r="AH342" s="493"/>
      <c r="AI342" s="493"/>
      <c r="AJ342" s="493"/>
      <c r="AK342" s="493"/>
    </row>
    <row r="343" spans="1:37" x14ac:dyDescent="0.25">
      <c r="A343" s="511"/>
      <c r="B343" s="508"/>
      <c r="C343" s="173" t="s">
        <v>1253</v>
      </c>
      <c r="D343" s="508"/>
      <c r="E343" s="567"/>
      <c r="F343" s="496"/>
      <c r="G343" s="496"/>
      <c r="H343" s="499"/>
      <c r="I343" s="502"/>
      <c r="J343" s="496"/>
      <c r="K343" s="505"/>
      <c r="L343" s="508"/>
      <c r="M343" s="517"/>
      <c r="N343" s="493"/>
      <c r="O343" s="493"/>
      <c r="P343" s="493"/>
      <c r="Q343" s="493"/>
      <c r="R343" s="493"/>
      <c r="S343" s="493"/>
      <c r="T343" s="493"/>
      <c r="U343" s="493"/>
      <c r="V343" s="493"/>
      <c r="W343" s="493"/>
      <c r="X343" s="493"/>
      <c r="Y343" s="493"/>
      <c r="Z343" s="493"/>
      <c r="AA343" s="493"/>
      <c r="AB343" s="493"/>
      <c r="AC343" s="493"/>
      <c r="AD343" s="493"/>
      <c r="AE343" s="493"/>
      <c r="AF343" s="493"/>
      <c r="AG343" s="493"/>
      <c r="AH343" s="493"/>
      <c r="AI343" s="493"/>
      <c r="AJ343" s="493"/>
      <c r="AK343" s="493"/>
    </row>
    <row r="344" spans="1:37" x14ac:dyDescent="0.25">
      <c r="A344" s="512"/>
      <c r="B344" s="509"/>
      <c r="C344" s="174" t="s">
        <v>1254</v>
      </c>
      <c r="D344" s="509"/>
      <c r="E344" s="568"/>
      <c r="F344" s="497"/>
      <c r="G344" s="497"/>
      <c r="H344" s="500"/>
      <c r="I344" s="503"/>
      <c r="J344" s="497"/>
      <c r="K344" s="506"/>
      <c r="L344" s="509"/>
      <c r="M344" s="518"/>
      <c r="N344" s="494"/>
      <c r="O344" s="494"/>
      <c r="P344" s="494"/>
      <c r="Q344" s="494"/>
      <c r="R344" s="494"/>
      <c r="S344" s="494"/>
      <c r="T344" s="494"/>
      <c r="U344" s="494"/>
      <c r="V344" s="494"/>
      <c r="W344" s="494"/>
      <c r="X344" s="494"/>
      <c r="Y344" s="494"/>
      <c r="Z344" s="494"/>
      <c r="AA344" s="494"/>
      <c r="AB344" s="494"/>
      <c r="AC344" s="494"/>
      <c r="AD344" s="494"/>
      <c r="AE344" s="494"/>
      <c r="AF344" s="494"/>
      <c r="AG344" s="494"/>
      <c r="AH344" s="494"/>
      <c r="AI344" s="494"/>
      <c r="AJ344" s="494"/>
      <c r="AK344" s="494"/>
    </row>
    <row r="345" spans="1:37" x14ac:dyDescent="0.25">
      <c r="A345" s="528">
        <v>213</v>
      </c>
      <c r="B345" s="525" t="s">
        <v>145</v>
      </c>
      <c r="C345" s="177" t="s">
        <v>1255</v>
      </c>
      <c r="D345" s="525" t="s">
        <v>288</v>
      </c>
      <c r="E345" s="569">
        <v>1</v>
      </c>
      <c r="F345" s="534">
        <v>11046</v>
      </c>
      <c r="G345" s="534">
        <v>5786</v>
      </c>
      <c r="H345" s="537">
        <v>1</v>
      </c>
      <c r="I345" s="501">
        <v>1</v>
      </c>
      <c r="J345" s="540" t="s">
        <v>1060</v>
      </c>
      <c r="K345" s="522" t="s">
        <v>1061</v>
      </c>
      <c r="L345" s="525" t="s">
        <v>986</v>
      </c>
      <c r="M345" s="543">
        <v>1</v>
      </c>
      <c r="N345" s="519" t="s">
        <v>1027</v>
      </c>
      <c r="O345" s="519" t="s">
        <v>1027</v>
      </c>
      <c r="P345" s="519" t="s">
        <v>1027</v>
      </c>
      <c r="Q345" s="519" t="s">
        <v>1027</v>
      </c>
      <c r="R345" s="519" t="s">
        <v>1027</v>
      </c>
      <c r="S345" s="519" t="s">
        <v>1027</v>
      </c>
      <c r="T345" s="519" t="s">
        <v>1027</v>
      </c>
      <c r="U345" s="519" t="s">
        <v>1027</v>
      </c>
      <c r="V345" s="519" t="s">
        <v>1027</v>
      </c>
      <c r="W345" s="519" t="s">
        <v>1027</v>
      </c>
      <c r="X345" s="519" t="s">
        <v>1027</v>
      </c>
      <c r="Y345" s="519" t="s">
        <v>1027</v>
      </c>
      <c r="Z345" s="519" t="s">
        <v>1027</v>
      </c>
      <c r="AA345" s="519" t="s">
        <v>1027</v>
      </c>
      <c r="AB345" s="519" t="s">
        <v>1027</v>
      </c>
      <c r="AC345" s="519" t="s">
        <v>1027</v>
      </c>
      <c r="AD345" s="519" t="s">
        <v>1027</v>
      </c>
      <c r="AE345" s="519" t="s">
        <v>1027</v>
      </c>
      <c r="AF345" s="519" t="s">
        <v>1027</v>
      </c>
      <c r="AG345" s="519" t="s">
        <v>1027</v>
      </c>
      <c r="AH345" s="519" t="s">
        <v>1027</v>
      </c>
      <c r="AI345" s="519" t="s">
        <v>1027</v>
      </c>
      <c r="AJ345" s="519" t="s">
        <v>1027</v>
      </c>
      <c r="AK345" s="519" t="s">
        <v>1027</v>
      </c>
    </row>
    <row r="346" spans="1:37" x14ac:dyDescent="0.25">
      <c r="A346" s="529"/>
      <c r="B346" s="526"/>
      <c r="C346" s="178" t="s">
        <v>1256</v>
      </c>
      <c r="D346" s="526"/>
      <c r="E346" s="570"/>
      <c r="F346" s="535"/>
      <c r="G346" s="535"/>
      <c r="H346" s="538"/>
      <c r="I346" s="502"/>
      <c r="J346" s="541"/>
      <c r="K346" s="523"/>
      <c r="L346" s="526"/>
      <c r="M346" s="544"/>
      <c r="N346" s="520"/>
      <c r="O346" s="520"/>
      <c r="P346" s="520"/>
      <c r="Q346" s="520"/>
      <c r="R346" s="520"/>
      <c r="S346" s="520"/>
      <c r="T346" s="520"/>
      <c r="U346" s="520"/>
      <c r="V346" s="520"/>
      <c r="W346" s="520"/>
      <c r="X346" s="520"/>
      <c r="Y346" s="520"/>
      <c r="Z346" s="520"/>
      <c r="AA346" s="520"/>
      <c r="AB346" s="520"/>
      <c r="AC346" s="520"/>
      <c r="AD346" s="520"/>
      <c r="AE346" s="520"/>
      <c r="AF346" s="520"/>
      <c r="AG346" s="520"/>
      <c r="AH346" s="520"/>
      <c r="AI346" s="520"/>
      <c r="AJ346" s="520"/>
      <c r="AK346" s="520"/>
    </row>
    <row r="347" spans="1:37" x14ac:dyDescent="0.25">
      <c r="A347" s="529"/>
      <c r="B347" s="526"/>
      <c r="C347" s="178" t="s">
        <v>1257</v>
      </c>
      <c r="D347" s="526"/>
      <c r="E347" s="570"/>
      <c r="F347" s="535"/>
      <c r="G347" s="535"/>
      <c r="H347" s="538"/>
      <c r="I347" s="502"/>
      <c r="J347" s="541"/>
      <c r="K347" s="523"/>
      <c r="L347" s="526"/>
      <c r="M347" s="544"/>
      <c r="N347" s="520"/>
      <c r="O347" s="520"/>
      <c r="P347" s="520"/>
      <c r="Q347" s="520"/>
      <c r="R347" s="520"/>
      <c r="S347" s="520"/>
      <c r="T347" s="520"/>
      <c r="U347" s="520"/>
      <c r="V347" s="520"/>
      <c r="W347" s="520"/>
      <c r="X347" s="520"/>
      <c r="Y347" s="520"/>
      <c r="Z347" s="520"/>
      <c r="AA347" s="520"/>
      <c r="AB347" s="520"/>
      <c r="AC347" s="520"/>
      <c r="AD347" s="520"/>
      <c r="AE347" s="520"/>
      <c r="AF347" s="520"/>
      <c r="AG347" s="520"/>
      <c r="AH347" s="520"/>
      <c r="AI347" s="520"/>
      <c r="AJ347" s="520"/>
      <c r="AK347" s="520"/>
    </row>
    <row r="348" spans="1:37" x14ac:dyDescent="0.25">
      <c r="A348" s="530"/>
      <c r="B348" s="527"/>
      <c r="C348" s="179" t="s">
        <v>1258</v>
      </c>
      <c r="D348" s="527"/>
      <c r="E348" s="571"/>
      <c r="F348" s="536"/>
      <c r="G348" s="536"/>
      <c r="H348" s="539"/>
      <c r="I348" s="503"/>
      <c r="J348" s="542"/>
      <c r="K348" s="524"/>
      <c r="L348" s="527"/>
      <c r="M348" s="545"/>
      <c r="N348" s="521"/>
      <c r="O348" s="521"/>
      <c r="P348" s="521"/>
      <c r="Q348" s="521"/>
      <c r="R348" s="521"/>
      <c r="S348" s="521"/>
      <c r="T348" s="521"/>
      <c r="U348" s="521"/>
      <c r="V348" s="521"/>
      <c r="W348" s="521"/>
      <c r="X348" s="521"/>
      <c r="Y348" s="521"/>
      <c r="Z348" s="521"/>
      <c r="AA348" s="521"/>
      <c r="AB348" s="521"/>
      <c r="AC348" s="521"/>
      <c r="AD348" s="521"/>
      <c r="AE348" s="521"/>
      <c r="AF348" s="521"/>
      <c r="AG348" s="521"/>
      <c r="AH348" s="521"/>
      <c r="AI348" s="521"/>
      <c r="AJ348" s="521"/>
      <c r="AK348" s="521"/>
    </row>
    <row r="349" spans="1:37" x14ac:dyDescent="0.25">
      <c r="A349" s="510">
        <v>215</v>
      </c>
      <c r="B349" s="507" t="s">
        <v>113</v>
      </c>
      <c r="C349" s="172" t="s">
        <v>1259</v>
      </c>
      <c r="D349" s="507" t="s">
        <v>288</v>
      </c>
      <c r="E349" s="566">
        <v>15</v>
      </c>
      <c r="F349" s="495">
        <v>33559</v>
      </c>
      <c r="G349" s="495">
        <v>9968</v>
      </c>
      <c r="H349" s="498">
        <v>0</v>
      </c>
      <c r="I349" s="501">
        <v>0.70297100000000001</v>
      </c>
      <c r="J349" s="495">
        <v>9968</v>
      </c>
      <c r="K349" s="504">
        <v>149520</v>
      </c>
      <c r="L349" s="507" t="s">
        <v>1026</v>
      </c>
      <c r="M349" s="516">
        <v>1</v>
      </c>
      <c r="N349" s="492">
        <v>1</v>
      </c>
      <c r="O349" s="492">
        <v>2</v>
      </c>
      <c r="P349" s="492" t="s">
        <v>1027</v>
      </c>
      <c r="Q349" s="492" t="s">
        <v>1027</v>
      </c>
      <c r="R349" s="492" t="s">
        <v>1027</v>
      </c>
      <c r="S349" s="492" t="s">
        <v>1027</v>
      </c>
      <c r="T349" s="492" t="s">
        <v>1027</v>
      </c>
      <c r="U349" s="492" t="s">
        <v>1027</v>
      </c>
      <c r="V349" s="492" t="s">
        <v>1027</v>
      </c>
      <c r="W349" s="492" t="s">
        <v>1027</v>
      </c>
      <c r="X349" s="492" t="s">
        <v>1027</v>
      </c>
      <c r="Y349" s="492" t="s">
        <v>1027</v>
      </c>
      <c r="Z349" s="492">
        <v>2</v>
      </c>
      <c r="AA349" s="492">
        <v>1</v>
      </c>
      <c r="AB349" s="492" t="s">
        <v>1027</v>
      </c>
      <c r="AC349" s="492" t="s">
        <v>1027</v>
      </c>
      <c r="AD349" s="492">
        <v>2</v>
      </c>
      <c r="AE349" s="492">
        <v>1</v>
      </c>
      <c r="AF349" s="492" t="s">
        <v>1027</v>
      </c>
      <c r="AG349" s="492">
        <v>1</v>
      </c>
      <c r="AH349" s="492">
        <v>1</v>
      </c>
      <c r="AI349" s="492">
        <v>1</v>
      </c>
      <c r="AJ349" s="492">
        <v>1</v>
      </c>
      <c r="AK349" s="492">
        <v>1</v>
      </c>
    </row>
    <row r="350" spans="1:37" x14ac:dyDescent="0.25">
      <c r="A350" s="512"/>
      <c r="B350" s="509"/>
      <c r="C350" s="174" t="s">
        <v>1260</v>
      </c>
      <c r="D350" s="509"/>
      <c r="E350" s="568"/>
      <c r="F350" s="497"/>
      <c r="G350" s="497"/>
      <c r="H350" s="500"/>
      <c r="I350" s="503"/>
      <c r="J350" s="497"/>
      <c r="K350" s="506"/>
      <c r="L350" s="509"/>
      <c r="M350" s="518"/>
      <c r="N350" s="494"/>
      <c r="O350" s="494"/>
      <c r="P350" s="494"/>
      <c r="Q350" s="494"/>
      <c r="R350" s="494"/>
      <c r="S350" s="494"/>
      <c r="T350" s="494"/>
      <c r="U350" s="494"/>
      <c r="V350" s="494"/>
      <c r="W350" s="494"/>
      <c r="X350" s="494"/>
      <c r="Y350" s="494"/>
      <c r="Z350" s="494"/>
      <c r="AA350" s="494"/>
      <c r="AB350" s="494"/>
      <c r="AC350" s="494"/>
      <c r="AD350" s="494"/>
      <c r="AE350" s="494"/>
      <c r="AF350" s="494"/>
      <c r="AG350" s="494"/>
      <c r="AH350" s="494"/>
      <c r="AI350" s="494"/>
      <c r="AJ350" s="494"/>
      <c r="AK350" s="494"/>
    </row>
    <row r="351" spans="1:37" x14ac:dyDescent="0.25">
      <c r="A351" s="510">
        <v>216</v>
      </c>
      <c r="B351" s="507" t="s">
        <v>114</v>
      </c>
      <c r="C351" s="172" t="s">
        <v>1261</v>
      </c>
      <c r="D351" s="507" t="s">
        <v>288</v>
      </c>
      <c r="E351" s="566">
        <v>37</v>
      </c>
      <c r="F351" s="495">
        <v>5418</v>
      </c>
      <c r="G351" s="495">
        <v>3763</v>
      </c>
      <c r="H351" s="498">
        <v>0</v>
      </c>
      <c r="I351" s="501">
        <v>0.30546299999999998</v>
      </c>
      <c r="J351" s="495">
        <v>3763</v>
      </c>
      <c r="K351" s="504">
        <v>139231</v>
      </c>
      <c r="L351" s="507" t="s">
        <v>1026</v>
      </c>
      <c r="M351" s="516">
        <v>10</v>
      </c>
      <c r="N351" s="492">
        <v>5</v>
      </c>
      <c r="O351" s="492">
        <v>1</v>
      </c>
      <c r="P351" s="492" t="s">
        <v>1027</v>
      </c>
      <c r="Q351" s="492">
        <v>1</v>
      </c>
      <c r="R351" s="492">
        <v>1</v>
      </c>
      <c r="S351" s="492">
        <v>1</v>
      </c>
      <c r="T351" s="492">
        <v>1</v>
      </c>
      <c r="U351" s="492">
        <v>1</v>
      </c>
      <c r="V351" s="492">
        <v>1</v>
      </c>
      <c r="W351" s="492">
        <v>1</v>
      </c>
      <c r="X351" s="492">
        <v>1</v>
      </c>
      <c r="Y351" s="492">
        <v>1</v>
      </c>
      <c r="Z351" s="492">
        <v>1</v>
      </c>
      <c r="AA351" s="492">
        <v>1</v>
      </c>
      <c r="AB351" s="492">
        <v>1</v>
      </c>
      <c r="AC351" s="492">
        <v>1</v>
      </c>
      <c r="AD351" s="492">
        <v>1</v>
      </c>
      <c r="AE351" s="492">
        <v>1</v>
      </c>
      <c r="AF351" s="492">
        <v>1</v>
      </c>
      <c r="AG351" s="492">
        <v>1</v>
      </c>
      <c r="AH351" s="492">
        <v>1</v>
      </c>
      <c r="AI351" s="492">
        <v>1</v>
      </c>
      <c r="AJ351" s="492">
        <v>1</v>
      </c>
      <c r="AK351" s="492">
        <v>1</v>
      </c>
    </row>
    <row r="352" spans="1:37" x14ac:dyDescent="0.25">
      <c r="A352" s="511"/>
      <c r="B352" s="508"/>
      <c r="C352" s="173" t="s">
        <v>1262</v>
      </c>
      <c r="D352" s="508"/>
      <c r="E352" s="567"/>
      <c r="F352" s="496"/>
      <c r="G352" s="496"/>
      <c r="H352" s="499"/>
      <c r="I352" s="502"/>
      <c r="J352" s="496"/>
      <c r="K352" s="505"/>
      <c r="L352" s="508"/>
      <c r="M352" s="517"/>
      <c r="N352" s="493"/>
      <c r="O352" s="493"/>
      <c r="P352" s="493"/>
      <c r="Q352" s="493"/>
      <c r="R352" s="493"/>
      <c r="S352" s="493"/>
      <c r="T352" s="493"/>
      <c r="U352" s="493"/>
      <c r="V352" s="493"/>
      <c r="W352" s="493"/>
      <c r="X352" s="493"/>
      <c r="Y352" s="493"/>
      <c r="Z352" s="493"/>
      <c r="AA352" s="493"/>
      <c r="AB352" s="493"/>
      <c r="AC352" s="493"/>
      <c r="AD352" s="493"/>
      <c r="AE352" s="493"/>
      <c r="AF352" s="493"/>
      <c r="AG352" s="493"/>
      <c r="AH352" s="493"/>
      <c r="AI352" s="493"/>
      <c r="AJ352" s="493"/>
      <c r="AK352" s="493"/>
    </row>
    <row r="353" spans="1:37" x14ac:dyDescent="0.25">
      <c r="A353" s="512"/>
      <c r="B353" s="509"/>
      <c r="C353" s="174" t="s">
        <v>1263</v>
      </c>
      <c r="D353" s="509"/>
      <c r="E353" s="568"/>
      <c r="F353" s="497"/>
      <c r="G353" s="497"/>
      <c r="H353" s="500"/>
      <c r="I353" s="503"/>
      <c r="J353" s="497"/>
      <c r="K353" s="506"/>
      <c r="L353" s="509"/>
      <c r="M353" s="518"/>
      <c r="N353" s="494"/>
      <c r="O353" s="494"/>
      <c r="P353" s="494"/>
      <c r="Q353" s="494"/>
      <c r="R353" s="494"/>
      <c r="S353" s="494"/>
      <c r="T353" s="494"/>
      <c r="U353" s="494"/>
      <c r="V353" s="494"/>
      <c r="W353" s="494"/>
      <c r="X353" s="494"/>
      <c r="Y353" s="494"/>
      <c r="Z353" s="494"/>
      <c r="AA353" s="494"/>
      <c r="AB353" s="494"/>
      <c r="AC353" s="494"/>
      <c r="AD353" s="494"/>
      <c r="AE353" s="494"/>
      <c r="AF353" s="494"/>
      <c r="AG353" s="494"/>
      <c r="AH353" s="494"/>
      <c r="AI353" s="494"/>
      <c r="AJ353" s="494"/>
      <c r="AK353" s="494"/>
    </row>
    <row r="354" spans="1:37" x14ac:dyDescent="0.25">
      <c r="A354" s="510">
        <v>218</v>
      </c>
      <c r="B354" s="507" t="s">
        <v>115</v>
      </c>
      <c r="C354" s="172" t="s">
        <v>1261</v>
      </c>
      <c r="D354" s="507" t="s">
        <v>288</v>
      </c>
      <c r="E354" s="566">
        <v>40</v>
      </c>
      <c r="F354" s="495">
        <v>2735</v>
      </c>
      <c r="G354" s="495">
        <v>1368</v>
      </c>
      <c r="H354" s="498">
        <v>0</v>
      </c>
      <c r="I354" s="501">
        <v>0.49981700000000001</v>
      </c>
      <c r="J354" s="495">
        <v>1368</v>
      </c>
      <c r="K354" s="504">
        <v>54720</v>
      </c>
      <c r="L354" s="507" t="s">
        <v>1026</v>
      </c>
      <c r="M354" s="516">
        <v>10</v>
      </c>
      <c r="N354" s="492">
        <v>5</v>
      </c>
      <c r="O354" s="492">
        <v>4</v>
      </c>
      <c r="P354" s="492" t="s">
        <v>1027</v>
      </c>
      <c r="Q354" s="492">
        <v>1</v>
      </c>
      <c r="R354" s="492">
        <v>1</v>
      </c>
      <c r="S354" s="492">
        <v>1</v>
      </c>
      <c r="T354" s="492">
        <v>1</v>
      </c>
      <c r="U354" s="492">
        <v>1</v>
      </c>
      <c r="V354" s="492">
        <v>1</v>
      </c>
      <c r="W354" s="492">
        <v>1</v>
      </c>
      <c r="X354" s="492">
        <v>1</v>
      </c>
      <c r="Y354" s="492">
        <v>1</v>
      </c>
      <c r="Z354" s="492">
        <v>1</v>
      </c>
      <c r="AA354" s="492">
        <v>1</v>
      </c>
      <c r="AB354" s="492">
        <v>1</v>
      </c>
      <c r="AC354" s="492">
        <v>1</v>
      </c>
      <c r="AD354" s="492">
        <v>1</v>
      </c>
      <c r="AE354" s="492">
        <v>1</v>
      </c>
      <c r="AF354" s="492">
        <v>1</v>
      </c>
      <c r="AG354" s="492">
        <v>1</v>
      </c>
      <c r="AH354" s="492">
        <v>1</v>
      </c>
      <c r="AI354" s="492">
        <v>1</v>
      </c>
      <c r="AJ354" s="492">
        <v>1</v>
      </c>
      <c r="AK354" s="492">
        <v>1</v>
      </c>
    </row>
    <row r="355" spans="1:37" x14ac:dyDescent="0.25">
      <c r="A355" s="511"/>
      <c r="B355" s="508"/>
      <c r="C355" s="173" t="s">
        <v>1264</v>
      </c>
      <c r="D355" s="508"/>
      <c r="E355" s="567"/>
      <c r="F355" s="496"/>
      <c r="G355" s="496"/>
      <c r="H355" s="499"/>
      <c r="I355" s="502"/>
      <c r="J355" s="496"/>
      <c r="K355" s="505"/>
      <c r="L355" s="508"/>
      <c r="M355" s="517"/>
      <c r="N355" s="493"/>
      <c r="O355" s="493"/>
      <c r="P355" s="493"/>
      <c r="Q355" s="493"/>
      <c r="R355" s="493"/>
      <c r="S355" s="493"/>
      <c r="T355" s="493"/>
      <c r="U355" s="493"/>
      <c r="V355" s="493"/>
      <c r="W355" s="493"/>
      <c r="X355" s="493"/>
      <c r="Y355" s="493"/>
      <c r="Z355" s="493"/>
      <c r="AA355" s="493"/>
      <c r="AB355" s="493"/>
      <c r="AC355" s="493"/>
      <c r="AD355" s="493"/>
      <c r="AE355" s="493"/>
      <c r="AF355" s="493"/>
      <c r="AG355" s="493"/>
      <c r="AH355" s="493"/>
      <c r="AI355" s="493"/>
      <c r="AJ355" s="493"/>
      <c r="AK355" s="493"/>
    </row>
    <row r="356" spans="1:37" x14ac:dyDescent="0.25">
      <c r="A356" s="511"/>
      <c r="B356" s="508"/>
      <c r="C356" s="173" t="s">
        <v>1265</v>
      </c>
      <c r="D356" s="508"/>
      <c r="E356" s="567"/>
      <c r="F356" s="496"/>
      <c r="G356" s="496"/>
      <c r="H356" s="499"/>
      <c r="I356" s="502"/>
      <c r="J356" s="496"/>
      <c r="K356" s="505"/>
      <c r="L356" s="508"/>
      <c r="M356" s="517"/>
      <c r="N356" s="493"/>
      <c r="O356" s="493"/>
      <c r="P356" s="493"/>
      <c r="Q356" s="493"/>
      <c r="R356" s="493"/>
      <c r="S356" s="493"/>
      <c r="T356" s="493"/>
      <c r="U356" s="493"/>
      <c r="V356" s="493"/>
      <c r="W356" s="493"/>
      <c r="X356" s="493"/>
      <c r="Y356" s="493"/>
      <c r="Z356" s="493"/>
      <c r="AA356" s="493"/>
      <c r="AB356" s="493"/>
      <c r="AC356" s="493"/>
      <c r="AD356" s="493"/>
      <c r="AE356" s="493"/>
      <c r="AF356" s="493"/>
      <c r="AG356" s="493"/>
      <c r="AH356" s="493"/>
      <c r="AI356" s="493"/>
      <c r="AJ356" s="493"/>
      <c r="AK356" s="493"/>
    </row>
    <row r="357" spans="1:37" x14ac:dyDescent="0.25">
      <c r="A357" s="512"/>
      <c r="B357" s="509"/>
      <c r="C357" s="174" t="s">
        <v>1266</v>
      </c>
      <c r="D357" s="509"/>
      <c r="E357" s="568"/>
      <c r="F357" s="497"/>
      <c r="G357" s="497"/>
      <c r="H357" s="500"/>
      <c r="I357" s="503"/>
      <c r="J357" s="497"/>
      <c r="K357" s="506"/>
      <c r="L357" s="509"/>
      <c r="M357" s="518"/>
      <c r="N357" s="494"/>
      <c r="O357" s="494"/>
      <c r="P357" s="494"/>
      <c r="Q357" s="494"/>
      <c r="R357" s="494"/>
      <c r="S357" s="494"/>
      <c r="T357" s="494"/>
      <c r="U357" s="494"/>
      <c r="V357" s="494"/>
      <c r="W357" s="494"/>
      <c r="X357" s="494"/>
      <c r="Y357" s="494"/>
      <c r="Z357" s="494"/>
      <c r="AA357" s="494"/>
      <c r="AB357" s="494"/>
      <c r="AC357" s="494"/>
      <c r="AD357" s="494"/>
      <c r="AE357" s="494"/>
      <c r="AF357" s="494"/>
      <c r="AG357" s="494"/>
      <c r="AH357" s="494"/>
      <c r="AI357" s="494"/>
      <c r="AJ357" s="494"/>
      <c r="AK357" s="494"/>
    </row>
    <row r="358" spans="1:37" x14ac:dyDescent="0.25">
      <c r="A358" s="510">
        <v>251</v>
      </c>
      <c r="B358" s="507" t="s">
        <v>186</v>
      </c>
      <c r="C358" s="180" t="s">
        <v>1267</v>
      </c>
      <c r="D358" s="507" t="s">
        <v>379</v>
      </c>
      <c r="E358" s="566">
        <v>24</v>
      </c>
      <c r="F358" s="495">
        <v>21566</v>
      </c>
      <c r="G358" s="495">
        <v>15254</v>
      </c>
      <c r="H358" s="498">
        <v>0</v>
      </c>
      <c r="I358" s="501">
        <v>0.29268300000000003</v>
      </c>
      <c r="J358" s="495">
        <v>15254</v>
      </c>
      <c r="K358" s="504">
        <v>366096</v>
      </c>
      <c r="L358" s="507" t="s">
        <v>1026</v>
      </c>
      <c r="M358" s="516">
        <v>6</v>
      </c>
      <c r="N358" s="492" t="s">
        <v>1027</v>
      </c>
      <c r="O358" s="492">
        <v>3</v>
      </c>
      <c r="P358" s="492" t="s">
        <v>1027</v>
      </c>
      <c r="Q358" s="492" t="s">
        <v>1027</v>
      </c>
      <c r="R358" s="492" t="s">
        <v>1027</v>
      </c>
      <c r="S358" s="492" t="s">
        <v>1027</v>
      </c>
      <c r="T358" s="492" t="s">
        <v>1027</v>
      </c>
      <c r="U358" s="492" t="s">
        <v>1027</v>
      </c>
      <c r="V358" s="492" t="s">
        <v>1027</v>
      </c>
      <c r="W358" s="492" t="s">
        <v>1027</v>
      </c>
      <c r="X358" s="492" t="s">
        <v>1027</v>
      </c>
      <c r="Y358" s="492" t="s">
        <v>1027</v>
      </c>
      <c r="Z358" s="492" t="s">
        <v>1027</v>
      </c>
      <c r="AA358" s="492">
        <v>3</v>
      </c>
      <c r="AB358" s="492" t="s">
        <v>1027</v>
      </c>
      <c r="AC358" s="492" t="s">
        <v>1027</v>
      </c>
      <c r="AD358" s="492">
        <v>4</v>
      </c>
      <c r="AE358" s="492">
        <v>4</v>
      </c>
      <c r="AF358" s="492" t="s">
        <v>1027</v>
      </c>
      <c r="AG358" s="492" t="s">
        <v>1027</v>
      </c>
      <c r="AH358" s="492" t="s">
        <v>1027</v>
      </c>
      <c r="AI358" s="492" t="s">
        <v>1027</v>
      </c>
      <c r="AJ358" s="492" t="s">
        <v>1027</v>
      </c>
      <c r="AK358" s="492">
        <v>4</v>
      </c>
    </row>
    <row r="359" spans="1:37" x14ac:dyDescent="0.25">
      <c r="A359" s="512"/>
      <c r="B359" s="509"/>
      <c r="C359" s="182" t="s">
        <v>1268</v>
      </c>
      <c r="D359" s="509"/>
      <c r="E359" s="568"/>
      <c r="F359" s="497"/>
      <c r="G359" s="497"/>
      <c r="H359" s="500"/>
      <c r="I359" s="503"/>
      <c r="J359" s="497"/>
      <c r="K359" s="506"/>
      <c r="L359" s="509"/>
      <c r="M359" s="518"/>
      <c r="N359" s="494"/>
      <c r="O359" s="494"/>
      <c r="P359" s="494"/>
      <c r="Q359" s="494"/>
      <c r="R359" s="494"/>
      <c r="S359" s="494"/>
      <c r="T359" s="494"/>
      <c r="U359" s="494"/>
      <c r="V359" s="494"/>
      <c r="W359" s="494"/>
      <c r="X359" s="494"/>
      <c r="Y359" s="494"/>
      <c r="Z359" s="494"/>
      <c r="AA359" s="494"/>
      <c r="AB359" s="494"/>
      <c r="AC359" s="494"/>
      <c r="AD359" s="494"/>
      <c r="AE359" s="494"/>
      <c r="AF359" s="494"/>
      <c r="AG359" s="494"/>
      <c r="AH359" s="494"/>
      <c r="AI359" s="494"/>
      <c r="AJ359" s="494"/>
      <c r="AK359" s="494"/>
    </row>
    <row r="360" spans="1:37" x14ac:dyDescent="0.25">
      <c r="A360" s="510">
        <v>255</v>
      </c>
      <c r="B360" s="507" t="s">
        <v>116</v>
      </c>
      <c r="C360" s="180" t="s">
        <v>1269</v>
      </c>
      <c r="D360" s="507" t="s">
        <v>288</v>
      </c>
      <c r="E360" s="566">
        <v>14</v>
      </c>
      <c r="F360" s="495">
        <v>44184</v>
      </c>
      <c r="G360" s="495">
        <v>27878</v>
      </c>
      <c r="H360" s="498">
        <v>0</v>
      </c>
      <c r="I360" s="501">
        <v>0.36904799999999999</v>
      </c>
      <c r="J360" s="495">
        <v>27878</v>
      </c>
      <c r="K360" s="504">
        <v>390292</v>
      </c>
      <c r="L360" s="507" t="s">
        <v>1026</v>
      </c>
      <c r="M360" s="516">
        <v>10</v>
      </c>
      <c r="N360" s="492">
        <v>3</v>
      </c>
      <c r="O360" s="492" t="s">
        <v>1027</v>
      </c>
      <c r="P360" s="492" t="s">
        <v>1027</v>
      </c>
      <c r="Q360" s="492" t="s">
        <v>1027</v>
      </c>
      <c r="R360" s="492">
        <v>1</v>
      </c>
      <c r="S360" s="492" t="s">
        <v>1027</v>
      </c>
      <c r="T360" s="492" t="s">
        <v>1027</v>
      </c>
      <c r="U360" s="492" t="s">
        <v>1027</v>
      </c>
      <c r="V360" s="492" t="s">
        <v>1027</v>
      </c>
      <c r="W360" s="492" t="s">
        <v>1027</v>
      </c>
      <c r="X360" s="492" t="s">
        <v>1027</v>
      </c>
      <c r="Y360" s="492" t="s">
        <v>1027</v>
      </c>
      <c r="Z360" s="492" t="s">
        <v>1027</v>
      </c>
      <c r="AA360" s="492" t="s">
        <v>1027</v>
      </c>
      <c r="AB360" s="492" t="s">
        <v>1027</v>
      </c>
      <c r="AC360" s="492" t="s">
        <v>1027</v>
      </c>
      <c r="AD360" s="492" t="s">
        <v>1027</v>
      </c>
      <c r="AE360" s="492" t="s">
        <v>1027</v>
      </c>
      <c r="AF360" s="492" t="s">
        <v>1027</v>
      </c>
      <c r="AG360" s="492" t="s">
        <v>1027</v>
      </c>
      <c r="AH360" s="492" t="s">
        <v>1027</v>
      </c>
      <c r="AI360" s="492" t="s">
        <v>1027</v>
      </c>
      <c r="AJ360" s="492" t="s">
        <v>1027</v>
      </c>
      <c r="AK360" s="492" t="s">
        <v>1027</v>
      </c>
    </row>
    <row r="361" spans="1:37" x14ac:dyDescent="0.25">
      <c r="A361" s="511"/>
      <c r="B361" s="508"/>
      <c r="C361" s="181" t="s">
        <v>1270</v>
      </c>
      <c r="D361" s="508"/>
      <c r="E361" s="567"/>
      <c r="F361" s="496"/>
      <c r="G361" s="496"/>
      <c r="H361" s="499"/>
      <c r="I361" s="502"/>
      <c r="J361" s="496"/>
      <c r="K361" s="505"/>
      <c r="L361" s="508"/>
      <c r="M361" s="517"/>
      <c r="N361" s="493"/>
      <c r="O361" s="493"/>
      <c r="P361" s="493"/>
      <c r="Q361" s="493"/>
      <c r="R361" s="493"/>
      <c r="S361" s="493"/>
      <c r="T361" s="493"/>
      <c r="U361" s="493"/>
      <c r="V361" s="493"/>
      <c r="W361" s="493"/>
      <c r="X361" s="493"/>
      <c r="Y361" s="493"/>
      <c r="Z361" s="493"/>
      <c r="AA361" s="493"/>
      <c r="AB361" s="493"/>
      <c r="AC361" s="493"/>
      <c r="AD361" s="493"/>
      <c r="AE361" s="493"/>
      <c r="AF361" s="493"/>
      <c r="AG361" s="493"/>
      <c r="AH361" s="493"/>
      <c r="AI361" s="493"/>
      <c r="AJ361" s="493"/>
      <c r="AK361" s="493"/>
    </row>
    <row r="362" spans="1:37" x14ac:dyDescent="0.25">
      <c r="A362" s="511"/>
      <c r="B362" s="508"/>
      <c r="C362" s="181" t="s">
        <v>1271</v>
      </c>
      <c r="D362" s="508"/>
      <c r="E362" s="567"/>
      <c r="F362" s="496"/>
      <c r="G362" s="496"/>
      <c r="H362" s="499"/>
      <c r="I362" s="502"/>
      <c r="J362" s="496"/>
      <c r="K362" s="505"/>
      <c r="L362" s="508"/>
      <c r="M362" s="517"/>
      <c r="N362" s="493"/>
      <c r="O362" s="493"/>
      <c r="P362" s="493"/>
      <c r="Q362" s="493"/>
      <c r="R362" s="493"/>
      <c r="S362" s="493"/>
      <c r="T362" s="493"/>
      <c r="U362" s="493"/>
      <c r="V362" s="493"/>
      <c r="W362" s="493"/>
      <c r="X362" s="493"/>
      <c r="Y362" s="493"/>
      <c r="Z362" s="493"/>
      <c r="AA362" s="493"/>
      <c r="AB362" s="493"/>
      <c r="AC362" s="493"/>
      <c r="AD362" s="493"/>
      <c r="AE362" s="493"/>
      <c r="AF362" s="493"/>
      <c r="AG362" s="493"/>
      <c r="AH362" s="493"/>
      <c r="AI362" s="493"/>
      <c r="AJ362" s="493"/>
      <c r="AK362" s="493"/>
    </row>
    <row r="363" spans="1:37" x14ac:dyDescent="0.25">
      <c r="A363" s="512"/>
      <c r="B363" s="509"/>
      <c r="C363" s="182" t="s">
        <v>1272</v>
      </c>
      <c r="D363" s="509"/>
      <c r="E363" s="568"/>
      <c r="F363" s="497"/>
      <c r="G363" s="497"/>
      <c r="H363" s="500"/>
      <c r="I363" s="503"/>
      <c r="J363" s="497"/>
      <c r="K363" s="506"/>
      <c r="L363" s="509"/>
      <c r="M363" s="518"/>
      <c r="N363" s="494"/>
      <c r="O363" s="494"/>
      <c r="P363" s="494"/>
      <c r="Q363" s="494"/>
      <c r="R363" s="494"/>
      <c r="S363" s="494"/>
      <c r="T363" s="494"/>
      <c r="U363" s="494"/>
      <c r="V363" s="494"/>
      <c r="W363" s="494"/>
      <c r="X363" s="494"/>
      <c r="Y363" s="494"/>
      <c r="Z363" s="494"/>
      <c r="AA363" s="494"/>
      <c r="AB363" s="494"/>
      <c r="AC363" s="494"/>
      <c r="AD363" s="494"/>
      <c r="AE363" s="494"/>
      <c r="AF363" s="494"/>
      <c r="AG363" s="494"/>
      <c r="AH363" s="494"/>
      <c r="AI363" s="494"/>
      <c r="AJ363" s="494"/>
      <c r="AK363" s="494"/>
    </row>
    <row r="364" spans="1:37" x14ac:dyDescent="0.25">
      <c r="A364" s="510">
        <v>257</v>
      </c>
      <c r="B364" s="507" t="s">
        <v>146</v>
      </c>
      <c r="C364" s="180" t="s">
        <v>1273</v>
      </c>
      <c r="D364" s="507" t="s">
        <v>288</v>
      </c>
      <c r="E364" s="566">
        <v>11</v>
      </c>
      <c r="F364" s="495">
        <v>56598</v>
      </c>
      <c r="G364" s="495">
        <v>17884</v>
      </c>
      <c r="H364" s="498">
        <v>0</v>
      </c>
      <c r="I364" s="501">
        <v>0.68401699999999999</v>
      </c>
      <c r="J364" s="495">
        <v>17884</v>
      </c>
      <c r="K364" s="504">
        <v>196724</v>
      </c>
      <c r="L364" s="507" t="s">
        <v>1026</v>
      </c>
      <c r="M364" s="516">
        <v>5</v>
      </c>
      <c r="N364" s="492">
        <v>2</v>
      </c>
      <c r="O364" s="492" t="s">
        <v>1027</v>
      </c>
      <c r="P364" s="492" t="s">
        <v>1027</v>
      </c>
      <c r="Q364" s="492" t="s">
        <v>1027</v>
      </c>
      <c r="R364" s="492">
        <v>1</v>
      </c>
      <c r="S364" s="492">
        <v>1</v>
      </c>
      <c r="T364" s="492" t="s">
        <v>1027</v>
      </c>
      <c r="U364" s="492" t="s">
        <v>1027</v>
      </c>
      <c r="V364" s="492" t="s">
        <v>1027</v>
      </c>
      <c r="W364" s="492" t="s">
        <v>1027</v>
      </c>
      <c r="X364" s="492" t="s">
        <v>1027</v>
      </c>
      <c r="Y364" s="492" t="s">
        <v>1027</v>
      </c>
      <c r="Z364" s="492" t="s">
        <v>1027</v>
      </c>
      <c r="AA364" s="492" t="s">
        <v>1027</v>
      </c>
      <c r="AB364" s="492" t="s">
        <v>1027</v>
      </c>
      <c r="AC364" s="492" t="s">
        <v>1027</v>
      </c>
      <c r="AD364" s="492">
        <v>1</v>
      </c>
      <c r="AE364" s="492">
        <v>1</v>
      </c>
      <c r="AF364" s="492" t="s">
        <v>1027</v>
      </c>
      <c r="AG364" s="492" t="s">
        <v>1027</v>
      </c>
      <c r="AH364" s="492" t="s">
        <v>1027</v>
      </c>
      <c r="AI364" s="492" t="s">
        <v>1027</v>
      </c>
      <c r="AJ364" s="492" t="s">
        <v>1027</v>
      </c>
      <c r="AK364" s="492" t="s">
        <v>1027</v>
      </c>
    </row>
    <row r="365" spans="1:37" x14ac:dyDescent="0.25">
      <c r="A365" s="511"/>
      <c r="B365" s="508"/>
      <c r="C365" s="181" t="s">
        <v>1274</v>
      </c>
      <c r="D365" s="508"/>
      <c r="E365" s="567"/>
      <c r="F365" s="496"/>
      <c r="G365" s="496"/>
      <c r="H365" s="499"/>
      <c r="I365" s="502"/>
      <c r="J365" s="496"/>
      <c r="K365" s="505"/>
      <c r="L365" s="508"/>
      <c r="M365" s="517"/>
      <c r="N365" s="493"/>
      <c r="O365" s="493"/>
      <c r="P365" s="493"/>
      <c r="Q365" s="493"/>
      <c r="R365" s="493"/>
      <c r="S365" s="493"/>
      <c r="T365" s="493"/>
      <c r="U365" s="493"/>
      <c r="V365" s="493"/>
      <c r="W365" s="493"/>
      <c r="X365" s="493"/>
      <c r="Y365" s="493"/>
      <c r="Z365" s="493"/>
      <c r="AA365" s="493"/>
      <c r="AB365" s="493"/>
      <c r="AC365" s="493"/>
      <c r="AD365" s="493"/>
      <c r="AE365" s="493"/>
      <c r="AF365" s="493"/>
      <c r="AG365" s="493"/>
      <c r="AH365" s="493"/>
      <c r="AI365" s="493"/>
      <c r="AJ365" s="493"/>
      <c r="AK365" s="493"/>
    </row>
    <row r="366" spans="1:37" x14ac:dyDescent="0.25">
      <c r="A366" s="511"/>
      <c r="B366" s="508"/>
      <c r="C366" s="181" t="s">
        <v>1271</v>
      </c>
      <c r="D366" s="508"/>
      <c r="E366" s="567"/>
      <c r="F366" s="496"/>
      <c r="G366" s="496"/>
      <c r="H366" s="499"/>
      <c r="I366" s="502"/>
      <c r="J366" s="496"/>
      <c r="K366" s="505"/>
      <c r="L366" s="508"/>
      <c r="M366" s="517"/>
      <c r="N366" s="493"/>
      <c r="O366" s="493"/>
      <c r="P366" s="493"/>
      <c r="Q366" s="493"/>
      <c r="R366" s="493"/>
      <c r="S366" s="493"/>
      <c r="T366" s="493"/>
      <c r="U366" s="493"/>
      <c r="V366" s="493"/>
      <c r="W366" s="493"/>
      <c r="X366" s="493"/>
      <c r="Y366" s="493"/>
      <c r="Z366" s="493"/>
      <c r="AA366" s="493"/>
      <c r="AB366" s="493"/>
      <c r="AC366" s="493"/>
      <c r="AD366" s="493"/>
      <c r="AE366" s="493"/>
      <c r="AF366" s="493"/>
      <c r="AG366" s="493"/>
      <c r="AH366" s="493"/>
      <c r="AI366" s="493"/>
      <c r="AJ366" s="493"/>
      <c r="AK366" s="493"/>
    </row>
    <row r="367" spans="1:37" x14ac:dyDescent="0.25">
      <c r="A367" s="512"/>
      <c r="B367" s="509"/>
      <c r="C367" s="182" t="s">
        <v>1272</v>
      </c>
      <c r="D367" s="509"/>
      <c r="E367" s="568"/>
      <c r="F367" s="497"/>
      <c r="G367" s="497"/>
      <c r="H367" s="500"/>
      <c r="I367" s="503"/>
      <c r="J367" s="497"/>
      <c r="K367" s="506"/>
      <c r="L367" s="509"/>
      <c r="M367" s="518"/>
      <c r="N367" s="494"/>
      <c r="O367" s="494"/>
      <c r="P367" s="494"/>
      <c r="Q367" s="494"/>
      <c r="R367" s="494"/>
      <c r="S367" s="494"/>
      <c r="T367" s="494"/>
      <c r="U367" s="494"/>
      <c r="V367" s="494"/>
      <c r="W367" s="494"/>
      <c r="X367" s="494"/>
      <c r="Y367" s="494"/>
      <c r="Z367" s="494"/>
      <c r="AA367" s="494"/>
      <c r="AB367" s="494"/>
      <c r="AC367" s="494"/>
      <c r="AD367" s="494"/>
      <c r="AE367" s="494"/>
      <c r="AF367" s="494"/>
      <c r="AG367" s="494"/>
      <c r="AH367" s="494"/>
      <c r="AI367" s="494"/>
      <c r="AJ367" s="494"/>
      <c r="AK367" s="494"/>
    </row>
    <row r="368" spans="1:37" x14ac:dyDescent="0.25">
      <c r="A368" s="510">
        <v>259</v>
      </c>
      <c r="B368" s="507" t="s">
        <v>147</v>
      </c>
      <c r="C368" s="180" t="s">
        <v>1275</v>
      </c>
      <c r="D368" s="507" t="s">
        <v>288</v>
      </c>
      <c r="E368" s="566">
        <v>46</v>
      </c>
      <c r="F368" s="495">
        <v>2420</v>
      </c>
      <c r="G368" s="495">
        <v>671</v>
      </c>
      <c r="H368" s="498">
        <v>0</v>
      </c>
      <c r="I368" s="501">
        <v>0.72272700000000001</v>
      </c>
      <c r="J368" s="495">
        <v>671</v>
      </c>
      <c r="K368" s="504">
        <v>30866</v>
      </c>
      <c r="L368" s="507" t="s">
        <v>1026</v>
      </c>
      <c r="M368" s="516" t="s">
        <v>1137</v>
      </c>
      <c r="N368" s="492" t="s">
        <v>1027</v>
      </c>
      <c r="O368" s="492">
        <v>1</v>
      </c>
      <c r="P368" s="492" t="s">
        <v>1027</v>
      </c>
      <c r="Q368" s="492">
        <v>5</v>
      </c>
      <c r="R368" s="492">
        <v>2</v>
      </c>
      <c r="S368" s="492">
        <v>2</v>
      </c>
      <c r="T368" s="492">
        <v>2</v>
      </c>
      <c r="U368" s="492">
        <v>2</v>
      </c>
      <c r="V368" s="492">
        <v>2</v>
      </c>
      <c r="W368" s="492">
        <v>2</v>
      </c>
      <c r="X368" s="492">
        <v>2</v>
      </c>
      <c r="Y368" s="492">
        <v>2</v>
      </c>
      <c r="Z368" s="492">
        <v>2</v>
      </c>
      <c r="AA368" s="492">
        <v>2</v>
      </c>
      <c r="AB368" s="492">
        <v>2</v>
      </c>
      <c r="AC368" s="492">
        <v>2</v>
      </c>
      <c r="AD368" s="492">
        <v>2</v>
      </c>
      <c r="AE368" s="492">
        <v>2</v>
      </c>
      <c r="AF368" s="492">
        <v>2</v>
      </c>
      <c r="AG368" s="492">
        <v>2</v>
      </c>
      <c r="AH368" s="492">
        <v>2</v>
      </c>
      <c r="AI368" s="492">
        <v>2</v>
      </c>
      <c r="AJ368" s="492">
        <v>2</v>
      </c>
      <c r="AK368" s="492">
        <v>2</v>
      </c>
    </row>
    <row r="369" spans="1:37" x14ac:dyDescent="0.25">
      <c r="A369" s="511"/>
      <c r="B369" s="508"/>
      <c r="C369" s="181" t="s">
        <v>1276</v>
      </c>
      <c r="D369" s="508"/>
      <c r="E369" s="567"/>
      <c r="F369" s="496"/>
      <c r="G369" s="496"/>
      <c r="H369" s="499"/>
      <c r="I369" s="502"/>
      <c r="J369" s="496"/>
      <c r="K369" s="505"/>
      <c r="L369" s="508"/>
      <c r="M369" s="517"/>
      <c r="N369" s="493"/>
      <c r="O369" s="493"/>
      <c r="P369" s="493"/>
      <c r="Q369" s="493"/>
      <c r="R369" s="493"/>
      <c r="S369" s="493"/>
      <c r="T369" s="493"/>
      <c r="U369" s="493"/>
      <c r="V369" s="493"/>
      <c r="W369" s="493"/>
      <c r="X369" s="493"/>
      <c r="Y369" s="493"/>
      <c r="Z369" s="493"/>
      <c r="AA369" s="493"/>
      <c r="AB369" s="493"/>
      <c r="AC369" s="493"/>
      <c r="AD369" s="493"/>
      <c r="AE369" s="493"/>
      <c r="AF369" s="493"/>
      <c r="AG369" s="493"/>
      <c r="AH369" s="493"/>
      <c r="AI369" s="493"/>
      <c r="AJ369" s="493"/>
      <c r="AK369" s="493"/>
    </row>
    <row r="370" spans="1:37" x14ac:dyDescent="0.25">
      <c r="A370" s="511"/>
      <c r="B370" s="508"/>
      <c r="C370" s="181" t="s">
        <v>1277</v>
      </c>
      <c r="D370" s="508"/>
      <c r="E370" s="567"/>
      <c r="F370" s="496"/>
      <c r="G370" s="496"/>
      <c r="H370" s="499"/>
      <c r="I370" s="502"/>
      <c r="J370" s="496"/>
      <c r="K370" s="505"/>
      <c r="L370" s="508"/>
      <c r="M370" s="517"/>
      <c r="N370" s="493"/>
      <c r="O370" s="493"/>
      <c r="P370" s="493"/>
      <c r="Q370" s="493"/>
      <c r="R370" s="493"/>
      <c r="S370" s="493"/>
      <c r="T370" s="493"/>
      <c r="U370" s="493"/>
      <c r="V370" s="493"/>
      <c r="W370" s="493"/>
      <c r="X370" s="493"/>
      <c r="Y370" s="493"/>
      <c r="Z370" s="493"/>
      <c r="AA370" s="493"/>
      <c r="AB370" s="493"/>
      <c r="AC370" s="493"/>
      <c r="AD370" s="493"/>
      <c r="AE370" s="493"/>
      <c r="AF370" s="493"/>
      <c r="AG370" s="493"/>
      <c r="AH370" s="493"/>
      <c r="AI370" s="493"/>
      <c r="AJ370" s="493"/>
      <c r="AK370" s="493"/>
    </row>
    <row r="371" spans="1:37" x14ac:dyDescent="0.25">
      <c r="A371" s="511"/>
      <c r="B371" s="508"/>
      <c r="C371" s="181" t="s">
        <v>1278</v>
      </c>
      <c r="D371" s="508"/>
      <c r="E371" s="567"/>
      <c r="F371" s="496"/>
      <c r="G371" s="496"/>
      <c r="H371" s="499"/>
      <c r="I371" s="502"/>
      <c r="J371" s="496"/>
      <c r="K371" s="505"/>
      <c r="L371" s="508"/>
      <c r="M371" s="517"/>
      <c r="N371" s="493"/>
      <c r="O371" s="493"/>
      <c r="P371" s="493"/>
      <c r="Q371" s="493"/>
      <c r="R371" s="493"/>
      <c r="S371" s="493"/>
      <c r="T371" s="493"/>
      <c r="U371" s="493"/>
      <c r="V371" s="493"/>
      <c r="W371" s="493"/>
      <c r="X371" s="493"/>
      <c r="Y371" s="493"/>
      <c r="Z371" s="493"/>
      <c r="AA371" s="493"/>
      <c r="AB371" s="493"/>
      <c r="AC371" s="493"/>
      <c r="AD371" s="493"/>
      <c r="AE371" s="493"/>
      <c r="AF371" s="493"/>
      <c r="AG371" s="493"/>
      <c r="AH371" s="493"/>
      <c r="AI371" s="493"/>
      <c r="AJ371" s="493"/>
      <c r="AK371" s="493"/>
    </row>
    <row r="372" spans="1:37" x14ac:dyDescent="0.25">
      <c r="A372" s="511"/>
      <c r="B372" s="508"/>
      <c r="C372" s="181" t="s">
        <v>1049</v>
      </c>
      <c r="D372" s="508"/>
      <c r="E372" s="567"/>
      <c r="F372" s="496"/>
      <c r="G372" s="496"/>
      <c r="H372" s="499"/>
      <c r="I372" s="502"/>
      <c r="J372" s="496"/>
      <c r="K372" s="505"/>
      <c r="L372" s="508"/>
      <c r="M372" s="517"/>
      <c r="N372" s="493"/>
      <c r="O372" s="493"/>
      <c r="P372" s="493"/>
      <c r="Q372" s="493"/>
      <c r="R372" s="493"/>
      <c r="S372" s="493"/>
      <c r="T372" s="493"/>
      <c r="U372" s="493"/>
      <c r="V372" s="493"/>
      <c r="W372" s="493"/>
      <c r="X372" s="493"/>
      <c r="Y372" s="493"/>
      <c r="Z372" s="493"/>
      <c r="AA372" s="493"/>
      <c r="AB372" s="493"/>
      <c r="AC372" s="493"/>
      <c r="AD372" s="493"/>
      <c r="AE372" s="493"/>
      <c r="AF372" s="493"/>
      <c r="AG372" s="493"/>
      <c r="AH372" s="493"/>
      <c r="AI372" s="493"/>
      <c r="AJ372" s="493"/>
      <c r="AK372" s="493"/>
    </row>
    <row r="373" spans="1:37" x14ac:dyDescent="0.25">
      <c r="A373" s="512"/>
      <c r="B373" s="509"/>
      <c r="C373" s="182" t="s">
        <v>1279</v>
      </c>
      <c r="D373" s="509"/>
      <c r="E373" s="568"/>
      <c r="F373" s="497"/>
      <c r="G373" s="497"/>
      <c r="H373" s="500"/>
      <c r="I373" s="503"/>
      <c r="J373" s="497"/>
      <c r="K373" s="506"/>
      <c r="L373" s="509"/>
      <c r="M373" s="518"/>
      <c r="N373" s="494"/>
      <c r="O373" s="494"/>
      <c r="P373" s="494"/>
      <c r="Q373" s="494"/>
      <c r="R373" s="494"/>
      <c r="S373" s="494"/>
      <c r="T373" s="494"/>
      <c r="U373" s="494"/>
      <c r="V373" s="494"/>
      <c r="W373" s="494"/>
      <c r="X373" s="494"/>
      <c r="Y373" s="494"/>
      <c r="Z373" s="494"/>
      <c r="AA373" s="494"/>
      <c r="AB373" s="494"/>
      <c r="AC373" s="494"/>
      <c r="AD373" s="494"/>
      <c r="AE373" s="494"/>
      <c r="AF373" s="494"/>
      <c r="AG373" s="494"/>
      <c r="AH373" s="494"/>
      <c r="AI373" s="494"/>
      <c r="AJ373" s="494"/>
      <c r="AK373" s="494"/>
    </row>
    <row r="374" spans="1:37" x14ac:dyDescent="0.25">
      <c r="A374" s="510">
        <v>260</v>
      </c>
      <c r="B374" s="507" t="s">
        <v>117</v>
      </c>
      <c r="C374" s="180" t="s">
        <v>1275</v>
      </c>
      <c r="D374" s="507" t="s">
        <v>288</v>
      </c>
      <c r="E374" s="566">
        <v>10</v>
      </c>
      <c r="F374" s="495">
        <v>8995</v>
      </c>
      <c r="G374" s="495">
        <v>3252</v>
      </c>
      <c r="H374" s="498">
        <v>0</v>
      </c>
      <c r="I374" s="501">
        <v>0.63846599999999998</v>
      </c>
      <c r="J374" s="495">
        <v>3252</v>
      </c>
      <c r="K374" s="504">
        <v>32520</v>
      </c>
      <c r="L374" s="507" t="s">
        <v>1026</v>
      </c>
      <c r="M374" s="516">
        <v>6</v>
      </c>
      <c r="N374" s="492">
        <v>4</v>
      </c>
      <c r="O374" s="492" t="s">
        <v>1027</v>
      </c>
      <c r="P374" s="492" t="s">
        <v>1027</v>
      </c>
      <c r="Q374" s="492" t="s">
        <v>1027</v>
      </c>
      <c r="R374" s="492" t="s">
        <v>1027</v>
      </c>
      <c r="S374" s="492" t="s">
        <v>1027</v>
      </c>
      <c r="T374" s="492" t="s">
        <v>1027</v>
      </c>
      <c r="U374" s="492" t="s">
        <v>1027</v>
      </c>
      <c r="V374" s="492" t="s">
        <v>1027</v>
      </c>
      <c r="W374" s="492" t="s">
        <v>1027</v>
      </c>
      <c r="X374" s="492" t="s">
        <v>1027</v>
      </c>
      <c r="Y374" s="492" t="s">
        <v>1027</v>
      </c>
      <c r="Z374" s="492" t="s">
        <v>1027</v>
      </c>
      <c r="AA374" s="492" t="s">
        <v>1027</v>
      </c>
      <c r="AB374" s="492" t="s">
        <v>1027</v>
      </c>
      <c r="AC374" s="492" t="s">
        <v>1027</v>
      </c>
      <c r="AD374" s="492" t="s">
        <v>1027</v>
      </c>
      <c r="AE374" s="492" t="s">
        <v>1027</v>
      </c>
      <c r="AF374" s="492" t="s">
        <v>1027</v>
      </c>
      <c r="AG374" s="492" t="s">
        <v>1027</v>
      </c>
      <c r="AH374" s="492" t="s">
        <v>1027</v>
      </c>
      <c r="AI374" s="492" t="s">
        <v>1027</v>
      </c>
      <c r="AJ374" s="492" t="s">
        <v>1027</v>
      </c>
      <c r="AK374" s="492" t="s">
        <v>1027</v>
      </c>
    </row>
    <row r="375" spans="1:37" x14ac:dyDescent="0.25">
      <c r="A375" s="511"/>
      <c r="B375" s="508"/>
      <c r="C375" s="181" t="s">
        <v>1276</v>
      </c>
      <c r="D375" s="508"/>
      <c r="E375" s="567"/>
      <c r="F375" s="496"/>
      <c r="G375" s="496"/>
      <c r="H375" s="499"/>
      <c r="I375" s="502"/>
      <c r="J375" s="496"/>
      <c r="K375" s="505"/>
      <c r="L375" s="508"/>
      <c r="M375" s="517"/>
      <c r="N375" s="493"/>
      <c r="O375" s="493"/>
      <c r="P375" s="493"/>
      <c r="Q375" s="493"/>
      <c r="R375" s="493"/>
      <c r="S375" s="493"/>
      <c r="T375" s="493"/>
      <c r="U375" s="493"/>
      <c r="V375" s="493"/>
      <c r="W375" s="493"/>
      <c r="X375" s="493"/>
      <c r="Y375" s="493"/>
      <c r="Z375" s="493"/>
      <c r="AA375" s="493"/>
      <c r="AB375" s="493"/>
      <c r="AC375" s="493"/>
      <c r="AD375" s="493"/>
      <c r="AE375" s="493"/>
      <c r="AF375" s="493"/>
      <c r="AG375" s="493"/>
      <c r="AH375" s="493"/>
      <c r="AI375" s="493"/>
      <c r="AJ375" s="493"/>
      <c r="AK375" s="493"/>
    </row>
    <row r="376" spans="1:37" x14ac:dyDescent="0.25">
      <c r="A376" s="511"/>
      <c r="B376" s="508"/>
      <c r="C376" s="181" t="s">
        <v>1277</v>
      </c>
      <c r="D376" s="508"/>
      <c r="E376" s="567"/>
      <c r="F376" s="496"/>
      <c r="G376" s="496"/>
      <c r="H376" s="499"/>
      <c r="I376" s="502"/>
      <c r="J376" s="496"/>
      <c r="K376" s="505"/>
      <c r="L376" s="508"/>
      <c r="M376" s="517"/>
      <c r="N376" s="493"/>
      <c r="O376" s="493"/>
      <c r="P376" s="493"/>
      <c r="Q376" s="493"/>
      <c r="R376" s="493"/>
      <c r="S376" s="493"/>
      <c r="T376" s="493"/>
      <c r="U376" s="493"/>
      <c r="V376" s="493"/>
      <c r="W376" s="493"/>
      <c r="X376" s="493"/>
      <c r="Y376" s="493"/>
      <c r="Z376" s="493"/>
      <c r="AA376" s="493"/>
      <c r="AB376" s="493"/>
      <c r="AC376" s="493"/>
      <c r="AD376" s="493"/>
      <c r="AE376" s="493"/>
      <c r="AF376" s="493"/>
      <c r="AG376" s="493"/>
      <c r="AH376" s="493"/>
      <c r="AI376" s="493"/>
      <c r="AJ376" s="493"/>
      <c r="AK376" s="493"/>
    </row>
    <row r="377" spans="1:37" x14ac:dyDescent="0.25">
      <c r="A377" s="511"/>
      <c r="B377" s="508"/>
      <c r="C377" s="181" t="s">
        <v>1278</v>
      </c>
      <c r="D377" s="508"/>
      <c r="E377" s="567"/>
      <c r="F377" s="496"/>
      <c r="G377" s="496"/>
      <c r="H377" s="499"/>
      <c r="I377" s="502"/>
      <c r="J377" s="496"/>
      <c r="K377" s="505"/>
      <c r="L377" s="508"/>
      <c r="M377" s="517"/>
      <c r="N377" s="493"/>
      <c r="O377" s="493"/>
      <c r="P377" s="493"/>
      <c r="Q377" s="493"/>
      <c r="R377" s="493"/>
      <c r="S377" s="493"/>
      <c r="T377" s="493"/>
      <c r="U377" s="493"/>
      <c r="V377" s="493"/>
      <c r="W377" s="493"/>
      <c r="X377" s="493"/>
      <c r="Y377" s="493"/>
      <c r="Z377" s="493"/>
      <c r="AA377" s="493"/>
      <c r="AB377" s="493"/>
      <c r="AC377" s="493"/>
      <c r="AD377" s="493"/>
      <c r="AE377" s="493"/>
      <c r="AF377" s="493"/>
      <c r="AG377" s="493"/>
      <c r="AH377" s="493"/>
      <c r="AI377" s="493"/>
      <c r="AJ377" s="493"/>
      <c r="AK377" s="493"/>
    </row>
    <row r="378" spans="1:37" x14ac:dyDescent="0.25">
      <c r="A378" s="511"/>
      <c r="B378" s="508"/>
      <c r="C378" s="181" t="s">
        <v>1049</v>
      </c>
      <c r="D378" s="508"/>
      <c r="E378" s="567"/>
      <c r="F378" s="496"/>
      <c r="G378" s="496"/>
      <c r="H378" s="499"/>
      <c r="I378" s="502"/>
      <c r="J378" s="496"/>
      <c r="K378" s="505"/>
      <c r="L378" s="508"/>
      <c r="M378" s="517"/>
      <c r="N378" s="493"/>
      <c r="O378" s="493"/>
      <c r="P378" s="493"/>
      <c r="Q378" s="493"/>
      <c r="R378" s="493"/>
      <c r="S378" s="493"/>
      <c r="T378" s="493"/>
      <c r="U378" s="493"/>
      <c r="V378" s="493"/>
      <c r="W378" s="493"/>
      <c r="X378" s="493"/>
      <c r="Y378" s="493"/>
      <c r="Z378" s="493"/>
      <c r="AA378" s="493"/>
      <c r="AB378" s="493"/>
      <c r="AC378" s="493"/>
      <c r="AD378" s="493"/>
      <c r="AE378" s="493"/>
      <c r="AF378" s="493"/>
      <c r="AG378" s="493"/>
      <c r="AH378" s="493"/>
      <c r="AI378" s="493"/>
      <c r="AJ378" s="493"/>
      <c r="AK378" s="493"/>
    </row>
    <row r="379" spans="1:37" x14ac:dyDescent="0.25">
      <c r="A379" s="512"/>
      <c r="B379" s="509"/>
      <c r="C379" s="182" t="s">
        <v>1279</v>
      </c>
      <c r="D379" s="509"/>
      <c r="E379" s="568"/>
      <c r="F379" s="497"/>
      <c r="G379" s="497"/>
      <c r="H379" s="500"/>
      <c r="I379" s="503"/>
      <c r="J379" s="497"/>
      <c r="K379" s="506"/>
      <c r="L379" s="509"/>
      <c r="M379" s="518"/>
      <c r="N379" s="494"/>
      <c r="O379" s="494"/>
      <c r="P379" s="494"/>
      <c r="Q379" s="494"/>
      <c r="R379" s="494"/>
      <c r="S379" s="494"/>
      <c r="T379" s="494"/>
      <c r="U379" s="494"/>
      <c r="V379" s="494"/>
      <c r="W379" s="494"/>
      <c r="X379" s="494"/>
      <c r="Y379" s="494"/>
      <c r="Z379" s="494"/>
      <c r="AA379" s="494"/>
      <c r="AB379" s="494"/>
      <c r="AC379" s="494"/>
      <c r="AD379" s="494"/>
      <c r="AE379" s="494"/>
      <c r="AF379" s="494"/>
      <c r="AG379" s="494"/>
      <c r="AH379" s="494"/>
      <c r="AI379" s="494"/>
      <c r="AJ379" s="494"/>
      <c r="AK379" s="494"/>
    </row>
    <row r="380" spans="1:37" x14ac:dyDescent="0.25">
      <c r="A380" s="510">
        <v>265</v>
      </c>
      <c r="B380" s="507" t="s">
        <v>148</v>
      </c>
      <c r="C380" s="180" t="s">
        <v>1280</v>
      </c>
      <c r="D380" s="507" t="s">
        <v>696</v>
      </c>
      <c r="E380" s="566">
        <v>1</v>
      </c>
      <c r="F380" s="495">
        <v>2998</v>
      </c>
      <c r="G380" s="495">
        <v>756</v>
      </c>
      <c r="H380" s="498">
        <v>0</v>
      </c>
      <c r="I380" s="501">
        <v>0.74783200000000005</v>
      </c>
      <c r="J380" s="495">
        <v>756</v>
      </c>
      <c r="K380" s="504">
        <v>756</v>
      </c>
      <c r="L380" s="507" t="s">
        <v>1026</v>
      </c>
      <c r="M380" s="516">
        <v>1</v>
      </c>
      <c r="N380" s="492" t="s">
        <v>1027</v>
      </c>
      <c r="O380" s="492" t="s">
        <v>1027</v>
      </c>
      <c r="P380" s="492" t="s">
        <v>1027</v>
      </c>
      <c r="Q380" s="492" t="s">
        <v>1027</v>
      </c>
      <c r="R380" s="492" t="s">
        <v>1027</v>
      </c>
      <c r="S380" s="492" t="s">
        <v>1027</v>
      </c>
      <c r="T380" s="492" t="s">
        <v>1027</v>
      </c>
      <c r="U380" s="492" t="s">
        <v>1027</v>
      </c>
      <c r="V380" s="492" t="s">
        <v>1027</v>
      </c>
      <c r="W380" s="492" t="s">
        <v>1027</v>
      </c>
      <c r="X380" s="492" t="s">
        <v>1027</v>
      </c>
      <c r="Y380" s="492" t="s">
        <v>1027</v>
      </c>
      <c r="Z380" s="492" t="s">
        <v>1027</v>
      </c>
      <c r="AA380" s="492" t="s">
        <v>1027</v>
      </c>
      <c r="AB380" s="492" t="s">
        <v>1027</v>
      </c>
      <c r="AC380" s="492" t="s">
        <v>1027</v>
      </c>
      <c r="AD380" s="492" t="s">
        <v>1027</v>
      </c>
      <c r="AE380" s="492" t="s">
        <v>1027</v>
      </c>
      <c r="AF380" s="492" t="s">
        <v>1027</v>
      </c>
      <c r="AG380" s="492" t="s">
        <v>1027</v>
      </c>
      <c r="AH380" s="492" t="s">
        <v>1027</v>
      </c>
      <c r="AI380" s="492" t="s">
        <v>1027</v>
      </c>
      <c r="AJ380" s="492" t="s">
        <v>1027</v>
      </c>
      <c r="AK380" s="492" t="s">
        <v>1027</v>
      </c>
    </row>
    <row r="381" spans="1:37" x14ac:dyDescent="0.25">
      <c r="A381" s="511"/>
      <c r="B381" s="508"/>
      <c r="C381" s="181" t="s">
        <v>1281</v>
      </c>
      <c r="D381" s="508"/>
      <c r="E381" s="567"/>
      <c r="F381" s="496"/>
      <c r="G381" s="496"/>
      <c r="H381" s="499"/>
      <c r="I381" s="502"/>
      <c r="J381" s="496"/>
      <c r="K381" s="505"/>
      <c r="L381" s="508"/>
      <c r="M381" s="517"/>
      <c r="N381" s="493"/>
      <c r="O381" s="493"/>
      <c r="P381" s="493"/>
      <c r="Q381" s="493"/>
      <c r="R381" s="493"/>
      <c r="S381" s="493"/>
      <c r="T381" s="493"/>
      <c r="U381" s="493"/>
      <c r="V381" s="493"/>
      <c r="W381" s="493"/>
      <c r="X381" s="493"/>
      <c r="Y381" s="493"/>
      <c r="Z381" s="493"/>
      <c r="AA381" s="493"/>
      <c r="AB381" s="493"/>
      <c r="AC381" s="493"/>
      <c r="AD381" s="493"/>
      <c r="AE381" s="493"/>
      <c r="AF381" s="493"/>
      <c r="AG381" s="493"/>
      <c r="AH381" s="493"/>
      <c r="AI381" s="493"/>
      <c r="AJ381" s="493"/>
      <c r="AK381" s="493"/>
    </row>
    <row r="382" spans="1:37" x14ac:dyDescent="0.25">
      <c r="A382" s="511"/>
      <c r="B382" s="508"/>
      <c r="C382" s="181" t="s">
        <v>1282</v>
      </c>
      <c r="D382" s="508"/>
      <c r="E382" s="567"/>
      <c r="F382" s="496"/>
      <c r="G382" s="496"/>
      <c r="H382" s="499"/>
      <c r="I382" s="502"/>
      <c r="J382" s="496"/>
      <c r="K382" s="505"/>
      <c r="L382" s="508"/>
      <c r="M382" s="517"/>
      <c r="N382" s="493"/>
      <c r="O382" s="493"/>
      <c r="P382" s="493"/>
      <c r="Q382" s="493"/>
      <c r="R382" s="493"/>
      <c r="S382" s="493"/>
      <c r="T382" s="493"/>
      <c r="U382" s="493"/>
      <c r="V382" s="493"/>
      <c r="W382" s="493"/>
      <c r="X382" s="493"/>
      <c r="Y382" s="493"/>
      <c r="Z382" s="493"/>
      <c r="AA382" s="493"/>
      <c r="AB382" s="493"/>
      <c r="AC382" s="493"/>
      <c r="AD382" s="493"/>
      <c r="AE382" s="493"/>
      <c r="AF382" s="493"/>
      <c r="AG382" s="493"/>
      <c r="AH382" s="493"/>
      <c r="AI382" s="493"/>
      <c r="AJ382" s="493"/>
      <c r="AK382" s="493"/>
    </row>
    <row r="383" spans="1:37" x14ac:dyDescent="0.25">
      <c r="A383" s="512"/>
      <c r="B383" s="509"/>
      <c r="C383" s="182" t="s">
        <v>1283</v>
      </c>
      <c r="D383" s="509"/>
      <c r="E383" s="568"/>
      <c r="F383" s="497"/>
      <c r="G383" s="497"/>
      <c r="H383" s="500"/>
      <c r="I383" s="503"/>
      <c r="J383" s="497"/>
      <c r="K383" s="506"/>
      <c r="L383" s="509"/>
      <c r="M383" s="518"/>
      <c r="N383" s="494"/>
      <c r="O383" s="494"/>
      <c r="P383" s="494"/>
      <c r="Q383" s="494"/>
      <c r="R383" s="494"/>
      <c r="S383" s="494"/>
      <c r="T383" s="494"/>
      <c r="U383" s="494"/>
      <c r="V383" s="494"/>
      <c r="W383" s="494"/>
      <c r="X383" s="494"/>
      <c r="Y383" s="494"/>
      <c r="Z383" s="494"/>
      <c r="AA383" s="494"/>
      <c r="AB383" s="494"/>
      <c r="AC383" s="494"/>
      <c r="AD383" s="494"/>
      <c r="AE383" s="494"/>
      <c r="AF383" s="494"/>
      <c r="AG383" s="494"/>
      <c r="AH383" s="494"/>
      <c r="AI383" s="494"/>
      <c r="AJ383" s="494"/>
      <c r="AK383" s="494"/>
    </row>
    <row r="384" spans="1:37" x14ac:dyDescent="0.25">
      <c r="A384" s="510">
        <v>275</v>
      </c>
      <c r="B384" s="507" t="s">
        <v>149</v>
      </c>
      <c r="C384" s="180" t="s">
        <v>1284</v>
      </c>
      <c r="D384" s="507" t="s">
        <v>288</v>
      </c>
      <c r="E384" s="566">
        <v>3</v>
      </c>
      <c r="F384" s="495">
        <v>7680</v>
      </c>
      <c r="G384" s="495">
        <v>1743</v>
      </c>
      <c r="H384" s="498">
        <v>0</v>
      </c>
      <c r="I384" s="501">
        <v>0.77304700000000004</v>
      </c>
      <c r="J384" s="495">
        <v>1743</v>
      </c>
      <c r="K384" s="504">
        <v>5229</v>
      </c>
      <c r="L384" s="507" t="s">
        <v>1026</v>
      </c>
      <c r="M384" s="516">
        <v>3</v>
      </c>
      <c r="N384" s="492" t="s">
        <v>1027</v>
      </c>
      <c r="O384" s="492" t="s">
        <v>1027</v>
      </c>
      <c r="P384" s="492" t="s">
        <v>1027</v>
      </c>
      <c r="Q384" s="492" t="s">
        <v>1027</v>
      </c>
      <c r="R384" s="492" t="s">
        <v>1027</v>
      </c>
      <c r="S384" s="492" t="s">
        <v>1027</v>
      </c>
      <c r="T384" s="492" t="s">
        <v>1027</v>
      </c>
      <c r="U384" s="492" t="s">
        <v>1027</v>
      </c>
      <c r="V384" s="492" t="s">
        <v>1027</v>
      </c>
      <c r="W384" s="492" t="s">
        <v>1027</v>
      </c>
      <c r="X384" s="492" t="s">
        <v>1027</v>
      </c>
      <c r="Y384" s="492" t="s">
        <v>1027</v>
      </c>
      <c r="Z384" s="492" t="s">
        <v>1027</v>
      </c>
      <c r="AA384" s="492" t="s">
        <v>1027</v>
      </c>
      <c r="AB384" s="492" t="s">
        <v>1027</v>
      </c>
      <c r="AC384" s="492" t="s">
        <v>1027</v>
      </c>
      <c r="AD384" s="492" t="s">
        <v>1027</v>
      </c>
      <c r="AE384" s="492" t="s">
        <v>1027</v>
      </c>
      <c r="AF384" s="492" t="s">
        <v>1027</v>
      </c>
      <c r="AG384" s="492" t="s">
        <v>1027</v>
      </c>
      <c r="AH384" s="492" t="s">
        <v>1027</v>
      </c>
      <c r="AI384" s="492" t="s">
        <v>1027</v>
      </c>
      <c r="AJ384" s="492" t="s">
        <v>1027</v>
      </c>
      <c r="AK384" s="492" t="s">
        <v>1027</v>
      </c>
    </row>
    <row r="385" spans="1:37" x14ac:dyDescent="0.25">
      <c r="A385" s="511"/>
      <c r="B385" s="508"/>
      <c r="C385" s="181" t="s">
        <v>1285</v>
      </c>
      <c r="D385" s="508"/>
      <c r="E385" s="567"/>
      <c r="F385" s="496"/>
      <c r="G385" s="496"/>
      <c r="H385" s="499"/>
      <c r="I385" s="502"/>
      <c r="J385" s="496"/>
      <c r="K385" s="505"/>
      <c r="L385" s="508"/>
      <c r="M385" s="517"/>
      <c r="N385" s="493"/>
      <c r="O385" s="493"/>
      <c r="P385" s="493"/>
      <c r="Q385" s="493"/>
      <c r="R385" s="493"/>
      <c r="S385" s="493"/>
      <c r="T385" s="493"/>
      <c r="U385" s="493"/>
      <c r="V385" s="493"/>
      <c r="W385" s="493"/>
      <c r="X385" s="493"/>
      <c r="Y385" s="493"/>
      <c r="Z385" s="493"/>
      <c r="AA385" s="493"/>
      <c r="AB385" s="493"/>
      <c r="AC385" s="493"/>
      <c r="AD385" s="493"/>
      <c r="AE385" s="493"/>
      <c r="AF385" s="493"/>
      <c r="AG385" s="493"/>
      <c r="AH385" s="493"/>
      <c r="AI385" s="493"/>
      <c r="AJ385" s="493"/>
      <c r="AK385" s="493"/>
    </row>
    <row r="386" spans="1:37" x14ac:dyDescent="0.25">
      <c r="A386" s="512"/>
      <c r="B386" s="509"/>
      <c r="C386" s="182" t="s">
        <v>1286</v>
      </c>
      <c r="D386" s="509"/>
      <c r="E386" s="568"/>
      <c r="F386" s="497"/>
      <c r="G386" s="497"/>
      <c r="H386" s="500"/>
      <c r="I386" s="503"/>
      <c r="J386" s="497"/>
      <c r="K386" s="506"/>
      <c r="L386" s="509"/>
      <c r="M386" s="518"/>
      <c r="N386" s="494"/>
      <c r="O386" s="494"/>
      <c r="P386" s="494"/>
      <c r="Q386" s="494"/>
      <c r="R386" s="494"/>
      <c r="S386" s="494"/>
      <c r="T386" s="494"/>
      <c r="U386" s="494"/>
      <c r="V386" s="494"/>
      <c r="W386" s="494"/>
      <c r="X386" s="494"/>
      <c r="Y386" s="494"/>
      <c r="Z386" s="494"/>
      <c r="AA386" s="494"/>
      <c r="AB386" s="494"/>
      <c r="AC386" s="494"/>
      <c r="AD386" s="494"/>
      <c r="AE386" s="494"/>
      <c r="AF386" s="494"/>
      <c r="AG386" s="494"/>
      <c r="AH386" s="494"/>
      <c r="AI386" s="494"/>
      <c r="AJ386" s="494"/>
      <c r="AK386" s="494"/>
    </row>
    <row r="387" spans="1:37" x14ac:dyDescent="0.25">
      <c r="A387" s="510">
        <v>277</v>
      </c>
      <c r="B387" s="507" t="s">
        <v>150</v>
      </c>
      <c r="C387" s="180" t="s">
        <v>1284</v>
      </c>
      <c r="D387" s="507" t="s">
        <v>288</v>
      </c>
      <c r="E387" s="566">
        <v>53</v>
      </c>
      <c r="F387" s="495">
        <v>8100</v>
      </c>
      <c r="G387" s="495">
        <v>1743</v>
      </c>
      <c r="H387" s="498">
        <v>0</v>
      </c>
      <c r="I387" s="501">
        <v>0.78481500000000004</v>
      </c>
      <c r="J387" s="495">
        <v>1743</v>
      </c>
      <c r="K387" s="504">
        <v>92379</v>
      </c>
      <c r="L387" s="507" t="s">
        <v>1026</v>
      </c>
      <c r="M387" s="516">
        <v>31</v>
      </c>
      <c r="N387" s="492" t="s">
        <v>1027</v>
      </c>
      <c r="O387" s="492">
        <v>1</v>
      </c>
      <c r="P387" s="492" t="s">
        <v>1027</v>
      </c>
      <c r="Q387" s="492">
        <v>1</v>
      </c>
      <c r="R387" s="492">
        <v>1</v>
      </c>
      <c r="S387" s="492">
        <v>1</v>
      </c>
      <c r="T387" s="492">
        <v>1</v>
      </c>
      <c r="U387" s="492">
        <v>1</v>
      </c>
      <c r="V387" s="492">
        <v>1</v>
      </c>
      <c r="W387" s="492">
        <v>1</v>
      </c>
      <c r="X387" s="492">
        <v>1</v>
      </c>
      <c r="Y387" s="492">
        <v>1</v>
      </c>
      <c r="Z387" s="492">
        <v>1</v>
      </c>
      <c r="AA387" s="492">
        <v>1</v>
      </c>
      <c r="AB387" s="492">
        <v>1</v>
      </c>
      <c r="AC387" s="492">
        <v>1</v>
      </c>
      <c r="AD387" s="492">
        <v>1</v>
      </c>
      <c r="AE387" s="492">
        <v>1</v>
      </c>
      <c r="AF387" s="492">
        <v>1</v>
      </c>
      <c r="AG387" s="492">
        <v>1</v>
      </c>
      <c r="AH387" s="492">
        <v>1</v>
      </c>
      <c r="AI387" s="492">
        <v>1</v>
      </c>
      <c r="AJ387" s="492">
        <v>1</v>
      </c>
      <c r="AK387" s="492">
        <v>1</v>
      </c>
    </row>
    <row r="388" spans="1:37" x14ac:dyDescent="0.25">
      <c r="A388" s="511"/>
      <c r="B388" s="508"/>
      <c r="C388" s="181" t="s">
        <v>1285</v>
      </c>
      <c r="D388" s="508"/>
      <c r="E388" s="567"/>
      <c r="F388" s="496"/>
      <c r="G388" s="496"/>
      <c r="H388" s="499"/>
      <c r="I388" s="502"/>
      <c r="J388" s="496"/>
      <c r="K388" s="505"/>
      <c r="L388" s="508"/>
      <c r="M388" s="517"/>
      <c r="N388" s="493"/>
      <c r="O388" s="493"/>
      <c r="P388" s="493"/>
      <c r="Q388" s="493"/>
      <c r="R388" s="493"/>
      <c r="S388" s="493"/>
      <c r="T388" s="493"/>
      <c r="U388" s="493"/>
      <c r="V388" s="493"/>
      <c r="W388" s="493"/>
      <c r="X388" s="493"/>
      <c r="Y388" s="493"/>
      <c r="Z388" s="493"/>
      <c r="AA388" s="493"/>
      <c r="AB388" s="493"/>
      <c r="AC388" s="493"/>
      <c r="AD388" s="493"/>
      <c r="AE388" s="493"/>
      <c r="AF388" s="493"/>
      <c r="AG388" s="493"/>
      <c r="AH388" s="493"/>
      <c r="AI388" s="493"/>
      <c r="AJ388" s="493"/>
      <c r="AK388" s="493"/>
    </row>
    <row r="389" spans="1:37" x14ac:dyDescent="0.25">
      <c r="A389" s="512"/>
      <c r="B389" s="509"/>
      <c r="C389" s="182" t="s">
        <v>1287</v>
      </c>
      <c r="D389" s="509"/>
      <c r="E389" s="568"/>
      <c r="F389" s="497"/>
      <c r="G389" s="497"/>
      <c r="H389" s="500"/>
      <c r="I389" s="503"/>
      <c r="J389" s="497"/>
      <c r="K389" s="506"/>
      <c r="L389" s="509"/>
      <c r="M389" s="518"/>
      <c r="N389" s="494"/>
      <c r="O389" s="494"/>
      <c r="P389" s="494"/>
      <c r="Q389" s="494"/>
      <c r="R389" s="494"/>
      <c r="S389" s="494"/>
      <c r="T389" s="494"/>
      <c r="U389" s="494"/>
      <c r="V389" s="494"/>
      <c r="W389" s="494"/>
      <c r="X389" s="494"/>
      <c r="Y389" s="494"/>
      <c r="Z389" s="494"/>
      <c r="AA389" s="494"/>
      <c r="AB389" s="494"/>
      <c r="AC389" s="494"/>
      <c r="AD389" s="494"/>
      <c r="AE389" s="494"/>
      <c r="AF389" s="494"/>
      <c r="AG389" s="494"/>
      <c r="AH389" s="494"/>
      <c r="AI389" s="494"/>
      <c r="AJ389" s="494"/>
      <c r="AK389" s="494"/>
    </row>
    <row r="390" spans="1:37" x14ac:dyDescent="0.25">
      <c r="A390" s="528">
        <v>283</v>
      </c>
      <c r="B390" s="525" t="s">
        <v>151</v>
      </c>
      <c r="C390" s="183" t="s">
        <v>1288</v>
      </c>
      <c r="D390" s="525" t="s">
        <v>288</v>
      </c>
      <c r="E390" s="569">
        <v>2</v>
      </c>
      <c r="F390" s="534">
        <v>4839</v>
      </c>
      <c r="G390" s="534">
        <v>878</v>
      </c>
      <c r="H390" s="537">
        <v>1</v>
      </c>
      <c r="I390" s="501">
        <v>1</v>
      </c>
      <c r="J390" s="540" t="s">
        <v>1060</v>
      </c>
      <c r="K390" s="522" t="s">
        <v>1061</v>
      </c>
      <c r="L390" s="525" t="s">
        <v>986</v>
      </c>
      <c r="M390" s="543">
        <v>2</v>
      </c>
      <c r="N390" s="519" t="s">
        <v>1027</v>
      </c>
      <c r="O390" s="519" t="s">
        <v>1027</v>
      </c>
      <c r="P390" s="519" t="s">
        <v>1027</v>
      </c>
      <c r="Q390" s="519" t="s">
        <v>1027</v>
      </c>
      <c r="R390" s="519" t="s">
        <v>1027</v>
      </c>
      <c r="S390" s="519" t="s">
        <v>1027</v>
      </c>
      <c r="T390" s="519" t="s">
        <v>1027</v>
      </c>
      <c r="U390" s="519" t="s">
        <v>1027</v>
      </c>
      <c r="V390" s="519" t="s">
        <v>1027</v>
      </c>
      <c r="W390" s="519" t="s">
        <v>1027</v>
      </c>
      <c r="X390" s="519" t="s">
        <v>1027</v>
      </c>
      <c r="Y390" s="519" t="s">
        <v>1027</v>
      </c>
      <c r="Z390" s="519" t="s">
        <v>1027</v>
      </c>
      <c r="AA390" s="519" t="s">
        <v>1027</v>
      </c>
      <c r="AB390" s="519" t="s">
        <v>1027</v>
      </c>
      <c r="AC390" s="519" t="s">
        <v>1027</v>
      </c>
      <c r="AD390" s="519" t="s">
        <v>1027</v>
      </c>
      <c r="AE390" s="519" t="s">
        <v>1027</v>
      </c>
      <c r="AF390" s="519" t="s">
        <v>1027</v>
      </c>
      <c r="AG390" s="519" t="s">
        <v>1027</v>
      </c>
      <c r="AH390" s="519" t="s">
        <v>1027</v>
      </c>
      <c r="AI390" s="519" t="s">
        <v>1027</v>
      </c>
      <c r="AJ390" s="519" t="s">
        <v>1027</v>
      </c>
      <c r="AK390" s="519" t="s">
        <v>1027</v>
      </c>
    </row>
    <row r="391" spans="1:37" x14ac:dyDescent="0.25">
      <c r="A391" s="530"/>
      <c r="B391" s="527"/>
      <c r="C391" s="185" t="s">
        <v>1289</v>
      </c>
      <c r="D391" s="527"/>
      <c r="E391" s="571"/>
      <c r="F391" s="536"/>
      <c r="G391" s="536"/>
      <c r="H391" s="539"/>
      <c r="I391" s="503"/>
      <c r="J391" s="542"/>
      <c r="K391" s="524"/>
      <c r="L391" s="527"/>
      <c r="M391" s="545"/>
      <c r="N391" s="521"/>
      <c r="O391" s="521"/>
      <c r="P391" s="521"/>
      <c r="Q391" s="521"/>
      <c r="R391" s="521"/>
      <c r="S391" s="521"/>
      <c r="T391" s="521"/>
      <c r="U391" s="521"/>
      <c r="V391" s="521"/>
      <c r="W391" s="521"/>
      <c r="X391" s="521"/>
      <c r="Y391" s="521"/>
      <c r="Z391" s="521"/>
      <c r="AA391" s="521"/>
      <c r="AB391" s="521"/>
      <c r="AC391" s="521"/>
      <c r="AD391" s="521"/>
      <c r="AE391" s="521"/>
      <c r="AF391" s="521"/>
      <c r="AG391" s="521"/>
      <c r="AH391" s="521"/>
      <c r="AI391" s="521"/>
      <c r="AJ391" s="521"/>
      <c r="AK391" s="521"/>
    </row>
    <row r="392" spans="1:37" ht="48.6" customHeight="1" x14ac:dyDescent="0.25">
      <c r="A392" s="510">
        <v>291</v>
      </c>
      <c r="B392" s="507" t="s">
        <v>152</v>
      </c>
      <c r="C392" s="180" t="s">
        <v>1290</v>
      </c>
      <c r="D392" s="507" t="s">
        <v>288</v>
      </c>
      <c r="E392" s="566">
        <v>3</v>
      </c>
      <c r="F392" s="495">
        <v>69327</v>
      </c>
      <c r="G392" s="495">
        <v>19462</v>
      </c>
      <c r="H392" s="498">
        <v>0</v>
      </c>
      <c r="I392" s="501">
        <v>0.71927200000000002</v>
      </c>
      <c r="J392" s="495">
        <v>19462</v>
      </c>
      <c r="K392" s="504">
        <v>58386</v>
      </c>
      <c r="L392" s="507" t="s">
        <v>1026</v>
      </c>
      <c r="M392" s="516">
        <v>3</v>
      </c>
      <c r="N392" s="492" t="s">
        <v>1027</v>
      </c>
      <c r="O392" s="492" t="s">
        <v>1027</v>
      </c>
      <c r="P392" s="492" t="s">
        <v>1027</v>
      </c>
      <c r="Q392" s="492" t="s">
        <v>1027</v>
      </c>
      <c r="R392" s="492" t="s">
        <v>1027</v>
      </c>
      <c r="S392" s="492" t="s">
        <v>1027</v>
      </c>
      <c r="T392" s="492" t="s">
        <v>1027</v>
      </c>
      <c r="U392" s="492" t="s">
        <v>1027</v>
      </c>
      <c r="V392" s="492" t="s">
        <v>1027</v>
      </c>
      <c r="W392" s="492" t="s">
        <v>1027</v>
      </c>
      <c r="X392" s="492" t="s">
        <v>1027</v>
      </c>
      <c r="Y392" s="492" t="s">
        <v>1027</v>
      </c>
      <c r="Z392" s="492" t="s">
        <v>1027</v>
      </c>
      <c r="AA392" s="492" t="s">
        <v>1027</v>
      </c>
      <c r="AB392" s="492" t="s">
        <v>1027</v>
      </c>
      <c r="AC392" s="492" t="s">
        <v>1027</v>
      </c>
      <c r="AD392" s="492" t="s">
        <v>1027</v>
      </c>
      <c r="AE392" s="492" t="s">
        <v>1027</v>
      </c>
      <c r="AF392" s="492" t="s">
        <v>1027</v>
      </c>
      <c r="AG392" s="492" t="s">
        <v>1027</v>
      </c>
      <c r="AH392" s="492" t="s">
        <v>1027</v>
      </c>
      <c r="AI392" s="492" t="s">
        <v>1027</v>
      </c>
      <c r="AJ392" s="492" t="s">
        <v>1027</v>
      </c>
      <c r="AK392" s="492" t="s">
        <v>1027</v>
      </c>
    </row>
    <row r="393" spans="1:37" x14ac:dyDescent="0.25">
      <c r="A393" s="512"/>
      <c r="B393" s="509"/>
      <c r="C393" s="182" t="s">
        <v>1291</v>
      </c>
      <c r="D393" s="509"/>
      <c r="E393" s="568"/>
      <c r="F393" s="497"/>
      <c r="G393" s="497"/>
      <c r="H393" s="500"/>
      <c r="I393" s="503"/>
      <c r="J393" s="497"/>
      <c r="K393" s="506"/>
      <c r="L393" s="509"/>
      <c r="M393" s="518"/>
      <c r="N393" s="494"/>
      <c r="O393" s="494"/>
      <c r="P393" s="494"/>
      <c r="Q393" s="494"/>
      <c r="R393" s="494"/>
      <c r="S393" s="494"/>
      <c r="T393" s="494"/>
      <c r="U393" s="494"/>
      <c r="V393" s="494"/>
      <c r="W393" s="494"/>
      <c r="X393" s="494"/>
      <c r="Y393" s="494"/>
      <c r="Z393" s="494"/>
      <c r="AA393" s="494"/>
      <c r="AB393" s="494"/>
      <c r="AC393" s="494"/>
      <c r="AD393" s="494"/>
      <c r="AE393" s="494"/>
      <c r="AF393" s="494"/>
      <c r="AG393" s="494"/>
      <c r="AH393" s="494"/>
      <c r="AI393" s="494"/>
      <c r="AJ393" s="494"/>
      <c r="AK393" s="494"/>
    </row>
    <row r="394" spans="1:37" x14ac:dyDescent="0.25">
      <c r="A394" s="510">
        <v>294</v>
      </c>
      <c r="B394" s="507" t="s">
        <v>153</v>
      </c>
      <c r="C394" s="180" t="s">
        <v>1261</v>
      </c>
      <c r="D394" s="507" t="s">
        <v>288</v>
      </c>
      <c r="E394" s="566">
        <v>2</v>
      </c>
      <c r="F394" s="495">
        <v>51232</v>
      </c>
      <c r="G394" s="495">
        <v>11989</v>
      </c>
      <c r="H394" s="498">
        <v>0</v>
      </c>
      <c r="I394" s="501">
        <v>0.76598599999999994</v>
      </c>
      <c r="J394" s="495">
        <v>11989</v>
      </c>
      <c r="K394" s="504">
        <v>23978</v>
      </c>
      <c r="L394" s="507" t="s">
        <v>1026</v>
      </c>
      <c r="M394" s="516">
        <v>1</v>
      </c>
      <c r="N394" s="492">
        <v>1</v>
      </c>
      <c r="O394" s="492" t="s">
        <v>1027</v>
      </c>
      <c r="P394" s="492" t="s">
        <v>1027</v>
      </c>
      <c r="Q394" s="492" t="s">
        <v>1027</v>
      </c>
      <c r="R394" s="492" t="s">
        <v>1027</v>
      </c>
      <c r="S394" s="492" t="s">
        <v>1027</v>
      </c>
      <c r="T394" s="492" t="s">
        <v>1027</v>
      </c>
      <c r="U394" s="492" t="s">
        <v>1027</v>
      </c>
      <c r="V394" s="492" t="s">
        <v>1027</v>
      </c>
      <c r="W394" s="492" t="s">
        <v>1027</v>
      </c>
      <c r="X394" s="492" t="s">
        <v>1027</v>
      </c>
      <c r="Y394" s="492" t="s">
        <v>1027</v>
      </c>
      <c r="Z394" s="492" t="s">
        <v>1027</v>
      </c>
      <c r="AA394" s="492" t="s">
        <v>1027</v>
      </c>
      <c r="AB394" s="492" t="s">
        <v>1027</v>
      </c>
      <c r="AC394" s="492" t="s">
        <v>1027</v>
      </c>
      <c r="AD394" s="492" t="s">
        <v>1027</v>
      </c>
      <c r="AE394" s="492" t="s">
        <v>1027</v>
      </c>
      <c r="AF394" s="492" t="s">
        <v>1027</v>
      </c>
      <c r="AG394" s="492" t="s">
        <v>1027</v>
      </c>
      <c r="AH394" s="492" t="s">
        <v>1027</v>
      </c>
      <c r="AI394" s="492" t="s">
        <v>1027</v>
      </c>
      <c r="AJ394" s="492" t="s">
        <v>1027</v>
      </c>
      <c r="AK394" s="492" t="s">
        <v>1027</v>
      </c>
    </row>
    <row r="395" spans="1:37" x14ac:dyDescent="0.25">
      <c r="A395" s="511"/>
      <c r="B395" s="508"/>
      <c r="C395" s="181" t="s">
        <v>1292</v>
      </c>
      <c r="D395" s="508"/>
      <c r="E395" s="567"/>
      <c r="F395" s="496"/>
      <c r="G395" s="496"/>
      <c r="H395" s="499"/>
      <c r="I395" s="502"/>
      <c r="J395" s="496"/>
      <c r="K395" s="505"/>
      <c r="L395" s="508"/>
      <c r="M395" s="517"/>
      <c r="N395" s="493"/>
      <c r="O395" s="493"/>
      <c r="P395" s="493"/>
      <c r="Q395" s="493"/>
      <c r="R395" s="493"/>
      <c r="S395" s="493"/>
      <c r="T395" s="493"/>
      <c r="U395" s="493"/>
      <c r="V395" s="493"/>
      <c r="W395" s="493"/>
      <c r="X395" s="493"/>
      <c r="Y395" s="493"/>
      <c r="Z395" s="493"/>
      <c r="AA395" s="493"/>
      <c r="AB395" s="493"/>
      <c r="AC395" s="493"/>
      <c r="AD395" s="493"/>
      <c r="AE395" s="493"/>
      <c r="AF395" s="493"/>
      <c r="AG395" s="493"/>
      <c r="AH395" s="493"/>
      <c r="AI395" s="493"/>
      <c r="AJ395" s="493"/>
      <c r="AK395" s="493"/>
    </row>
    <row r="396" spans="1:37" x14ac:dyDescent="0.25">
      <c r="A396" s="512"/>
      <c r="B396" s="509"/>
      <c r="C396" s="182" t="s">
        <v>1293</v>
      </c>
      <c r="D396" s="509"/>
      <c r="E396" s="568"/>
      <c r="F396" s="497"/>
      <c r="G396" s="497"/>
      <c r="H396" s="500"/>
      <c r="I396" s="503"/>
      <c r="J396" s="497"/>
      <c r="K396" s="506"/>
      <c r="L396" s="509"/>
      <c r="M396" s="518"/>
      <c r="N396" s="494"/>
      <c r="O396" s="494"/>
      <c r="P396" s="494"/>
      <c r="Q396" s="494"/>
      <c r="R396" s="494"/>
      <c r="S396" s="494"/>
      <c r="T396" s="494"/>
      <c r="U396" s="494"/>
      <c r="V396" s="494"/>
      <c r="W396" s="494"/>
      <c r="X396" s="494"/>
      <c r="Y396" s="494"/>
      <c r="Z396" s="494"/>
      <c r="AA396" s="494"/>
      <c r="AB396" s="494"/>
      <c r="AC396" s="494"/>
      <c r="AD396" s="494"/>
      <c r="AE396" s="494"/>
      <c r="AF396" s="494"/>
      <c r="AG396" s="494"/>
      <c r="AH396" s="494"/>
      <c r="AI396" s="494"/>
      <c r="AJ396" s="494"/>
      <c r="AK396" s="494"/>
    </row>
    <row r="397" spans="1:37" x14ac:dyDescent="0.25">
      <c r="A397" s="510">
        <v>300</v>
      </c>
      <c r="B397" s="507" t="s">
        <v>154</v>
      </c>
      <c r="C397" s="180" t="s">
        <v>1261</v>
      </c>
      <c r="D397" s="507" t="s">
        <v>288</v>
      </c>
      <c r="E397" s="566">
        <v>41</v>
      </c>
      <c r="F397" s="495">
        <v>87526</v>
      </c>
      <c r="G397" s="495">
        <v>38256</v>
      </c>
      <c r="H397" s="498">
        <v>0</v>
      </c>
      <c r="I397" s="501">
        <v>0.56291800000000003</v>
      </c>
      <c r="J397" s="495">
        <v>38256</v>
      </c>
      <c r="K397" s="504">
        <v>1568496</v>
      </c>
      <c r="L397" s="507" t="s">
        <v>1026</v>
      </c>
      <c r="M397" s="516">
        <v>7</v>
      </c>
      <c r="N397" s="492">
        <v>4</v>
      </c>
      <c r="O397" s="492">
        <v>1</v>
      </c>
      <c r="P397" s="492" t="s">
        <v>1027</v>
      </c>
      <c r="Q397" s="492">
        <v>2</v>
      </c>
      <c r="R397" s="492">
        <v>2</v>
      </c>
      <c r="S397" s="492">
        <v>2</v>
      </c>
      <c r="T397" s="492">
        <v>2</v>
      </c>
      <c r="U397" s="492">
        <v>2</v>
      </c>
      <c r="V397" s="492">
        <v>2</v>
      </c>
      <c r="W397" s="492">
        <v>2</v>
      </c>
      <c r="X397" s="492">
        <v>1</v>
      </c>
      <c r="Y397" s="492">
        <v>1</v>
      </c>
      <c r="Z397" s="492">
        <v>1</v>
      </c>
      <c r="AA397" s="492">
        <v>1</v>
      </c>
      <c r="AB397" s="492">
        <v>1</v>
      </c>
      <c r="AC397" s="492">
        <v>1</v>
      </c>
      <c r="AD397" s="492">
        <v>2</v>
      </c>
      <c r="AE397" s="492">
        <v>1</v>
      </c>
      <c r="AF397" s="492">
        <v>1</v>
      </c>
      <c r="AG397" s="492">
        <v>1</v>
      </c>
      <c r="AH397" s="492">
        <v>1</v>
      </c>
      <c r="AI397" s="492">
        <v>1</v>
      </c>
      <c r="AJ397" s="492">
        <v>1</v>
      </c>
      <c r="AK397" s="492">
        <v>1</v>
      </c>
    </row>
    <row r="398" spans="1:37" x14ac:dyDescent="0.25">
      <c r="A398" s="511"/>
      <c r="B398" s="508"/>
      <c r="C398" s="181" t="s">
        <v>1294</v>
      </c>
      <c r="D398" s="508"/>
      <c r="E398" s="567"/>
      <c r="F398" s="496"/>
      <c r="G398" s="496"/>
      <c r="H398" s="499"/>
      <c r="I398" s="502"/>
      <c r="J398" s="496"/>
      <c r="K398" s="505"/>
      <c r="L398" s="508"/>
      <c r="M398" s="517"/>
      <c r="N398" s="493"/>
      <c r="O398" s="493"/>
      <c r="P398" s="493"/>
      <c r="Q398" s="493"/>
      <c r="R398" s="493"/>
      <c r="S398" s="493"/>
      <c r="T398" s="493"/>
      <c r="U398" s="493"/>
      <c r="V398" s="493"/>
      <c r="W398" s="493"/>
      <c r="X398" s="493"/>
      <c r="Y398" s="493"/>
      <c r="Z398" s="493"/>
      <c r="AA398" s="493"/>
      <c r="AB398" s="493"/>
      <c r="AC398" s="493"/>
      <c r="AD398" s="493"/>
      <c r="AE398" s="493"/>
      <c r="AF398" s="493"/>
      <c r="AG398" s="493"/>
      <c r="AH398" s="493"/>
      <c r="AI398" s="493"/>
      <c r="AJ398" s="493"/>
      <c r="AK398" s="493"/>
    </row>
    <row r="399" spans="1:37" x14ac:dyDescent="0.25">
      <c r="A399" s="512"/>
      <c r="B399" s="509"/>
      <c r="C399" s="182" t="s">
        <v>1295</v>
      </c>
      <c r="D399" s="509"/>
      <c r="E399" s="568"/>
      <c r="F399" s="497"/>
      <c r="G399" s="497"/>
      <c r="H399" s="500"/>
      <c r="I399" s="503"/>
      <c r="J399" s="497"/>
      <c r="K399" s="506"/>
      <c r="L399" s="509"/>
      <c r="M399" s="518"/>
      <c r="N399" s="494"/>
      <c r="O399" s="494"/>
      <c r="P399" s="494"/>
      <c r="Q399" s="494"/>
      <c r="R399" s="494"/>
      <c r="S399" s="494"/>
      <c r="T399" s="494"/>
      <c r="U399" s="494"/>
      <c r="V399" s="494"/>
      <c r="W399" s="494"/>
      <c r="X399" s="494"/>
      <c r="Y399" s="494"/>
      <c r="Z399" s="494"/>
      <c r="AA399" s="494"/>
      <c r="AB399" s="494"/>
      <c r="AC399" s="494"/>
      <c r="AD399" s="494"/>
      <c r="AE399" s="494"/>
      <c r="AF399" s="494"/>
      <c r="AG399" s="494"/>
      <c r="AH399" s="494"/>
      <c r="AI399" s="494"/>
      <c r="AJ399" s="494"/>
      <c r="AK399" s="494"/>
    </row>
    <row r="400" spans="1:37" x14ac:dyDescent="0.25">
      <c r="A400" s="510">
        <v>304</v>
      </c>
      <c r="B400" s="507" t="s">
        <v>155</v>
      </c>
      <c r="C400" s="180" t="s">
        <v>1296</v>
      </c>
      <c r="D400" s="507" t="s">
        <v>288</v>
      </c>
      <c r="E400" s="566">
        <v>5</v>
      </c>
      <c r="F400" s="495">
        <v>22934</v>
      </c>
      <c r="G400" s="495">
        <v>9990</v>
      </c>
      <c r="H400" s="498">
        <v>0</v>
      </c>
      <c r="I400" s="501">
        <v>0.56440199999999996</v>
      </c>
      <c r="J400" s="495">
        <v>9990</v>
      </c>
      <c r="K400" s="504">
        <v>49950</v>
      </c>
      <c r="L400" s="507" t="s">
        <v>1026</v>
      </c>
      <c r="M400" s="516">
        <v>1</v>
      </c>
      <c r="N400" s="492" t="s">
        <v>1027</v>
      </c>
      <c r="O400" s="492" t="s">
        <v>1027</v>
      </c>
      <c r="P400" s="492" t="s">
        <v>1027</v>
      </c>
      <c r="Q400" s="492" t="s">
        <v>1027</v>
      </c>
      <c r="R400" s="492" t="s">
        <v>1027</v>
      </c>
      <c r="S400" s="492" t="s">
        <v>1027</v>
      </c>
      <c r="T400" s="492" t="s">
        <v>1027</v>
      </c>
      <c r="U400" s="492" t="s">
        <v>1027</v>
      </c>
      <c r="V400" s="492" t="s">
        <v>1027</v>
      </c>
      <c r="W400" s="492" t="s">
        <v>1027</v>
      </c>
      <c r="X400" s="492">
        <v>1</v>
      </c>
      <c r="Y400" s="492">
        <v>1</v>
      </c>
      <c r="Z400" s="492">
        <v>1</v>
      </c>
      <c r="AA400" s="492">
        <v>1</v>
      </c>
      <c r="AB400" s="492" t="s">
        <v>1027</v>
      </c>
      <c r="AC400" s="492" t="s">
        <v>1027</v>
      </c>
      <c r="AD400" s="492" t="s">
        <v>1027</v>
      </c>
      <c r="AE400" s="492" t="s">
        <v>1027</v>
      </c>
      <c r="AF400" s="492" t="s">
        <v>1027</v>
      </c>
      <c r="AG400" s="492" t="s">
        <v>1027</v>
      </c>
      <c r="AH400" s="492" t="s">
        <v>1027</v>
      </c>
      <c r="AI400" s="492" t="s">
        <v>1027</v>
      </c>
      <c r="AJ400" s="492" t="s">
        <v>1027</v>
      </c>
      <c r="AK400" s="492" t="s">
        <v>1027</v>
      </c>
    </row>
    <row r="401" spans="1:37" x14ac:dyDescent="0.25">
      <c r="A401" s="512"/>
      <c r="B401" s="509"/>
      <c r="C401" s="182" t="s">
        <v>1297</v>
      </c>
      <c r="D401" s="509"/>
      <c r="E401" s="568"/>
      <c r="F401" s="497"/>
      <c r="G401" s="497"/>
      <c r="H401" s="500"/>
      <c r="I401" s="503"/>
      <c r="J401" s="497"/>
      <c r="K401" s="506"/>
      <c r="L401" s="509"/>
      <c r="M401" s="518"/>
      <c r="N401" s="494"/>
      <c r="O401" s="494"/>
      <c r="P401" s="494"/>
      <c r="Q401" s="494"/>
      <c r="R401" s="494"/>
      <c r="S401" s="494"/>
      <c r="T401" s="494"/>
      <c r="U401" s="494"/>
      <c r="V401" s="494"/>
      <c r="W401" s="494"/>
      <c r="X401" s="494"/>
      <c r="Y401" s="494"/>
      <c r="Z401" s="494"/>
      <c r="AA401" s="494"/>
      <c r="AB401" s="494"/>
      <c r="AC401" s="494"/>
      <c r="AD401" s="494"/>
      <c r="AE401" s="494"/>
      <c r="AF401" s="494"/>
      <c r="AG401" s="494"/>
      <c r="AH401" s="494"/>
      <c r="AI401" s="494"/>
      <c r="AJ401" s="494"/>
      <c r="AK401" s="494"/>
    </row>
    <row r="402" spans="1:37" x14ac:dyDescent="0.25">
      <c r="A402" s="510">
        <v>310</v>
      </c>
      <c r="B402" s="507" t="s">
        <v>156</v>
      </c>
      <c r="C402" s="180" t="s">
        <v>1298</v>
      </c>
      <c r="D402" s="507" t="s">
        <v>288</v>
      </c>
      <c r="E402" s="566">
        <v>19</v>
      </c>
      <c r="F402" s="495">
        <v>47340</v>
      </c>
      <c r="G402" s="495">
        <v>13676</v>
      </c>
      <c r="H402" s="498">
        <v>0</v>
      </c>
      <c r="I402" s="501">
        <v>0.71111100000000005</v>
      </c>
      <c r="J402" s="495">
        <v>13676</v>
      </c>
      <c r="K402" s="504">
        <v>259844</v>
      </c>
      <c r="L402" s="507" t="s">
        <v>1026</v>
      </c>
      <c r="M402" s="516">
        <v>2</v>
      </c>
      <c r="N402" s="492" t="s">
        <v>1027</v>
      </c>
      <c r="O402" s="492">
        <v>1</v>
      </c>
      <c r="P402" s="492" t="s">
        <v>1027</v>
      </c>
      <c r="Q402" s="492">
        <v>1</v>
      </c>
      <c r="R402" s="492">
        <v>1</v>
      </c>
      <c r="S402" s="492">
        <v>1</v>
      </c>
      <c r="T402" s="492">
        <v>1</v>
      </c>
      <c r="U402" s="492">
        <v>1</v>
      </c>
      <c r="V402" s="492">
        <v>1</v>
      </c>
      <c r="W402" s="492">
        <v>1</v>
      </c>
      <c r="X402" s="492" t="s">
        <v>1027</v>
      </c>
      <c r="Y402" s="492" t="s">
        <v>1027</v>
      </c>
      <c r="Z402" s="492" t="s">
        <v>1027</v>
      </c>
      <c r="AA402" s="492" t="s">
        <v>1027</v>
      </c>
      <c r="AB402" s="492">
        <v>1</v>
      </c>
      <c r="AC402" s="492">
        <v>1</v>
      </c>
      <c r="AD402" s="492">
        <v>1</v>
      </c>
      <c r="AE402" s="492">
        <v>1</v>
      </c>
      <c r="AF402" s="492">
        <v>1</v>
      </c>
      <c r="AG402" s="492">
        <v>1</v>
      </c>
      <c r="AH402" s="492">
        <v>1</v>
      </c>
      <c r="AI402" s="492">
        <v>1</v>
      </c>
      <c r="AJ402" s="492">
        <v>1</v>
      </c>
      <c r="AK402" s="492" t="s">
        <v>1027</v>
      </c>
    </row>
    <row r="403" spans="1:37" x14ac:dyDescent="0.25">
      <c r="A403" s="511"/>
      <c r="B403" s="508"/>
      <c r="C403" s="181" t="s">
        <v>1299</v>
      </c>
      <c r="D403" s="508"/>
      <c r="E403" s="567"/>
      <c r="F403" s="496"/>
      <c r="G403" s="496"/>
      <c r="H403" s="499"/>
      <c r="I403" s="502"/>
      <c r="J403" s="496"/>
      <c r="K403" s="505"/>
      <c r="L403" s="508"/>
      <c r="M403" s="517"/>
      <c r="N403" s="493"/>
      <c r="O403" s="493"/>
      <c r="P403" s="493"/>
      <c r="Q403" s="493"/>
      <c r="R403" s="493"/>
      <c r="S403" s="493"/>
      <c r="T403" s="493"/>
      <c r="U403" s="493"/>
      <c r="V403" s="493"/>
      <c r="W403" s="493"/>
      <c r="X403" s="493"/>
      <c r="Y403" s="493"/>
      <c r="Z403" s="493"/>
      <c r="AA403" s="493"/>
      <c r="AB403" s="493"/>
      <c r="AC403" s="493"/>
      <c r="AD403" s="493"/>
      <c r="AE403" s="493"/>
      <c r="AF403" s="493"/>
      <c r="AG403" s="493"/>
      <c r="AH403" s="493"/>
      <c r="AI403" s="493"/>
      <c r="AJ403" s="493"/>
      <c r="AK403" s="493"/>
    </row>
    <row r="404" spans="1:37" ht="25.5" x14ac:dyDescent="0.25">
      <c r="A404" s="511"/>
      <c r="B404" s="508"/>
      <c r="C404" s="181" t="s">
        <v>1300</v>
      </c>
      <c r="D404" s="508"/>
      <c r="E404" s="567"/>
      <c r="F404" s="496"/>
      <c r="G404" s="496"/>
      <c r="H404" s="499"/>
      <c r="I404" s="502"/>
      <c r="J404" s="496"/>
      <c r="K404" s="505"/>
      <c r="L404" s="508"/>
      <c r="M404" s="517"/>
      <c r="N404" s="493"/>
      <c r="O404" s="493"/>
      <c r="P404" s="493"/>
      <c r="Q404" s="493"/>
      <c r="R404" s="493"/>
      <c r="S404" s="493"/>
      <c r="T404" s="493"/>
      <c r="U404" s="493"/>
      <c r="V404" s="493"/>
      <c r="W404" s="493"/>
      <c r="X404" s="493"/>
      <c r="Y404" s="493"/>
      <c r="Z404" s="493"/>
      <c r="AA404" s="493"/>
      <c r="AB404" s="493"/>
      <c r="AC404" s="493"/>
      <c r="AD404" s="493"/>
      <c r="AE404" s="493"/>
      <c r="AF404" s="493"/>
      <c r="AG404" s="493"/>
      <c r="AH404" s="493"/>
      <c r="AI404" s="493"/>
      <c r="AJ404" s="493"/>
      <c r="AK404" s="493"/>
    </row>
    <row r="405" spans="1:37" x14ac:dyDescent="0.25">
      <c r="A405" s="512"/>
      <c r="B405" s="509"/>
      <c r="C405" s="182" t="s">
        <v>1301</v>
      </c>
      <c r="D405" s="509"/>
      <c r="E405" s="568"/>
      <c r="F405" s="497"/>
      <c r="G405" s="497"/>
      <c r="H405" s="500"/>
      <c r="I405" s="503"/>
      <c r="J405" s="497"/>
      <c r="K405" s="506"/>
      <c r="L405" s="509"/>
      <c r="M405" s="518"/>
      <c r="N405" s="494"/>
      <c r="O405" s="494"/>
      <c r="P405" s="494"/>
      <c r="Q405" s="494"/>
      <c r="R405" s="494"/>
      <c r="S405" s="494"/>
      <c r="T405" s="494"/>
      <c r="U405" s="494"/>
      <c r="V405" s="494"/>
      <c r="W405" s="494"/>
      <c r="X405" s="494"/>
      <c r="Y405" s="494"/>
      <c r="Z405" s="494"/>
      <c r="AA405" s="494"/>
      <c r="AB405" s="494"/>
      <c r="AC405" s="494"/>
      <c r="AD405" s="494"/>
      <c r="AE405" s="494"/>
      <c r="AF405" s="494"/>
      <c r="AG405" s="494"/>
      <c r="AH405" s="494"/>
      <c r="AI405" s="494"/>
      <c r="AJ405" s="494"/>
      <c r="AK405" s="494"/>
    </row>
    <row r="406" spans="1:37" x14ac:dyDescent="0.25">
      <c r="A406" s="510">
        <v>316</v>
      </c>
      <c r="B406" s="507" t="s">
        <v>157</v>
      </c>
      <c r="C406" s="180" t="s">
        <v>1302</v>
      </c>
      <c r="D406" s="507" t="s">
        <v>288</v>
      </c>
      <c r="E406" s="566">
        <v>29</v>
      </c>
      <c r="F406" s="495">
        <v>26931</v>
      </c>
      <c r="G406" s="495">
        <v>6254</v>
      </c>
      <c r="H406" s="498">
        <v>0</v>
      </c>
      <c r="I406" s="501">
        <v>0.76777700000000004</v>
      </c>
      <c r="J406" s="495">
        <v>6254</v>
      </c>
      <c r="K406" s="504">
        <v>181366</v>
      </c>
      <c r="L406" s="507" t="s">
        <v>1026</v>
      </c>
      <c r="M406" s="516">
        <v>5</v>
      </c>
      <c r="N406" s="492">
        <v>2</v>
      </c>
      <c r="O406" s="492">
        <v>1</v>
      </c>
      <c r="P406" s="492" t="s">
        <v>1027</v>
      </c>
      <c r="Q406" s="492">
        <v>1</v>
      </c>
      <c r="R406" s="492">
        <v>1</v>
      </c>
      <c r="S406" s="492">
        <v>1</v>
      </c>
      <c r="T406" s="492">
        <v>1</v>
      </c>
      <c r="U406" s="492">
        <v>1</v>
      </c>
      <c r="V406" s="492">
        <v>1</v>
      </c>
      <c r="W406" s="492">
        <v>1</v>
      </c>
      <c r="X406" s="492">
        <v>1</v>
      </c>
      <c r="Y406" s="492">
        <v>1</v>
      </c>
      <c r="Z406" s="492">
        <v>1</v>
      </c>
      <c r="AA406" s="492">
        <v>1</v>
      </c>
      <c r="AB406" s="492">
        <v>1</v>
      </c>
      <c r="AC406" s="492">
        <v>1</v>
      </c>
      <c r="AD406" s="492">
        <v>1</v>
      </c>
      <c r="AE406" s="492">
        <v>1</v>
      </c>
      <c r="AF406" s="492">
        <v>1</v>
      </c>
      <c r="AG406" s="492">
        <v>1</v>
      </c>
      <c r="AH406" s="492">
        <v>1</v>
      </c>
      <c r="AI406" s="492">
        <v>1</v>
      </c>
      <c r="AJ406" s="492">
        <v>1</v>
      </c>
      <c r="AK406" s="492">
        <v>1</v>
      </c>
    </row>
    <row r="407" spans="1:37" x14ac:dyDescent="0.25">
      <c r="A407" s="511"/>
      <c r="B407" s="508"/>
      <c r="C407" s="181" t="s">
        <v>1303</v>
      </c>
      <c r="D407" s="508"/>
      <c r="E407" s="567"/>
      <c r="F407" s="496"/>
      <c r="G407" s="496"/>
      <c r="H407" s="499"/>
      <c r="I407" s="502"/>
      <c r="J407" s="496"/>
      <c r="K407" s="505"/>
      <c r="L407" s="508"/>
      <c r="M407" s="517"/>
      <c r="N407" s="493"/>
      <c r="O407" s="493"/>
      <c r="P407" s="493"/>
      <c r="Q407" s="493"/>
      <c r="R407" s="493"/>
      <c r="S407" s="493"/>
      <c r="T407" s="493"/>
      <c r="U407" s="493"/>
      <c r="V407" s="493"/>
      <c r="W407" s="493"/>
      <c r="X407" s="493"/>
      <c r="Y407" s="493"/>
      <c r="Z407" s="493"/>
      <c r="AA407" s="493"/>
      <c r="AB407" s="493"/>
      <c r="AC407" s="493"/>
      <c r="AD407" s="493"/>
      <c r="AE407" s="493"/>
      <c r="AF407" s="493"/>
      <c r="AG407" s="493"/>
      <c r="AH407" s="493"/>
      <c r="AI407" s="493"/>
      <c r="AJ407" s="493"/>
      <c r="AK407" s="493"/>
    </row>
    <row r="408" spans="1:37" x14ac:dyDescent="0.25">
      <c r="A408" s="511"/>
      <c r="B408" s="508"/>
      <c r="C408" s="181" t="s">
        <v>1304</v>
      </c>
      <c r="D408" s="508"/>
      <c r="E408" s="567"/>
      <c r="F408" s="496"/>
      <c r="G408" s="496"/>
      <c r="H408" s="499"/>
      <c r="I408" s="502"/>
      <c r="J408" s="496"/>
      <c r="K408" s="505"/>
      <c r="L408" s="508"/>
      <c r="M408" s="517"/>
      <c r="N408" s="493"/>
      <c r="O408" s="493"/>
      <c r="P408" s="493"/>
      <c r="Q408" s="493"/>
      <c r="R408" s="493"/>
      <c r="S408" s="493"/>
      <c r="T408" s="493"/>
      <c r="U408" s="493"/>
      <c r="V408" s="493"/>
      <c r="W408" s="493"/>
      <c r="X408" s="493"/>
      <c r="Y408" s="493"/>
      <c r="Z408" s="493"/>
      <c r="AA408" s="493"/>
      <c r="AB408" s="493"/>
      <c r="AC408" s="493"/>
      <c r="AD408" s="493"/>
      <c r="AE408" s="493"/>
      <c r="AF408" s="493"/>
      <c r="AG408" s="493"/>
      <c r="AH408" s="493"/>
      <c r="AI408" s="493"/>
      <c r="AJ408" s="493"/>
      <c r="AK408" s="493"/>
    </row>
    <row r="409" spans="1:37" x14ac:dyDescent="0.25">
      <c r="A409" s="512"/>
      <c r="B409" s="509"/>
      <c r="C409" s="182" t="s">
        <v>1305</v>
      </c>
      <c r="D409" s="509"/>
      <c r="E409" s="568"/>
      <c r="F409" s="497"/>
      <c r="G409" s="497"/>
      <c r="H409" s="500"/>
      <c r="I409" s="503"/>
      <c r="J409" s="497"/>
      <c r="K409" s="506"/>
      <c r="L409" s="509"/>
      <c r="M409" s="518"/>
      <c r="N409" s="494"/>
      <c r="O409" s="494"/>
      <c r="P409" s="494"/>
      <c r="Q409" s="494"/>
      <c r="R409" s="494"/>
      <c r="S409" s="494"/>
      <c r="T409" s="494"/>
      <c r="U409" s="494"/>
      <c r="V409" s="494"/>
      <c r="W409" s="494"/>
      <c r="X409" s="494"/>
      <c r="Y409" s="494"/>
      <c r="Z409" s="494"/>
      <c r="AA409" s="494"/>
      <c r="AB409" s="494"/>
      <c r="AC409" s="494"/>
      <c r="AD409" s="494"/>
      <c r="AE409" s="494"/>
      <c r="AF409" s="494"/>
      <c r="AG409" s="494"/>
      <c r="AH409" s="494"/>
      <c r="AI409" s="494"/>
      <c r="AJ409" s="494"/>
      <c r="AK409" s="494"/>
    </row>
    <row r="410" spans="1:37" x14ac:dyDescent="0.25">
      <c r="A410" s="510">
        <v>365</v>
      </c>
      <c r="B410" s="507" t="s">
        <v>188</v>
      </c>
      <c r="C410" s="180" t="s">
        <v>1261</v>
      </c>
      <c r="D410" s="507" t="s">
        <v>288</v>
      </c>
      <c r="E410" s="566">
        <v>84</v>
      </c>
      <c r="F410" s="495">
        <v>9468</v>
      </c>
      <c r="G410" s="495">
        <v>2398</v>
      </c>
      <c r="H410" s="498">
        <v>0</v>
      </c>
      <c r="I410" s="501">
        <v>0.746726</v>
      </c>
      <c r="J410" s="495">
        <v>2398</v>
      </c>
      <c r="K410" s="504">
        <v>201432</v>
      </c>
      <c r="L410" s="507" t="s">
        <v>1026</v>
      </c>
      <c r="M410" s="516">
        <v>40</v>
      </c>
      <c r="N410" s="492" t="s">
        <v>1027</v>
      </c>
      <c r="O410" s="492">
        <v>2</v>
      </c>
      <c r="P410" s="492" t="s">
        <v>1027</v>
      </c>
      <c r="Q410" s="492">
        <v>2</v>
      </c>
      <c r="R410" s="492">
        <v>2</v>
      </c>
      <c r="S410" s="492">
        <v>2</v>
      </c>
      <c r="T410" s="492">
        <v>2</v>
      </c>
      <c r="U410" s="492">
        <v>2</v>
      </c>
      <c r="V410" s="492">
        <v>2</v>
      </c>
      <c r="W410" s="492">
        <v>2</v>
      </c>
      <c r="X410" s="492">
        <v>2</v>
      </c>
      <c r="Y410" s="492">
        <v>2</v>
      </c>
      <c r="Z410" s="492">
        <v>2</v>
      </c>
      <c r="AA410" s="492">
        <v>2</v>
      </c>
      <c r="AB410" s="492">
        <v>2</v>
      </c>
      <c r="AC410" s="492">
        <v>2</v>
      </c>
      <c r="AD410" s="492">
        <v>2</v>
      </c>
      <c r="AE410" s="492">
        <v>2</v>
      </c>
      <c r="AF410" s="492">
        <v>2</v>
      </c>
      <c r="AG410" s="492">
        <v>2</v>
      </c>
      <c r="AH410" s="492">
        <v>2</v>
      </c>
      <c r="AI410" s="492">
        <v>2</v>
      </c>
      <c r="AJ410" s="492">
        <v>2</v>
      </c>
      <c r="AK410" s="492">
        <v>2</v>
      </c>
    </row>
    <row r="411" spans="1:37" x14ac:dyDescent="0.25">
      <c r="A411" s="511"/>
      <c r="B411" s="508"/>
      <c r="C411" s="181" t="s">
        <v>1306</v>
      </c>
      <c r="D411" s="508"/>
      <c r="E411" s="567"/>
      <c r="F411" s="496"/>
      <c r="G411" s="496"/>
      <c r="H411" s="499"/>
      <c r="I411" s="502"/>
      <c r="J411" s="496"/>
      <c r="K411" s="505"/>
      <c r="L411" s="508"/>
      <c r="M411" s="517"/>
      <c r="N411" s="493"/>
      <c r="O411" s="493"/>
      <c r="P411" s="493"/>
      <c r="Q411" s="493"/>
      <c r="R411" s="493"/>
      <c r="S411" s="493"/>
      <c r="T411" s="493"/>
      <c r="U411" s="493"/>
      <c r="V411" s="493"/>
      <c r="W411" s="493"/>
      <c r="X411" s="493"/>
      <c r="Y411" s="493"/>
      <c r="Z411" s="493"/>
      <c r="AA411" s="493"/>
      <c r="AB411" s="493"/>
      <c r="AC411" s="493"/>
      <c r="AD411" s="493"/>
      <c r="AE411" s="493"/>
      <c r="AF411" s="493"/>
      <c r="AG411" s="493"/>
      <c r="AH411" s="493"/>
      <c r="AI411" s="493"/>
      <c r="AJ411" s="493"/>
      <c r="AK411" s="493"/>
    </row>
    <row r="412" spans="1:37" x14ac:dyDescent="0.25">
      <c r="A412" s="511"/>
      <c r="B412" s="508"/>
      <c r="C412" s="181" t="s">
        <v>1307</v>
      </c>
      <c r="D412" s="508"/>
      <c r="E412" s="567"/>
      <c r="F412" s="496"/>
      <c r="G412" s="496"/>
      <c r="H412" s="499"/>
      <c r="I412" s="502"/>
      <c r="J412" s="496"/>
      <c r="K412" s="505"/>
      <c r="L412" s="508"/>
      <c r="M412" s="517"/>
      <c r="N412" s="493"/>
      <c r="O412" s="493"/>
      <c r="P412" s="493"/>
      <c r="Q412" s="493"/>
      <c r="R412" s="493"/>
      <c r="S412" s="493"/>
      <c r="T412" s="493"/>
      <c r="U412" s="493"/>
      <c r="V412" s="493"/>
      <c r="W412" s="493"/>
      <c r="X412" s="493"/>
      <c r="Y412" s="493"/>
      <c r="Z412" s="493"/>
      <c r="AA412" s="493"/>
      <c r="AB412" s="493"/>
      <c r="AC412" s="493"/>
      <c r="AD412" s="493"/>
      <c r="AE412" s="493"/>
      <c r="AF412" s="493"/>
      <c r="AG412" s="493"/>
      <c r="AH412" s="493"/>
      <c r="AI412" s="493"/>
      <c r="AJ412" s="493"/>
      <c r="AK412" s="493"/>
    </row>
    <row r="413" spans="1:37" ht="25.5" x14ac:dyDescent="0.25">
      <c r="A413" s="511"/>
      <c r="B413" s="508"/>
      <c r="C413" s="181" t="s">
        <v>1308</v>
      </c>
      <c r="D413" s="508"/>
      <c r="E413" s="567"/>
      <c r="F413" s="496"/>
      <c r="G413" s="496"/>
      <c r="H413" s="499"/>
      <c r="I413" s="502"/>
      <c r="J413" s="496"/>
      <c r="K413" s="505"/>
      <c r="L413" s="508"/>
      <c r="M413" s="517"/>
      <c r="N413" s="493"/>
      <c r="O413" s="493"/>
      <c r="P413" s="493"/>
      <c r="Q413" s="493"/>
      <c r="R413" s="493"/>
      <c r="S413" s="493"/>
      <c r="T413" s="493"/>
      <c r="U413" s="493"/>
      <c r="V413" s="493"/>
      <c r="W413" s="493"/>
      <c r="X413" s="493"/>
      <c r="Y413" s="493"/>
      <c r="Z413" s="493"/>
      <c r="AA413" s="493"/>
      <c r="AB413" s="493"/>
      <c r="AC413" s="493"/>
      <c r="AD413" s="493"/>
      <c r="AE413" s="493"/>
      <c r="AF413" s="493"/>
      <c r="AG413" s="493"/>
      <c r="AH413" s="493"/>
      <c r="AI413" s="493"/>
      <c r="AJ413" s="493"/>
      <c r="AK413" s="493"/>
    </row>
    <row r="414" spans="1:37" x14ac:dyDescent="0.25">
      <c r="A414" s="511"/>
      <c r="B414" s="508"/>
      <c r="C414" s="181" t="s">
        <v>1176</v>
      </c>
      <c r="D414" s="508"/>
      <c r="E414" s="567"/>
      <c r="F414" s="496"/>
      <c r="G414" s="496"/>
      <c r="H414" s="499"/>
      <c r="I414" s="502"/>
      <c r="J414" s="496"/>
      <c r="K414" s="505"/>
      <c r="L414" s="508"/>
      <c r="M414" s="517"/>
      <c r="N414" s="493"/>
      <c r="O414" s="493"/>
      <c r="P414" s="493"/>
      <c r="Q414" s="493"/>
      <c r="R414" s="493"/>
      <c r="S414" s="493"/>
      <c r="T414" s="493"/>
      <c r="U414" s="493"/>
      <c r="V414" s="493"/>
      <c r="W414" s="493"/>
      <c r="X414" s="493"/>
      <c r="Y414" s="493"/>
      <c r="Z414" s="493"/>
      <c r="AA414" s="493"/>
      <c r="AB414" s="493"/>
      <c r="AC414" s="493"/>
      <c r="AD414" s="493"/>
      <c r="AE414" s="493"/>
      <c r="AF414" s="493"/>
      <c r="AG414" s="493"/>
      <c r="AH414" s="493"/>
      <c r="AI414" s="493"/>
      <c r="AJ414" s="493"/>
      <c r="AK414" s="493"/>
    </row>
    <row r="415" spans="1:37" x14ac:dyDescent="0.25">
      <c r="A415" s="512"/>
      <c r="B415" s="509"/>
      <c r="C415" s="182" t="s">
        <v>1309</v>
      </c>
      <c r="D415" s="509"/>
      <c r="E415" s="568"/>
      <c r="F415" s="497"/>
      <c r="G415" s="497"/>
      <c r="H415" s="500"/>
      <c r="I415" s="503"/>
      <c r="J415" s="497"/>
      <c r="K415" s="506"/>
      <c r="L415" s="509"/>
      <c r="M415" s="518"/>
      <c r="N415" s="494"/>
      <c r="O415" s="494"/>
      <c r="P415" s="494"/>
      <c r="Q415" s="494"/>
      <c r="R415" s="494"/>
      <c r="S415" s="494"/>
      <c r="T415" s="494"/>
      <c r="U415" s="494"/>
      <c r="V415" s="494"/>
      <c r="W415" s="494"/>
      <c r="X415" s="494"/>
      <c r="Y415" s="494"/>
      <c r="Z415" s="494"/>
      <c r="AA415" s="494"/>
      <c r="AB415" s="494"/>
      <c r="AC415" s="494"/>
      <c r="AD415" s="494"/>
      <c r="AE415" s="494"/>
      <c r="AF415" s="494"/>
      <c r="AG415" s="494"/>
      <c r="AH415" s="494"/>
      <c r="AI415" s="494"/>
      <c r="AJ415" s="494"/>
      <c r="AK415" s="494"/>
    </row>
    <row r="416" spans="1:37" ht="63.75" x14ac:dyDescent="0.25">
      <c r="A416" s="163">
        <v>380</v>
      </c>
      <c r="B416" s="89" t="s">
        <v>916</v>
      </c>
      <c r="C416" s="103" t="s">
        <v>917</v>
      </c>
      <c r="D416" s="89" t="s">
        <v>912</v>
      </c>
      <c r="E416" s="193">
        <v>82</v>
      </c>
      <c r="F416" s="166">
        <v>40502</v>
      </c>
      <c r="G416" s="166">
        <v>15254</v>
      </c>
      <c r="H416" s="167">
        <v>0</v>
      </c>
      <c r="I416" s="168">
        <v>0.62337699999999996</v>
      </c>
      <c r="J416" s="166">
        <v>15254</v>
      </c>
      <c r="K416" s="169">
        <v>1250828</v>
      </c>
      <c r="L416" s="89" t="s">
        <v>1026</v>
      </c>
      <c r="M416" s="148">
        <v>33</v>
      </c>
      <c r="N416" s="148">
        <v>5</v>
      </c>
      <c r="O416" s="148">
        <v>2</v>
      </c>
      <c r="P416" s="148" t="s">
        <v>1027</v>
      </c>
      <c r="Q416" s="148">
        <v>2</v>
      </c>
      <c r="R416" s="148">
        <v>2</v>
      </c>
      <c r="S416" s="148">
        <v>2</v>
      </c>
      <c r="T416" s="148">
        <v>2</v>
      </c>
      <c r="U416" s="148">
        <v>2</v>
      </c>
      <c r="V416" s="148">
        <v>2</v>
      </c>
      <c r="W416" s="148">
        <v>2</v>
      </c>
      <c r="X416" s="148">
        <v>2</v>
      </c>
      <c r="Y416" s="148">
        <v>2</v>
      </c>
      <c r="Z416" s="148">
        <v>2</v>
      </c>
      <c r="AA416" s="148">
        <v>2</v>
      </c>
      <c r="AB416" s="148">
        <v>2</v>
      </c>
      <c r="AC416" s="148">
        <v>2</v>
      </c>
      <c r="AD416" s="148">
        <v>2</v>
      </c>
      <c r="AE416" s="148">
        <v>2</v>
      </c>
      <c r="AF416" s="148">
        <v>2</v>
      </c>
      <c r="AG416" s="148">
        <v>2</v>
      </c>
      <c r="AH416" s="148">
        <v>2</v>
      </c>
      <c r="AI416" s="148">
        <v>2</v>
      </c>
      <c r="AJ416" s="148">
        <v>2</v>
      </c>
      <c r="AK416" s="148">
        <v>2</v>
      </c>
    </row>
    <row r="417" spans="1:37" x14ac:dyDescent="0.25">
      <c r="A417" s="510">
        <v>387</v>
      </c>
      <c r="B417" s="507" t="s">
        <v>158</v>
      </c>
      <c r="C417" s="180" t="s">
        <v>1310</v>
      </c>
      <c r="D417" s="507" t="s">
        <v>288</v>
      </c>
      <c r="E417" s="566">
        <v>61</v>
      </c>
      <c r="F417" s="495">
        <v>70063</v>
      </c>
      <c r="G417" s="495">
        <v>34243</v>
      </c>
      <c r="H417" s="498">
        <v>0</v>
      </c>
      <c r="I417" s="501">
        <v>0.51125399999999999</v>
      </c>
      <c r="J417" s="495">
        <v>34243</v>
      </c>
      <c r="K417" s="504">
        <v>2088823</v>
      </c>
      <c r="L417" s="507" t="s">
        <v>1026</v>
      </c>
      <c r="M417" s="516">
        <v>28</v>
      </c>
      <c r="N417" s="492" t="s">
        <v>1027</v>
      </c>
      <c r="O417" s="492">
        <v>1</v>
      </c>
      <c r="P417" s="492" t="s">
        <v>1027</v>
      </c>
      <c r="Q417" s="492">
        <v>2</v>
      </c>
      <c r="R417" s="492">
        <v>2</v>
      </c>
      <c r="S417" s="492">
        <v>2</v>
      </c>
      <c r="T417" s="492">
        <v>2</v>
      </c>
      <c r="U417" s="492">
        <v>2</v>
      </c>
      <c r="V417" s="492">
        <v>4</v>
      </c>
      <c r="W417" s="492">
        <v>2</v>
      </c>
      <c r="X417" s="492" t="s">
        <v>1027</v>
      </c>
      <c r="Y417" s="492">
        <v>1</v>
      </c>
      <c r="Z417" s="492">
        <v>2</v>
      </c>
      <c r="AA417" s="492">
        <v>1</v>
      </c>
      <c r="AB417" s="492">
        <v>2</v>
      </c>
      <c r="AC417" s="492">
        <v>1</v>
      </c>
      <c r="AD417" s="492">
        <v>2</v>
      </c>
      <c r="AE417" s="492">
        <v>1</v>
      </c>
      <c r="AF417" s="492">
        <v>1</v>
      </c>
      <c r="AG417" s="492">
        <v>1</v>
      </c>
      <c r="AH417" s="492">
        <v>1</v>
      </c>
      <c r="AI417" s="492">
        <v>1</v>
      </c>
      <c r="AJ417" s="492">
        <v>1</v>
      </c>
      <c r="AK417" s="492">
        <v>1</v>
      </c>
    </row>
    <row r="418" spans="1:37" ht="25.5" x14ac:dyDescent="0.25">
      <c r="A418" s="511"/>
      <c r="B418" s="508"/>
      <c r="C418" s="181" t="s">
        <v>1311</v>
      </c>
      <c r="D418" s="508"/>
      <c r="E418" s="567"/>
      <c r="F418" s="496"/>
      <c r="G418" s="496"/>
      <c r="H418" s="499"/>
      <c r="I418" s="502"/>
      <c r="J418" s="496"/>
      <c r="K418" s="505"/>
      <c r="L418" s="508"/>
      <c r="M418" s="517"/>
      <c r="N418" s="493"/>
      <c r="O418" s="493"/>
      <c r="P418" s="493"/>
      <c r="Q418" s="493"/>
      <c r="R418" s="493"/>
      <c r="S418" s="493"/>
      <c r="T418" s="493"/>
      <c r="U418" s="493"/>
      <c r="V418" s="493"/>
      <c r="W418" s="493"/>
      <c r="X418" s="493"/>
      <c r="Y418" s="493"/>
      <c r="Z418" s="493"/>
      <c r="AA418" s="493"/>
      <c r="AB418" s="493"/>
      <c r="AC418" s="493"/>
      <c r="AD418" s="493"/>
      <c r="AE418" s="493"/>
      <c r="AF418" s="493"/>
      <c r="AG418" s="493"/>
      <c r="AH418" s="493"/>
      <c r="AI418" s="493"/>
      <c r="AJ418" s="493"/>
      <c r="AK418" s="493"/>
    </row>
    <row r="419" spans="1:37" x14ac:dyDescent="0.25">
      <c r="A419" s="511"/>
      <c r="B419" s="508"/>
      <c r="C419" s="181" t="s">
        <v>1312</v>
      </c>
      <c r="D419" s="508"/>
      <c r="E419" s="567"/>
      <c r="F419" s="496"/>
      <c r="G419" s="496"/>
      <c r="H419" s="499"/>
      <c r="I419" s="502"/>
      <c r="J419" s="496"/>
      <c r="K419" s="505"/>
      <c r="L419" s="508"/>
      <c r="M419" s="517"/>
      <c r="N419" s="493"/>
      <c r="O419" s="493"/>
      <c r="P419" s="493"/>
      <c r="Q419" s="493"/>
      <c r="R419" s="493"/>
      <c r="S419" s="493"/>
      <c r="T419" s="493"/>
      <c r="U419" s="493"/>
      <c r="V419" s="493"/>
      <c r="W419" s="493"/>
      <c r="X419" s="493"/>
      <c r="Y419" s="493"/>
      <c r="Z419" s="493"/>
      <c r="AA419" s="493"/>
      <c r="AB419" s="493"/>
      <c r="AC419" s="493"/>
      <c r="AD419" s="493"/>
      <c r="AE419" s="493"/>
      <c r="AF419" s="493"/>
      <c r="AG419" s="493"/>
      <c r="AH419" s="493"/>
      <c r="AI419" s="493"/>
      <c r="AJ419" s="493"/>
      <c r="AK419" s="493"/>
    </row>
    <row r="420" spans="1:37" x14ac:dyDescent="0.25">
      <c r="A420" s="511"/>
      <c r="B420" s="508"/>
      <c r="C420" s="181" t="s">
        <v>1313</v>
      </c>
      <c r="D420" s="508"/>
      <c r="E420" s="567"/>
      <c r="F420" s="496"/>
      <c r="G420" s="496"/>
      <c r="H420" s="499"/>
      <c r="I420" s="502"/>
      <c r="J420" s="496"/>
      <c r="K420" s="505"/>
      <c r="L420" s="508"/>
      <c r="M420" s="517"/>
      <c r="N420" s="493"/>
      <c r="O420" s="493"/>
      <c r="P420" s="493"/>
      <c r="Q420" s="493"/>
      <c r="R420" s="493"/>
      <c r="S420" s="493"/>
      <c r="T420" s="493"/>
      <c r="U420" s="493"/>
      <c r="V420" s="493"/>
      <c r="W420" s="493"/>
      <c r="X420" s="493"/>
      <c r="Y420" s="493"/>
      <c r="Z420" s="493"/>
      <c r="AA420" s="493"/>
      <c r="AB420" s="493"/>
      <c r="AC420" s="493"/>
      <c r="AD420" s="493"/>
      <c r="AE420" s="493"/>
      <c r="AF420" s="493"/>
      <c r="AG420" s="493"/>
      <c r="AH420" s="493"/>
      <c r="AI420" s="493"/>
      <c r="AJ420" s="493"/>
      <c r="AK420" s="493"/>
    </row>
    <row r="421" spans="1:37" x14ac:dyDescent="0.25">
      <c r="A421" s="511"/>
      <c r="B421" s="508"/>
      <c r="C421" s="181" t="s">
        <v>1314</v>
      </c>
      <c r="D421" s="508"/>
      <c r="E421" s="567"/>
      <c r="F421" s="496"/>
      <c r="G421" s="496"/>
      <c r="H421" s="499"/>
      <c r="I421" s="502"/>
      <c r="J421" s="496"/>
      <c r="K421" s="505"/>
      <c r="L421" s="508"/>
      <c r="M421" s="517"/>
      <c r="N421" s="493"/>
      <c r="O421" s="493"/>
      <c r="P421" s="493"/>
      <c r="Q421" s="493"/>
      <c r="R421" s="493"/>
      <c r="S421" s="493"/>
      <c r="T421" s="493"/>
      <c r="U421" s="493"/>
      <c r="V421" s="493"/>
      <c r="W421" s="493"/>
      <c r="X421" s="493"/>
      <c r="Y421" s="493"/>
      <c r="Z421" s="493"/>
      <c r="AA421" s="493"/>
      <c r="AB421" s="493"/>
      <c r="AC421" s="493"/>
      <c r="AD421" s="493"/>
      <c r="AE421" s="493"/>
      <c r="AF421" s="493"/>
      <c r="AG421" s="493"/>
      <c r="AH421" s="493"/>
      <c r="AI421" s="493"/>
      <c r="AJ421" s="493"/>
      <c r="AK421" s="493"/>
    </row>
    <row r="422" spans="1:37" x14ac:dyDescent="0.25">
      <c r="A422" s="511"/>
      <c r="B422" s="508"/>
      <c r="C422" s="181" t="s">
        <v>1315</v>
      </c>
      <c r="D422" s="508"/>
      <c r="E422" s="567"/>
      <c r="F422" s="496"/>
      <c r="G422" s="496"/>
      <c r="H422" s="499"/>
      <c r="I422" s="502"/>
      <c r="J422" s="496"/>
      <c r="K422" s="505"/>
      <c r="L422" s="508"/>
      <c r="M422" s="517"/>
      <c r="N422" s="493"/>
      <c r="O422" s="493"/>
      <c r="P422" s="493"/>
      <c r="Q422" s="493"/>
      <c r="R422" s="493"/>
      <c r="S422" s="493"/>
      <c r="T422" s="493"/>
      <c r="U422" s="493"/>
      <c r="V422" s="493"/>
      <c r="W422" s="493"/>
      <c r="X422" s="493"/>
      <c r="Y422" s="493"/>
      <c r="Z422" s="493"/>
      <c r="AA422" s="493"/>
      <c r="AB422" s="493"/>
      <c r="AC422" s="493"/>
      <c r="AD422" s="493"/>
      <c r="AE422" s="493"/>
      <c r="AF422" s="493"/>
      <c r="AG422" s="493"/>
      <c r="AH422" s="493"/>
      <c r="AI422" s="493"/>
      <c r="AJ422" s="493"/>
      <c r="AK422" s="493"/>
    </row>
    <row r="423" spans="1:37" x14ac:dyDescent="0.25">
      <c r="A423" s="512"/>
      <c r="B423" s="509"/>
      <c r="C423" s="182" t="s">
        <v>1316</v>
      </c>
      <c r="D423" s="509"/>
      <c r="E423" s="568"/>
      <c r="F423" s="497"/>
      <c r="G423" s="497"/>
      <c r="H423" s="500"/>
      <c r="I423" s="503"/>
      <c r="J423" s="497"/>
      <c r="K423" s="506"/>
      <c r="L423" s="509"/>
      <c r="M423" s="518"/>
      <c r="N423" s="494"/>
      <c r="O423" s="494"/>
      <c r="P423" s="494"/>
      <c r="Q423" s="494"/>
      <c r="R423" s="494"/>
      <c r="S423" s="494"/>
      <c r="T423" s="494"/>
      <c r="U423" s="494"/>
      <c r="V423" s="494"/>
      <c r="W423" s="494"/>
      <c r="X423" s="494"/>
      <c r="Y423" s="494"/>
      <c r="Z423" s="494"/>
      <c r="AA423" s="494"/>
      <c r="AB423" s="494"/>
      <c r="AC423" s="494"/>
      <c r="AD423" s="494"/>
      <c r="AE423" s="494"/>
      <c r="AF423" s="494"/>
      <c r="AG423" s="494"/>
      <c r="AH423" s="494"/>
      <c r="AI423" s="494"/>
      <c r="AJ423" s="494"/>
      <c r="AK423" s="494"/>
    </row>
    <row r="424" spans="1:37" x14ac:dyDescent="0.25">
      <c r="A424" s="510">
        <v>390</v>
      </c>
      <c r="B424" s="507" t="s">
        <v>159</v>
      </c>
      <c r="C424" s="180" t="s">
        <v>1317</v>
      </c>
      <c r="D424" s="507" t="s">
        <v>288</v>
      </c>
      <c r="E424" s="566">
        <v>75</v>
      </c>
      <c r="F424" s="495">
        <v>141494</v>
      </c>
      <c r="G424" s="495">
        <v>44647</v>
      </c>
      <c r="H424" s="498">
        <v>0</v>
      </c>
      <c r="I424" s="501">
        <v>0.68445999999999996</v>
      </c>
      <c r="J424" s="495">
        <v>44647</v>
      </c>
      <c r="K424" s="504">
        <v>3348525</v>
      </c>
      <c r="L424" s="507" t="s">
        <v>1026</v>
      </c>
      <c r="M424" s="516">
        <v>22</v>
      </c>
      <c r="N424" s="492" t="s">
        <v>1027</v>
      </c>
      <c r="O424" s="492">
        <v>5</v>
      </c>
      <c r="P424" s="492" t="s">
        <v>1027</v>
      </c>
      <c r="Q424" s="492">
        <v>8</v>
      </c>
      <c r="R424" s="492">
        <v>3</v>
      </c>
      <c r="S424" s="492">
        <v>3</v>
      </c>
      <c r="T424" s="492">
        <v>3</v>
      </c>
      <c r="U424" s="492">
        <v>3</v>
      </c>
      <c r="V424" s="492">
        <v>4</v>
      </c>
      <c r="W424" s="492">
        <v>3</v>
      </c>
      <c r="X424" s="492">
        <v>2</v>
      </c>
      <c r="Y424" s="492">
        <v>2</v>
      </c>
      <c r="Z424" s="492">
        <v>1</v>
      </c>
      <c r="AA424" s="492">
        <v>1</v>
      </c>
      <c r="AB424" s="492">
        <v>1</v>
      </c>
      <c r="AC424" s="492">
        <v>2</v>
      </c>
      <c r="AD424" s="492">
        <v>2</v>
      </c>
      <c r="AE424" s="492">
        <v>1</v>
      </c>
      <c r="AF424" s="492">
        <v>2</v>
      </c>
      <c r="AG424" s="492">
        <v>1</v>
      </c>
      <c r="AH424" s="492">
        <v>2</v>
      </c>
      <c r="AI424" s="492">
        <v>2</v>
      </c>
      <c r="AJ424" s="492">
        <v>1</v>
      </c>
      <c r="AK424" s="492">
        <v>1</v>
      </c>
    </row>
    <row r="425" spans="1:37" ht="25.5" x14ac:dyDescent="0.25">
      <c r="A425" s="511"/>
      <c r="B425" s="508"/>
      <c r="C425" s="181" t="s">
        <v>1318</v>
      </c>
      <c r="D425" s="508"/>
      <c r="E425" s="567"/>
      <c r="F425" s="496"/>
      <c r="G425" s="496"/>
      <c r="H425" s="499"/>
      <c r="I425" s="502"/>
      <c r="J425" s="496"/>
      <c r="K425" s="505"/>
      <c r="L425" s="508"/>
      <c r="M425" s="517"/>
      <c r="N425" s="493"/>
      <c r="O425" s="493"/>
      <c r="P425" s="493"/>
      <c r="Q425" s="493"/>
      <c r="R425" s="493"/>
      <c r="S425" s="493"/>
      <c r="T425" s="493"/>
      <c r="U425" s="493"/>
      <c r="V425" s="493"/>
      <c r="W425" s="493"/>
      <c r="X425" s="493"/>
      <c r="Y425" s="493"/>
      <c r="Z425" s="493"/>
      <c r="AA425" s="493"/>
      <c r="AB425" s="493"/>
      <c r="AC425" s="493"/>
      <c r="AD425" s="493"/>
      <c r="AE425" s="493"/>
      <c r="AF425" s="493"/>
      <c r="AG425" s="493"/>
      <c r="AH425" s="493"/>
      <c r="AI425" s="493"/>
      <c r="AJ425" s="493"/>
      <c r="AK425" s="493"/>
    </row>
    <row r="426" spans="1:37" x14ac:dyDescent="0.25">
      <c r="A426" s="511"/>
      <c r="B426" s="508"/>
      <c r="C426" s="181" t="s">
        <v>1319</v>
      </c>
      <c r="D426" s="508"/>
      <c r="E426" s="567"/>
      <c r="F426" s="496"/>
      <c r="G426" s="496"/>
      <c r="H426" s="499"/>
      <c r="I426" s="502"/>
      <c r="J426" s="496"/>
      <c r="K426" s="505"/>
      <c r="L426" s="508"/>
      <c r="M426" s="517"/>
      <c r="N426" s="493"/>
      <c r="O426" s="493"/>
      <c r="P426" s="493"/>
      <c r="Q426" s="493"/>
      <c r="R426" s="493"/>
      <c r="S426" s="493"/>
      <c r="T426" s="493"/>
      <c r="U426" s="493"/>
      <c r="V426" s="493"/>
      <c r="W426" s="493"/>
      <c r="X426" s="493"/>
      <c r="Y426" s="493"/>
      <c r="Z426" s="493"/>
      <c r="AA426" s="493"/>
      <c r="AB426" s="493"/>
      <c r="AC426" s="493"/>
      <c r="AD426" s="493"/>
      <c r="AE426" s="493"/>
      <c r="AF426" s="493"/>
      <c r="AG426" s="493"/>
      <c r="AH426" s="493"/>
      <c r="AI426" s="493"/>
      <c r="AJ426" s="493"/>
      <c r="AK426" s="493"/>
    </row>
    <row r="427" spans="1:37" x14ac:dyDescent="0.25">
      <c r="A427" s="512"/>
      <c r="B427" s="509"/>
      <c r="C427" s="182" t="s">
        <v>1320</v>
      </c>
      <c r="D427" s="509"/>
      <c r="E427" s="568"/>
      <c r="F427" s="497"/>
      <c r="G427" s="497"/>
      <c r="H427" s="500"/>
      <c r="I427" s="503"/>
      <c r="J427" s="497"/>
      <c r="K427" s="506"/>
      <c r="L427" s="509"/>
      <c r="M427" s="518"/>
      <c r="N427" s="494"/>
      <c r="O427" s="494"/>
      <c r="P427" s="494"/>
      <c r="Q427" s="494"/>
      <c r="R427" s="494"/>
      <c r="S427" s="494"/>
      <c r="T427" s="494"/>
      <c r="U427" s="494"/>
      <c r="V427" s="494"/>
      <c r="W427" s="494"/>
      <c r="X427" s="494"/>
      <c r="Y427" s="494"/>
      <c r="Z427" s="494"/>
      <c r="AA427" s="494"/>
      <c r="AB427" s="494"/>
      <c r="AC427" s="494"/>
      <c r="AD427" s="494"/>
      <c r="AE427" s="494"/>
      <c r="AF427" s="494"/>
      <c r="AG427" s="494"/>
      <c r="AH427" s="494"/>
      <c r="AI427" s="494"/>
      <c r="AJ427" s="494"/>
      <c r="AK427" s="494"/>
    </row>
    <row r="428" spans="1:37" x14ac:dyDescent="0.25">
      <c r="A428" s="528">
        <v>391</v>
      </c>
      <c r="B428" s="525" t="s">
        <v>160</v>
      </c>
      <c r="C428" s="183" t="s">
        <v>1321</v>
      </c>
      <c r="D428" s="525" t="s">
        <v>288</v>
      </c>
      <c r="E428" s="569">
        <v>20</v>
      </c>
      <c r="F428" s="534">
        <v>25669</v>
      </c>
      <c r="G428" s="534">
        <v>7048</v>
      </c>
      <c r="H428" s="537">
        <v>1</v>
      </c>
      <c r="I428" s="501">
        <v>1</v>
      </c>
      <c r="J428" s="540" t="s">
        <v>1060</v>
      </c>
      <c r="K428" s="522" t="s">
        <v>1061</v>
      </c>
      <c r="L428" s="525" t="s">
        <v>986</v>
      </c>
      <c r="M428" s="543">
        <v>16</v>
      </c>
      <c r="N428" s="519" t="s">
        <v>1027</v>
      </c>
      <c r="O428" s="519">
        <v>2</v>
      </c>
      <c r="P428" s="519" t="s">
        <v>1027</v>
      </c>
      <c r="Q428" s="519" t="s">
        <v>1027</v>
      </c>
      <c r="R428" s="519" t="s">
        <v>1027</v>
      </c>
      <c r="S428" s="519" t="s">
        <v>1027</v>
      </c>
      <c r="T428" s="519" t="s">
        <v>1027</v>
      </c>
      <c r="U428" s="519" t="s">
        <v>1027</v>
      </c>
      <c r="V428" s="519" t="s">
        <v>1027</v>
      </c>
      <c r="W428" s="519" t="s">
        <v>1027</v>
      </c>
      <c r="X428" s="519" t="s">
        <v>1027</v>
      </c>
      <c r="Y428" s="519" t="s">
        <v>1027</v>
      </c>
      <c r="Z428" s="519" t="s">
        <v>1027</v>
      </c>
      <c r="AA428" s="519" t="s">
        <v>1027</v>
      </c>
      <c r="AB428" s="519" t="s">
        <v>1027</v>
      </c>
      <c r="AC428" s="519" t="s">
        <v>1027</v>
      </c>
      <c r="AD428" s="519" t="s">
        <v>1027</v>
      </c>
      <c r="AE428" s="519" t="s">
        <v>1027</v>
      </c>
      <c r="AF428" s="519" t="s">
        <v>1027</v>
      </c>
      <c r="AG428" s="519">
        <v>1</v>
      </c>
      <c r="AH428" s="519" t="s">
        <v>1027</v>
      </c>
      <c r="AI428" s="519" t="s">
        <v>1027</v>
      </c>
      <c r="AJ428" s="519">
        <v>1</v>
      </c>
      <c r="AK428" s="519" t="s">
        <v>1027</v>
      </c>
    </row>
    <row r="429" spans="1:37" x14ac:dyDescent="0.25">
      <c r="A429" s="529"/>
      <c r="B429" s="526"/>
      <c r="C429" s="184" t="s">
        <v>1322</v>
      </c>
      <c r="D429" s="526"/>
      <c r="E429" s="570"/>
      <c r="F429" s="535"/>
      <c r="G429" s="535"/>
      <c r="H429" s="538"/>
      <c r="I429" s="502"/>
      <c r="J429" s="541"/>
      <c r="K429" s="523"/>
      <c r="L429" s="526"/>
      <c r="M429" s="544"/>
      <c r="N429" s="520"/>
      <c r="O429" s="520"/>
      <c r="P429" s="520"/>
      <c r="Q429" s="520"/>
      <c r="R429" s="520"/>
      <c r="S429" s="520"/>
      <c r="T429" s="520"/>
      <c r="U429" s="520"/>
      <c r="V429" s="520"/>
      <c r="W429" s="520"/>
      <c r="X429" s="520"/>
      <c r="Y429" s="520"/>
      <c r="Z429" s="520"/>
      <c r="AA429" s="520"/>
      <c r="AB429" s="520"/>
      <c r="AC429" s="520"/>
      <c r="AD429" s="520"/>
      <c r="AE429" s="520"/>
      <c r="AF429" s="520"/>
      <c r="AG429" s="520"/>
      <c r="AH429" s="520"/>
      <c r="AI429" s="520"/>
      <c r="AJ429" s="520"/>
      <c r="AK429" s="520"/>
    </row>
    <row r="430" spans="1:37" x14ac:dyDescent="0.25">
      <c r="A430" s="529"/>
      <c r="B430" s="526"/>
      <c r="C430" s="184" t="s">
        <v>1323</v>
      </c>
      <c r="D430" s="526"/>
      <c r="E430" s="570"/>
      <c r="F430" s="535"/>
      <c r="G430" s="535"/>
      <c r="H430" s="538"/>
      <c r="I430" s="502"/>
      <c r="J430" s="541"/>
      <c r="K430" s="523"/>
      <c r="L430" s="526"/>
      <c r="M430" s="544"/>
      <c r="N430" s="520"/>
      <c r="O430" s="520"/>
      <c r="P430" s="520"/>
      <c r="Q430" s="520"/>
      <c r="R430" s="520"/>
      <c r="S430" s="520"/>
      <c r="T430" s="520"/>
      <c r="U430" s="520"/>
      <c r="V430" s="520"/>
      <c r="W430" s="520"/>
      <c r="X430" s="520"/>
      <c r="Y430" s="520"/>
      <c r="Z430" s="520"/>
      <c r="AA430" s="520"/>
      <c r="AB430" s="520"/>
      <c r="AC430" s="520"/>
      <c r="AD430" s="520"/>
      <c r="AE430" s="520"/>
      <c r="AF430" s="520"/>
      <c r="AG430" s="520"/>
      <c r="AH430" s="520"/>
      <c r="AI430" s="520"/>
      <c r="AJ430" s="520"/>
      <c r="AK430" s="520"/>
    </row>
    <row r="431" spans="1:37" x14ac:dyDescent="0.25">
      <c r="A431" s="530"/>
      <c r="B431" s="527"/>
      <c r="C431" s="185" t="s">
        <v>1324</v>
      </c>
      <c r="D431" s="527"/>
      <c r="E431" s="571"/>
      <c r="F431" s="536"/>
      <c r="G431" s="536"/>
      <c r="H431" s="539"/>
      <c r="I431" s="503"/>
      <c r="J431" s="542"/>
      <c r="K431" s="524"/>
      <c r="L431" s="527"/>
      <c r="M431" s="545"/>
      <c r="N431" s="521"/>
      <c r="O431" s="521"/>
      <c r="P431" s="521"/>
      <c r="Q431" s="521"/>
      <c r="R431" s="521"/>
      <c r="S431" s="521"/>
      <c r="T431" s="521"/>
      <c r="U431" s="521"/>
      <c r="V431" s="521"/>
      <c r="W431" s="521"/>
      <c r="X431" s="521"/>
      <c r="Y431" s="521"/>
      <c r="Z431" s="521"/>
      <c r="AA431" s="521"/>
      <c r="AB431" s="521"/>
      <c r="AC431" s="521"/>
      <c r="AD431" s="521"/>
      <c r="AE431" s="521"/>
      <c r="AF431" s="521"/>
      <c r="AG431" s="521"/>
      <c r="AH431" s="521"/>
      <c r="AI431" s="521"/>
      <c r="AJ431" s="521"/>
      <c r="AK431" s="521"/>
    </row>
    <row r="432" spans="1:37" x14ac:dyDescent="0.25">
      <c r="A432" s="510">
        <v>398</v>
      </c>
      <c r="B432" s="507" t="s">
        <v>189</v>
      </c>
      <c r="C432" s="180" t="s">
        <v>1325</v>
      </c>
      <c r="D432" s="507" t="s">
        <v>288</v>
      </c>
      <c r="E432" s="566">
        <v>23</v>
      </c>
      <c r="F432" s="495">
        <v>62068</v>
      </c>
      <c r="G432" s="495">
        <v>5293</v>
      </c>
      <c r="H432" s="498">
        <v>0</v>
      </c>
      <c r="I432" s="501">
        <v>0.91472299999999995</v>
      </c>
      <c r="J432" s="495">
        <v>5293</v>
      </c>
      <c r="K432" s="504">
        <v>121739</v>
      </c>
      <c r="L432" s="507" t="s">
        <v>1026</v>
      </c>
      <c r="M432" s="516">
        <v>5</v>
      </c>
      <c r="N432" s="492" t="s">
        <v>1027</v>
      </c>
      <c r="O432" s="492">
        <v>1</v>
      </c>
      <c r="P432" s="492" t="s">
        <v>1027</v>
      </c>
      <c r="Q432" s="492">
        <v>1</v>
      </c>
      <c r="R432" s="492">
        <v>1</v>
      </c>
      <c r="S432" s="492">
        <v>1</v>
      </c>
      <c r="T432" s="492">
        <v>1</v>
      </c>
      <c r="U432" s="492">
        <v>1</v>
      </c>
      <c r="V432" s="492">
        <v>1</v>
      </c>
      <c r="W432" s="492">
        <v>1</v>
      </c>
      <c r="X432" s="492" t="s">
        <v>1027</v>
      </c>
      <c r="Y432" s="492" t="s">
        <v>1027</v>
      </c>
      <c r="Z432" s="492" t="s">
        <v>1027</v>
      </c>
      <c r="AA432" s="492" t="s">
        <v>1027</v>
      </c>
      <c r="AB432" s="492">
        <v>1</v>
      </c>
      <c r="AC432" s="492">
        <v>1</v>
      </c>
      <c r="AD432" s="492">
        <v>1</v>
      </c>
      <c r="AE432" s="492">
        <v>1</v>
      </c>
      <c r="AF432" s="492">
        <v>1</v>
      </c>
      <c r="AG432" s="492">
        <v>1</v>
      </c>
      <c r="AH432" s="492">
        <v>1</v>
      </c>
      <c r="AI432" s="492">
        <v>1</v>
      </c>
      <c r="AJ432" s="492">
        <v>1</v>
      </c>
      <c r="AK432" s="492">
        <v>1</v>
      </c>
    </row>
    <row r="433" spans="1:37" x14ac:dyDescent="0.25">
      <c r="A433" s="511"/>
      <c r="B433" s="508"/>
      <c r="C433" s="181" t="s">
        <v>1326</v>
      </c>
      <c r="D433" s="508"/>
      <c r="E433" s="567"/>
      <c r="F433" s="496"/>
      <c r="G433" s="496"/>
      <c r="H433" s="499"/>
      <c r="I433" s="502"/>
      <c r="J433" s="496"/>
      <c r="K433" s="505"/>
      <c r="L433" s="508"/>
      <c r="M433" s="517"/>
      <c r="N433" s="493"/>
      <c r="O433" s="493"/>
      <c r="P433" s="493"/>
      <c r="Q433" s="493"/>
      <c r="R433" s="493"/>
      <c r="S433" s="493"/>
      <c r="T433" s="493"/>
      <c r="U433" s="493"/>
      <c r="V433" s="493"/>
      <c r="W433" s="493"/>
      <c r="X433" s="493"/>
      <c r="Y433" s="493"/>
      <c r="Z433" s="493"/>
      <c r="AA433" s="493"/>
      <c r="AB433" s="493"/>
      <c r="AC433" s="493"/>
      <c r="AD433" s="493"/>
      <c r="AE433" s="493"/>
      <c r="AF433" s="493"/>
      <c r="AG433" s="493"/>
      <c r="AH433" s="493"/>
      <c r="AI433" s="493"/>
      <c r="AJ433" s="493"/>
      <c r="AK433" s="493"/>
    </row>
    <row r="434" spans="1:37" x14ac:dyDescent="0.25">
      <c r="A434" s="511"/>
      <c r="B434" s="508"/>
      <c r="C434" s="181" t="s">
        <v>1327</v>
      </c>
      <c r="D434" s="508"/>
      <c r="E434" s="567"/>
      <c r="F434" s="496"/>
      <c r="G434" s="496"/>
      <c r="H434" s="499"/>
      <c r="I434" s="502"/>
      <c r="J434" s="496"/>
      <c r="K434" s="505"/>
      <c r="L434" s="508"/>
      <c r="M434" s="517"/>
      <c r="N434" s="493"/>
      <c r="O434" s="493"/>
      <c r="P434" s="493"/>
      <c r="Q434" s="493"/>
      <c r="R434" s="493"/>
      <c r="S434" s="493"/>
      <c r="T434" s="493"/>
      <c r="U434" s="493"/>
      <c r="V434" s="493"/>
      <c r="W434" s="493"/>
      <c r="X434" s="493"/>
      <c r="Y434" s="493"/>
      <c r="Z434" s="493"/>
      <c r="AA434" s="493"/>
      <c r="AB434" s="493"/>
      <c r="AC434" s="493"/>
      <c r="AD434" s="493"/>
      <c r="AE434" s="493"/>
      <c r="AF434" s="493"/>
      <c r="AG434" s="493"/>
      <c r="AH434" s="493"/>
      <c r="AI434" s="493"/>
      <c r="AJ434" s="493"/>
      <c r="AK434" s="493"/>
    </row>
    <row r="435" spans="1:37" x14ac:dyDescent="0.25">
      <c r="A435" s="511"/>
      <c r="B435" s="508"/>
      <c r="C435" s="181" t="s">
        <v>1328</v>
      </c>
      <c r="D435" s="508"/>
      <c r="E435" s="567"/>
      <c r="F435" s="496"/>
      <c r="G435" s="496"/>
      <c r="H435" s="499"/>
      <c r="I435" s="502"/>
      <c r="J435" s="496"/>
      <c r="K435" s="505"/>
      <c r="L435" s="508"/>
      <c r="M435" s="517"/>
      <c r="N435" s="493"/>
      <c r="O435" s="493"/>
      <c r="P435" s="493"/>
      <c r="Q435" s="493"/>
      <c r="R435" s="493"/>
      <c r="S435" s="493"/>
      <c r="T435" s="493"/>
      <c r="U435" s="493"/>
      <c r="V435" s="493"/>
      <c r="W435" s="493"/>
      <c r="X435" s="493"/>
      <c r="Y435" s="493"/>
      <c r="Z435" s="493"/>
      <c r="AA435" s="493"/>
      <c r="AB435" s="493"/>
      <c r="AC435" s="493"/>
      <c r="AD435" s="493"/>
      <c r="AE435" s="493"/>
      <c r="AF435" s="493"/>
      <c r="AG435" s="493"/>
      <c r="AH435" s="493"/>
      <c r="AI435" s="493"/>
      <c r="AJ435" s="493"/>
      <c r="AK435" s="493"/>
    </row>
    <row r="436" spans="1:37" x14ac:dyDescent="0.25">
      <c r="A436" s="512"/>
      <c r="B436" s="509"/>
      <c r="C436" s="182" t="s">
        <v>1329</v>
      </c>
      <c r="D436" s="509"/>
      <c r="E436" s="568"/>
      <c r="F436" s="497"/>
      <c r="G436" s="497"/>
      <c r="H436" s="500"/>
      <c r="I436" s="503"/>
      <c r="J436" s="497"/>
      <c r="K436" s="506"/>
      <c r="L436" s="509"/>
      <c r="M436" s="518"/>
      <c r="N436" s="494"/>
      <c r="O436" s="494"/>
      <c r="P436" s="494"/>
      <c r="Q436" s="494"/>
      <c r="R436" s="494"/>
      <c r="S436" s="494"/>
      <c r="T436" s="494"/>
      <c r="U436" s="494"/>
      <c r="V436" s="494"/>
      <c r="W436" s="494"/>
      <c r="X436" s="494"/>
      <c r="Y436" s="494"/>
      <c r="Z436" s="494"/>
      <c r="AA436" s="494"/>
      <c r="AB436" s="494"/>
      <c r="AC436" s="494"/>
      <c r="AD436" s="494"/>
      <c r="AE436" s="494"/>
      <c r="AF436" s="494"/>
      <c r="AG436" s="494"/>
      <c r="AH436" s="494"/>
      <c r="AI436" s="494"/>
      <c r="AJ436" s="494"/>
      <c r="AK436" s="494"/>
    </row>
    <row r="437" spans="1:37" x14ac:dyDescent="0.25">
      <c r="A437" s="510">
        <v>400</v>
      </c>
      <c r="B437" s="507" t="s">
        <v>161</v>
      </c>
      <c r="C437" s="180" t="s">
        <v>1330</v>
      </c>
      <c r="D437" s="507" t="s">
        <v>288</v>
      </c>
      <c r="E437" s="566">
        <v>19</v>
      </c>
      <c r="F437" s="495">
        <v>141494</v>
      </c>
      <c r="G437" s="495">
        <v>41484</v>
      </c>
      <c r="H437" s="498">
        <v>0</v>
      </c>
      <c r="I437" s="501">
        <v>0.70681400000000005</v>
      </c>
      <c r="J437" s="495">
        <v>41484</v>
      </c>
      <c r="K437" s="504">
        <v>788196</v>
      </c>
      <c r="L437" s="507" t="s">
        <v>1026</v>
      </c>
      <c r="M437" s="516">
        <v>8</v>
      </c>
      <c r="N437" s="492" t="s">
        <v>1027</v>
      </c>
      <c r="O437" s="492">
        <v>1</v>
      </c>
      <c r="P437" s="492" t="s">
        <v>1027</v>
      </c>
      <c r="Q437" s="492">
        <v>1</v>
      </c>
      <c r="R437" s="492">
        <v>1</v>
      </c>
      <c r="S437" s="492">
        <v>1</v>
      </c>
      <c r="T437" s="492">
        <v>1</v>
      </c>
      <c r="U437" s="492">
        <v>1</v>
      </c>
      <c r="V437" s="492">
        <v>1</v>
      </c>
      <c r="W437" s="492">
        <v>1</v>
      </c>
      <c r="X437" s="492">
        <v>1</v>
      </c>
      <c r="Y437" s="492" t="s">
        <v>1027</v>
      </c>
      <c r="Z437" s="492" t="s">
        <v>1027</v>
      </c>
      <c r="AA437" s="492" t="s">
        <v>1027</v>
      </c>
      <c r="AB437" s="492">
        <v>1</v>
      </c>
      <c r="AC437" s="492" t="s">
        <v>1027</v>
      </c>
      <c r="AD437" s="492">
        <v>1</v>
      </c>
      <c r="AE437" s="492" t="s">
        <v>1027</v>
      </c>
      <c r="AF437" s="492" t="s">
        <v>1027</v>
      </c>
      <c r="AG437" s="492" t="s">
        <v>1027</v>
      </c>
      <c r="AH437" s="492" t="s">
        <v>1027</v>
      </c>
      <c r="AI437" s="492" t="s">
        <v>1027</v>
      </c>
      <c r="AJ437" s="492" t="s">
        <v>1027</v>
      </c>
      <c r="AK437" s="492" t="s">
        <v>1027</v>
      </c>
    </row>
    <row r="438" spans="1:37" x14ac:dyDescent="0.25">
      <c r="A438" s="511"/>
      <c r="B438" s="508"/>
      <c r="C438" s="181" t="s">
        <v>1331</v>
      </c>
      <c r="D438" s="508"/>
      <c r="E438" s="567"/>
      <c r="F438" s="496"/>
      <c r="G438" s="496"/>
      <c r="H438" s="499"/>
      <c r="I438" s="502"/>
      <c r="J438" s="496"/>
      <c r="K438" s="505"/>
      <c r="L438" s="508"/>
      <c r="M438" s="517"/>
      <c r="N438" s="493"/>
      <c r="O438" s="493"/>
      <c r="P438" s="493"/>
      <c r="Q438" s="493"/>
      <c r="R438" s="493"/>
      <c r="S438" s="493"/>
      <c r="T438" s="493"/>
      <c r="U438" s="493"/>
      <c r="V438" s="493"/>
      <c r="W438" s="493"/>
      <c r="X438" s="493"/>
      <c r="Y438" s="493"/>
      <c r="Z438" s="493"/>
      <c r="AA438" s="493"/>
      <c r="AB438" s="493"/>
      <c r="AC438" s="493"/>
      <c r="AD438" s="493"/>
      <c r="AE438" s="493"/>
      <c r="AF438" s="493"/>
      <c r="AG438" s="493"/>
      <c r="AH438" s="493"/>
      <c r="AI438" s="493"/>
      <c r="AJ438" s="493"/>
      <c r="AK438" s="493"/>
    </row>
    <row r="439" spans="1:37" x14ac:dyDescent="0.25">
      <c r="A439" s="511"/>
      <c r="B439" s="508"/>
      <c r="C439" s="181" t="s">
        <v>1332</v>
      </c>
      <c r="D439" s="508"/>
      <c r="E439" s="567"/>
      <c r="F439" s="496"/>
      <c r="G439" s="496"/>
      <c r="H439" s="499"/>
      <c r="I439" s="502"/>
      <c r="J439" s="496"/>
      <c r="K439" s="505"/>
      <c r="L439" s="508"/>
      <c r="M439" s="517"/>
      <c r="N439" s="493"/>
      <c r="O439" s="493"/>
      <c r="P439" s="493"/>
      <c r="Q439" s="493"/>
      <c r="R439" s="493"/>
      <c r="S439" s="493"/>
      <c r="T439" s="493"/>
      <c r="U439" s="493"/>
      <c r="V439" s="493"/>
      <c r="W439" s="493"/>
      <c r="X439" s="493"/>
      <c r="Y439" s="493"/>
      <c r="Z439" s="493"/>
      <c r="AA439" s="493"/>
      <c r="AB439" s="493"/>
      <c r="AC439" s="493"/>
      <c r="AD439" s="493"/>
      <c r="AE439" s="493"/>
      <c r="AF439" s="493"/>
      <c r="AG439" s="493"/>
      <c r="AH439" s="493"/>
      <c r="AI439" s="493"/>
      <c r="AJ439" s="493"/>
      <c r="AK439" s="493"/>
    </row>
    <row r="440" spans="1:37" x14ac:dyDescent="0.25">
      <c r="A440" s="511"/>
      <c r="B440" s="508"/>
      <c r="C440" s="181" t="s">
        <v>1333</v>
      </c>
      <c r="D440" s="508"/>
      <c r="E440" s="567"/>
      <c r="F440" s="496"/>
      <c r="G440" s="496"/>
      <c r="H440" s="499"/>
      <c r="I440" s="502"/>
      <c r="J440" s="496"/>
      <c r="K440" s="505"/>
      <c r="L440" s="508"/>
      <c r="M440" s="517"/>
      <c r="N440" s="493"/>
      <c r="O440" s="493"/>
      <c r="P440" s="493"/>
      <c r="Q440" s="493"/>
      <c r="R440" s="493"/>
      <c r="S440" s="493"/>
      <c r="T440" s="493"/>
      <c r="U440" s="493"/>
      <c r="V440" s="493"/>
      <c r="W440" s="493"/>
      <c r="X440" s="493"/>
      <c r="Y440" s="493"/>
      <c r="Z440" s="493"/>
      <c r="AA440" s="493"/>
      <c r="AB440" s="493"/>
      <c r="AC440" s="493"/>
      <c r="AD440" s="493"/>
      <c r="AE440" s="493"/>
      <c r="AF440" s="493"/>
      <c r="AG440" s="493"/>
      <c r="AH440" s="493"/>
      <c r="AI440" s="493"/>
      <c r="AJ440" s="493"/>
      <c r="AK440" s="493"/>
    </row>
    <row r="441" spans="1:37" ht="25.5" x14ac:dyDescent="0.25">
      <c r="A441" s="512"/>
      <c r="B441" s="509"/>
      <c r="C441" s="182" t="s">
        <v>1334</v>
      </c>
      <c r="D441" s="509"/>
      <c r="E441" s="568"/>
      <c r="F441" s="497"/>
      <c r="G441" s="497"/>
      <c r="H441" s="500"/>
      <c r="I441" s="503"/>
      <c r="J441" s="497"/>
      <c r="K441" s="506"/>
      <c r="L441" s="509"/>
      <c r="M441" s="518"/>
      <c r="N441" s="494"/>
      <c r="O441" s="494"/>
      <c r="P441" s="494"/>
      <c r="Q441" s="494"/>
      <c r="R441" s="494"/>
      <c r="S441" s="494"/>
      <c r="T441" s="494"/>
      <c r="U441" s="494"/>
      <c r="V441" s="494"/>
      <c r="W441" s="494"/>
      <c r="X441" s="494"/>
      <c r="Y441" s="494"/>
      <c r="Z441" s="494"/>
      <c r="AA441" s="494"/>
      <c r="AB441" s="494"/>
      <c r="AC441" s="494"/>
      <c r="AD441" s="494"/>
      <c r="AE441" s="494"/>
      <c r="AF441" s="494"/>
      <c r="AG441" s="494"/>
      <c r="AH441" s="494"/>
      <c r="AI441" s="494"/>
      <c r="AJ441" s="494"/>
      <c r="AK441" s="494"/>
    </row>
    <row r="442" spans="1:37" x14ac:dyDescent="0.25">
      <c r="A442" s="510">
        <v>401</v>
      </c>
      <c r="B442" s="507" t="s">
        <v>162</v>
      </c>
      <c r="C442" s="180" t="s">
        <v>1335</v>
      </c>
      <c r="D442" s="507" t="s">
        <v>949</v>
      </c>
      <c r="E442" s="566">
        <v>20</v>
      </c>
      <c r="F442" s="495">
        <v>162008</v>
      </c>
      <c r="G442" s="495">
        <v>78900</v>
      </c>
      <c r="H442" s="498">
        <v>0</v>
      </c>
      <c r="I442" s="501">
        <v>0.51298699999999997</v>
      </c>
      <c r="J442" s="495">
        <v>78900</v>
      </c>
      <c r="K442" s="504">
        <v>1578000</v>
      </c>
      <c r="L442" s="507" t="s">
        <v>1026</v>
      </c>
      <c r="M442" s="516">
        <v>3</v>
      </c>
      <c r="N442" s="492" t="s">
        <v>1027</v>
      </c>
      <c r="O442" s="492">
        <v>1</v>
      </c>
      <c r="P442" s="492" t="s">
        <v>1027</v>
      </c>
      <c r="Q442" s="492">
        <v>1</v>
      </c>
      <c r="R442" s="492">
        <v>1</v>
      </c>
      <c r="S442" s="492">
        <v>1</v>
      </c>
      <c r="T442" s="492">
        <v>1</v>
      </c>
      <c r="U442" s="492">
        <v>1</v>
      </c>
      <c r="V442" s="492">
        <v>1</v>
      </c>
      <c r="W442" s="492">
        <v>1</v>
      </c>
      <c r="X442" s="492" t="s">
        <v>1027</v>
      </c>
      <c r="Y442" s="492" t="s">
        <v>1027</v>
      </c>
      <c r="Z442" s="492" t="s">
        <v>1027</v>
      </c>
      <c r="AA442" s="492" t="s">
        <v>1027</v>
      </c>
      <c r="AB442" s="492">
        <v>1</v>
      </c>
      <c r="AC442" s="492" t="s">
        <v>1027</v>
      </c>
      <c r="AD442" s="492">
        <v>1</v>
      </c>
      <c r="AE442" s="492">
        <v>1</v>
      </c>
      <c r="AF442" s="492">
        <v>1</v>
      </c>
      <c r="AG442" s="492">
        <v>1</v>
      </c>
      <c r="AH442" s="492">
        <v>1</v>
      </c>
      <c r="AI442" s="492">
        <v>1</v>
      </c>
      <c r="AJ442" s="492">
        <v>1</v>
      </c>
      <c r="AK442" s="492">
        <v>1</v>
      </c>
    </row>
    <row r="443" spans="1:37" x14ac:dyDescent="0.25">
      <c r="A443" s="511"/>
      <c r="B443" s="508"/>
      <c r="C443" s="181" t="s">
        <v>1336</v>
      </c>
      <c r="D443" s="508"/>
      <c r="E443" s="567"/>
      <c r="F443" s="496"/>
      <c r="G443" s="496"/>
      <c r="H443" s="499"/>
      <c r="I443" s="502"/>
      <c r="J443" s="496"/>
      <c r="K443" s="505"/>
      <c r="L443" s="508"/>
      <c r="M443" s="517"/>
      <c r="N443" s="493"/>
      <c r="O443" s="493"/>
      <c r="P443" s="493"/>
      <c r="Q443" s="493"/>
      <c r="R443" s="493"/>
      <c r="S443" s="493"/>
      <c r="T443" s="493"/>
      <c r="U443" s="493"/>
      <c r="V443" s="493"/>
      <c r="W443" s="493"/>
      <c r="X443" s="493"/>
      <c r="Y443" s="493"/>
      <c r="Z443" s="493"/>
      <c r="AA443" s="493"/>
      <c r="AB443" s="493"/>
      <c r="AC443" s="493"/>
      <c r="AD443" s="493"/>
      <c r="AE443" s="493"/>
      <c r="AF443" s="493"/>
      <c r="AG443" s="493"/>
      <c r="AH443" s="493"/>
      <c r="AI443" s="493"/>
      <c r="AJ443" s="493"/>
      <c r="AK443" s="493"/>
    </row>
    <row r="444" spans="1:37" x14ac:dyDescent="0.25">
      <c r="A444" s="511"/>
      <c r="B444" s="508"/>
      <c r="C444" s="181" t="s">
        <v>1337</v>
      </c>
      <c r="D444" s="508"/>
      <c r="E444" s="567"/>
      <c r="F444" s="496"/>
      <c r="G444" s="496"/>
      <c r="H444" s="499"/>
      <c r="I444" s="502"/>
      <c r="J444" s="496"/>
      <c r="K444" s="505"/>
      <c r="L444" s="508"/>
      <c r="M444" s="517"/>
      <c r="N444" s="493"/>
      <c r="O444" s="493"/>
      <c r="P444" s="493"/>
      <c r="Q444" s="493"/>
      <c r="R444" s="493"/>
      <c r="S444" s="493"/>
      <c r="T444" s="493"/>
      <c r="U444" s="493"/>
      <c r="V444" s="493"/>
      <c r="W444" s="493"/>
      <c r="X444" s="493"/>
      <c r="Y444" s="493"/>
      <c r="Z444" s="493"/>
      <c r="AA444" s="493"/>
      <c r="AB444" s="493"/>
      <c r="AC444" s="493"/>
      <c r="AD444" s="493"/>
      <c r="AE444" s="493"/>
      <c r="AF444" s="493"/>
      <c r="AG444" s="493"/>
      <c r="AH444" s="493"/>
      <c r="AI444" s="493"/>
      <c r="AJ444" s="493"/>
      <c r="AK444" s="493"/>
    </row>
    <row r="445" spans="1:37" x14ac:dyDescent="0.25">
      <c r="A445" s="511"/>
      <c r="B445" s="508"/>
      <c r="C445" s="181" t="s">
        <v>1338</v>
      </c>
      <c r="D445" s="508"/>
      <c r="E445" s="567"/>
      <c r="F445" s="496"/>
      <c r="G445" s="496"/>
      <c r="H445" s="499"/>
      <c r="I445" s="502"/>
      <c r="J445" s="496"/>
      <c r="K445" s="505"/>
      <c r="L445" s="508"/>
      <c r="M445" s="517"/>
      <c r="N445" s="493"/>
      <c r="O445" s="493"/>
      <c r="P445" s="493"/>
      <c r="Q445" s="493"/>
      <c r="R445" s="493"/>
      <c r="S445" s="493"/>
      <c r="T445" s="493"/>
      <c r="U445" s="493"/>
      <c r="V445" s="493"/>
      <c r="W445" s="493"/>
      <c r="X445" s="493"/>
      <c r="Y445" s="493"/>
      <c r="Z445" s="493"/>
      <c r="AA445" s="493"/>
      <c r="AB445" s="493"/>
      <c r="AC445" s="493"/>
      <c r="AD445" s="493"/>
      <c r="AE445" s="493"/>
      <c r="AF445" s="493"/>
      <c r="AG445" s="493"/>
      <c r="AH445" s="493"/>
      <c r="AI445" s="493"/>
      <c r="AJ445" s="493"/>
      <c r="AK445" s="493"/>
    </row>
    <row r="446" spans="1:37" x14ac:dyDescent="0.25">
      <c r="A446" s="511"/>
      <c r="B446" s="508"/>
      <c r="C446" s="181" t="s">
        <v>1339</v>
      </c>
      <c r="D446" s="508"/>
      <c r="E446" s="567"/>
      <c r="F446" s="496"/>
      <c r="G446" s="496"/>
      <c r="H446" s="499"/>
      <c r="I446" s="502"/>
      <c r="J446" s="496"/>
      <c r="K446" s="505"/>
      <c r="L446" s="508"/>
      <c r="M446" s="517"/>
      <c r="N446" s="493"/>
      <c r="O446" s="493"/>
      <c r="P446" s="493"/>
      <c r="Q446" s="493"/>
      <c r="R446" s="493"/>
      <c r="S446" s="493"/>
      <c r="T446" s="493"/>
      <c r="U446" s="493"/>
      <c r="V446" s="493"/>
      <c r="W446" s="493"/>
      <c r="X446" s="493"/>
      <c r="Y446" s="493"/>
      <c r="Z446" s="493"/>
      <c r="AA446" s="493"/>
      <c r="AB446" s="493"/>
      <c r="AC446" s="493"/>
      <c r="AD446" s="493"/>
      <c r="AE446" s="493"/>
      <c r="AF446" s="493"/>
      <c r="AG446" s="493"/>
      <c r="AH446" s="493"/>
      <c r="AI446" s="493"/>
      <c r="AJ446" s="493"/>
      <c r="AK446" s="493"/>
    </row>
    <row r="447" spans="1:37" x14ac:dyDescent="0.25">
      <c r="A447" s="511"/>
      <c r="B447" s="508"/>
      <c r="C447" s="181" t="s">
        <v>1340</v>
      </c>
      <c r="D447" s="508"/>
      <c r="E447" s="567"/>
      <c r="F447" s="496"/>
      <c r="G447" s="496"/>
      <c r="H447" s="499"/>
      <c r="I447" s="502"/>
      <c r="J447" s="496"/>
      <c r="K447" s="505"/>
      <c r="L447" s="508"/>
      <c r="M447" s="517"/>
      <c r="N447" s="493"/>
      <c r="O447" s="493"/>
      <c r="P447" s="493"/>
      <c r="Q447" s="493"/>
      <c r="R447" s="493"/>
      <c r="S447" s="493"/>
      <c r="T447" s="493"/>
      <c r="U447" s="493"/>
      <c r="V447" s="493"/>
      <c r="W447" s="493"/>
      <c r="X447" s="493"/>
      <c r="Y447" s="493"/>
      <c r="Z447" s="493"/>
      <c r="AA447" s="493"/>
      <c r="AB447" s="493"/>
      <c r="AC447" s="493"/>
      <c r="AD447" s="493"/>
      <c r="AE447" s="493"/>
      <c r="AF447" s="493"/>
      <c r="AG447" s="493"/>
      <c r="AH447" s="493"/>
      <c r="AI447" s="493"/>
      <c r="AJ447" s="493"/>
      <c r="AK447" s="493"/>
    </row>
    <row r="448" spans="1:37" x14ac:dyDescent="0.25">
      <c r="A448" s="512"/>
      <c r="B448" s="509"/>
      <c r="C448" s="182" t="s">
        <v>1341</v>
      </c>
      <c r="D448" s="509"/>
      <c r="E448" s="568"/>
      <c r="F448" s="497"/>
      <c r="G448" s="497"/>
      <c r="H448" s="500"/>
      <c r="I448" s="503"/>
      <c r="J448" s="497"/>
      <c r="K448" s="506"/>
      <c r="L448" s="509"/>
      <c r="M448" s="518"/>
      <c r="N448" s="494"/>
      <c r="O448" s="494"/>
      <c r="P448" s="494"/>
      <c r="Q448" s="494"/>
      <c r="R448" s="494"/>
      <c r="S448" s="494"/>
      <c r="T448" s="494"/>
      <c r="U448" s="494"/>
      <c r="V448" s="494"/>
      <c r="W448" s="494"/>
      <c r="X448" s="494"/>
      <c r="Y448" s="494"/>
      <c r="Z448" s="494"/>
      <c r="AA448" s="494"/>
      <c r="AB448" s="494"/>
      <c r="AC448" s="494"/>
      <c r="AD448" s="494"/>
      <c r="AE448" s="494"/>
      <c r="AF448" s="494"/>
      <c r="AG448" s="494"/>
      <c r="AH448" s="494"/>
      <c r="AI448" s="494"/>
      <c r="AJ448" s="494"/>
      <c r="AK448" s="494"/>
    </row>
    <row r="449" spans="1:37" x14ac:dyDescent="0.25">
      <c r="A449" s="510">
        <v>403</v>
      </c>
      <c r="B449" s="507" t="s">
        <v>163</v>
      </c>
      <c r="C449" s="180" t="s">
        <v>1335</v>
      </c>
      <c r="D449" s="507" t="s">
        <v>288</v>
      </c>
      <c r="E449" s="566">
        <v>3</v>
      </c>
      <c r="F449" s="495">
        <v>177788</v>
      </c>
      <c r="G449" s="495">
        <v>98152</v>
      </c>
      <c r="H449" s="498">
        <v>0</v>
      </c>
      <c r="I449" s="501">
        <v>0.44792700000000002</v>
      </c>
      <c r="J449" s="495">
        <v>98152</v>
      </c>
      <c r="K449" s="504">
        <v>294456</v>
      </c>
      <c r="L449" s="507" t="s">
        <v>1026</v>
      </c>
      <c r="M449" s="516">
        <v>3</v>
      </c>
      <c r="N449" s="492" t="s">
        <v>1027</v>
      </c>
      <c r="O449" s="492" t="s">
        <v>1027</v>
      </c>
      <c r="P449" s="492" t="s">
        <v>1027</v>
      </c>
      <c r="Q449" s="492" t="s">
        <v>1027</v>
      </c>
      <c r="R449" s="492" t="s">
        <v>1027</v>
      </c>
      <c r="S449" s="492" t="s">
        <v>1027</v>
      </c>
      <c r="T449" s="492" t="s">
        <v>1027</v>
      </c>
      <c r="U449" s="492" t="s">
        <v>1027</v>
      </c>
      <c r="V449" s="492" t="s">
        <v>1027</v>
      </c>
      <c r="W449" s="492" t="s">
        <v>1027</v>
      </c>
      <c r="X449" s="492" t="s">
        <v>1027</v>
      </c>
      <c r="Y449" s="492" t="s">
        <v>1027</v>
      </c>
      <c r="Z449" s="492" t="s">
        <v>1027</v>
      </c>
      <c r="AA449" s="492" t="s">
        <v>1027</v>
      </c>
      <c r="AB449" s="492" t="s">
        <v>1027</v>
      </c>
      <c r="AC449" s="492" t="s">
        <v>1027</v>
      </c>
      <c r="AD449" s="492" t="s">
        <v>1027</v>
      </c>
      <c r="AE449" s="492" t="s">
        <v>1027</v>
      </c>
      <c r="AF449" s="492" t="s">
        <v>1027</v>
      </c>
      <c r="AG449" s="492" t="s">
        <v>1027</v>
      </c>
      <c r="AH449" s="492" t="s">
        <v>1027</v>
      </c>
      <c r="AI449" s="492" t="s">
        <v>1027</v>
      </c>
      <c r="AJ449" s="492" t="s">
        <v>1027</v>
      </c>
      <c r="AK449" s="492" t="s">
        <v>1027</v>
      </c>
    </row>
    <row r="450" spans="1:37" x14ac:dyDescent="0.25">
      <c r="A450" s="511"/>
      <c r="B450" s="508"/>
      <c r="C450" s="181" t="s">
        <v>1342</v>
      </c>
      <c r="D450" s="508"/>
      <c r="E450" s="567"/>
      <c r="F450" s="496"/>
      <c r="G450" s="496"/>
      <c r="H450" s="499"/>
      <c r="I450" s="502"/>
      <c r="J450" s="496"/>
      <c r="K450" s="505"/>
      <c r="L450" s="508"/>
      <c r="M450" s="517"/>
      <c r="N450" s="493"/>
      <c r="O450" s="493"/>
      <c r="P450" s="493"/>
      <c r="Q450" s="493"/>
      <c r="R450" s="493"/>
      <c r="S450" s="493"/>
      <c r="T450" s="493"/>
      <c r="U450" s="493"/>
      <c r="V450" s="493"/>
      <c r="W450" s="493"/>
      <c r="X450" s="493"/>
      <c r="Y450" s="493"/>
      <c r="Z450" s="493"/>
      <c r="AA450" s="493"/>
      <c r="AB450" s="493"/>
      <c r="AC450" s="493"/>
      <c r="AD450" s="493"/>
      <c r="AE450" s="493"/>
      <c r="AF450" s="493"/>
      <c r="AG450" s="493"/>
      <c r="AH450" s="493"/>
      <c r="AI450" s="493"/>
      <c r="AJ450" s="493"/>
      <c r="AK450" s="493"/>
    </row>
    <row r="451" spans="1:37" x14ac:dyDescent="0.25">
      <c r="A451" s="511"/>
      <c r="B451" s="508"/>
      <c r="C451" s="181" t="s">
        <v>1337</v>
      </c>
      <c r="D451" s="508"/>
      <c r="E451" s="567"/>
      <c r="F451" s="496"/>
      <c r="G451" s="496"/>
      <c r="H451" s="499"/>
      <c r="I451" s="502"/>
      <c r="J451" s="496"/>
      <c r="K451" s="505"/>
      <c r="L451" s="508"/>
      <c r="M451" s="517"/>
      <c r="N451" s="493"/>
      <c r="O451" s="493"/>
      <c r="P451" s="493"/>
      <c r="Q451" s="493"/>
      <c r="R451" s="493"/>
      <c r="S451" s="493"/>
      <c r="T451" s="493"/>
      <c r="U451" s="493"/>
      <c r="V451" s="493"/>
      <c r="W451" s="493"/>
      <c r="X451" s="493"/>
      <c r="Y451" s="493"/>
      <c r="Z451" s="493"/>
      <c r="AA451" s="493"/>
      <c r="AB451" s="493"/>
      <c r="AC451" s="493"/>
      <c r="AD451" s="493"/>
      <c r="AE451" s="493"/>
      <c r="AF451" s="493"/>
      <c r="AG451" s="493"/>
      <c r="AH451" s="493"/>
      <c r="AI451" s="493"/>
      <c r="AJ451" s="493"/>
      <c r="AK451" s="493"/>
    </row>
    <row r="452" spans="1:37" x14ac:dyDescent="0.25">
      <c r="A452" s="511"/>
      <c r="B452" s="508"/>
      <c r="C452" s="181" t="s">
        <v>1338</v>
      </c>
      <c r="D452" s="508"/>
      <c r="E452" s="567"/>
      <c r="F452" s="496"/>
      <c r="G452" s="496"/>
      <c r="H452" s="499"/>
      <c r="I452" s="502"/>
      <c r="J452" s="496"/>
      <c r="K452" s="505"/>
      <c r="L452" s="508"/>
      <c r="M452" s="517"/>
      <c r="N452" s="493"/>
      <c r="O452" s="493"/>
      <c r="P452" s="493"/>
      <c r="Q452" s="493"/>
      <c r="R452" s="493"/>
      <c r="S452" s="493"/>
      <c r="T452" s="493"/>
      <c r="U452" s="493"/>
      <c r="V452" s="493"/>
      <c r="W452" s="493"/>
      <c r="X452" s="493"/>
      <c r="Y452" s="493"/>
      <c r="Z452" s="493"/>
      <c r="AA452" s="493"/>
      <c r="AB452" s="493"/>
      <c r="AC452" s="493"/>
      <c r="AD452" s="493"/>
      <c r="AE452" s="493"/>
      <c r="AF452" s="493"/>
      <c r="AG452" s="493"/>
      <c r="AH452" s="493"/>
      <c r="AI452" s="493"/>
      <c r="AJ452" s="493"/>
      <c r="AK452" s="493"/>
    </row>
    <row r="453" spans="1:37" x14ac:dyDescent="0.25">
      <c r="A453" s="511"/>
      <c r="B453" s="508"/>
      <c r="C453" s="181" t="s">
        <v>1343</v>
      </c>
      <c r="D453" s="508"/>
      <c r="E453" s="567"/>
      <c r="F453" s="496"/>
      <c r="G453" s="496"/>
      <c r="H453" s="499"/>
      <c r="I453" s="502"/>
      <c r="J453" s="496"/>
      <c r="K453" s="505"/>
      <c r="L453" s="508"/>
      <c r="M453" s="517"/>
      <c r="N453" s="493"/>
      <c r="O453" s="493"/>
      <c r="P453" s="493"/>
      <c r="Q453" s="493"/>
      <c r="R453" s="493"/>
      <c r="S453" s="493"/>
      <c r="T453" s="493"/>
      <c r="U453" s="493"/>
      <c r="V453" s="493"/>
      <c r="W453" s="493"/>
      <c r="X453" s="493"/>
      <c r="Y453" s="493"/>
      <c r="Z453" s="493"/>
      <c r="AA453" s="493"/>
      <c r="AB453" s="493"/>
      <c r="AC453" s="493"/>
      <c r="AD453" s="493"/>
      <c r="AE453" s="493"/>
      <c r="AF453" s="493"/>
      <c r="AG453" s="493"/>
      <c r="AH453" s="493"/>
      <c r="AI453" s="493"/>
      <c r="AJ453" s="493"/>
      <c r="AK453" s="493"/>
    </row>
    <row r="454" spans="1:37" x14ac:dyDescent="0.25">
      <c r="A454" s="511"/>
      <c r="B454" s="508"/>
      <c r="C454" s="181" t="s">
        <v>1340</v>
      </c>
      <c r="D454" s="508"/>
      <c r="E454" s="567"/>
      <c r="F454" s="496"/>
      <c r="G454" s="496"/>
      <c r="H454" s="499"/>
      <c r="I454" s="502"/>
      <c r="J454" s="496"/>
      <c r="K454" s="505"/>
      <c r="L454" s="508"/>
      <c r="M454" s="517"/>
      <c r="N454" s="493"/>
      <c r="O454" s="493"/>
      <c r="P454" s="493"/>
      <c r="Q454" s="493"/>
      <c r="R454" s="493"/>
      <c r="S454" s="493"/>
      <c r="T454" s="493"/>
      <c r="U454" s="493"/>
      <c r="V454" s="493"/>
      <c r="W454" s="493"/>
      <c r="X454" s="493"/>
      <c r="Y454" s="493"/>
      <c r="Z454" s="493"/>
      <c r="AA454" s="493"/>
      <c r="AB454" s="493"/>
      <c r="AC454" s="493"/>
      <c r="AD454" s="493"/>
      <c r="AE454" s="493"/>
      <c r="AF454" s="493"/>
      <c r="AG454" s="493"/>
      <c r="AH454" s="493"/>
      <c r="AI454" s="493"/>
      <c r="AJ454" s="493"/>
      <c r="AK454" s="493"/>
    </row>
    <row r="455" spans="1:37" x14ac:dyDescent="0.25">
      <c r="A455" s="512"/>
      <c r="B455" s="509"/>
      <c r="C455" s="182" t="s">
        <v>1344</v>
      </c>
      <c r="D455" s="509"/>
      <c r="E455" s="568"/>
      <c r="F455" s="497"/>
      <c r="G455" s="497"/>
      <c r="H455" s="500"/>
      <c r="I455" s="503"/>
      <c r="J455" s="497"/>
      <c r="K455" s="506"/>
      <c r="L455" s="509"/>
      <c r="M455" s="518"/>
      <c r="N455" s="494"/>
      <c r="O455" s="494"/>
      <c r="P455" s="494"/>
      <c r="Q455" s="494"/>
      <c r="R455" s="494"/>
      <c r="S455" s="494"/>
      <c r="T455" s="494"/>
      <c r="U455" s="494"/>
      <c r="V455" s="494"/>
      <c r="W455" s="494"/>
      <c r="X455" s="494"/>
      <c r="Y455" s="494"/>
      <c r="Z455" s="494"/>
      <c r="AA455" s="494"/>
      <c r="AB455" s="494"/>
      <c r="AC455" s="494"/>
      <c r="AD455" s="494"/>
      <c r="AE455" s="494"/>
      <c r="AF455" s="494"/>
      <c r="AG455" s="494"/>
      <c r="AH455" s="494"/>
      <c r="AI455" s="494"/>
      <c r="AJ455" s="494"/>
      <c r="AK455" s="494"/>
    </row>
    <row r="456" spans="1:37" ht="25.5" x14ac:dyDescent="0.25">
      <c r="A456" s="510">
        <v>406</v>
      </c>
      <c r="B456" s="507" t="s">
        <v>164</v>
      </c>
      <c r="C456" s="180" t="s">
        <v>1345</v>
      </c>
      <c r="D456" s="507" t="s">
        <v>288</v>
      </c>
      <c r="E456" s="566">
        <v>13</v>
      </c>
      <c r="F456" s="495">
        <v>155170</v>
      </c>
      <c r="G456" s="495">
        <v>52600</v>
      </c>
      <c r="H456" s="498">
        <v>0</v>
      </c>
      <c r="I456" s="501">
        <v>0.66101699999999997</v>
      </c>
      <c r="J456" s="495">
        <v>52600</v>
      </c>
      <c r="K456" s="504">
        <v>683800</v>
      </c>
      <c r="L456" s="507" t="s">
        <v>1026</v>
      </c>
      <c r="M456" s="516">
        <v>1</v>
      </c>
      <c r="N456" s="492" t="s">
        <v>1027</v>
      </c>
      <c r="O456" s="492">
        <v>1</v>
      </c>
      <c r="P456" s="492" t="s">
        <v>1027</v>
      </c>
      <c r="Q456" s="492">
        <v>1</v>
      </c>
      <c r="R456" s="492">
        <v>1</v>
      </c>
      <c r="S456" s="492">
        <v>1</v>
      </c>
      <c r="T456" s="492">
        <v>1</v>
      </c>
      <c r="U456" s="492">
        <v>1</v>
      </c>
      <c r="V456" s="492">
        <v>1</v>
      </c>
      <c r="W456" s="492">
        <v>1</v>
      </c>
      <c r="X456" s="492" t="s">
        <v>1027</v>
      </c>
      <c r="Y456" s="492">
        <v>1</v>
      </c>
      <c r="Z456" s="492">
        <v>1</v>
      </c>
      <c r="AA456" s="492" t="s">
        <v>1027</v>
      </c>
      <c r="AB456" s="492" t="s">
        <v>1027</v>
      </c>
      <c r="AC456" s="492">
        <v>1</v>
      </c>
      <c r="AD456" s="492" t="s">
        <v>1027</v>
      </c>
      <c r="AE456" s="492" t="s">
        <v>1027</v>
      </c>
      <c r="AF456" s="492" t="s">
        <v>1027</v>
      </c>
      <c r="AG456" s="492" t="s">
        <v>1027</v>
      </c>
      <c r="AH456" s="492" t="s">
        <v>1027</v>
      </c>
      <c r="AI456" s="492" t="s">
        <v>1027</v>
      </c>
      <c r="AJ456" s="492" t="s">
        <v>1027</v>
      </c>
      <c r="AK456" s="492">
        <v>1</v>
      </c>
    </row>
    <row r="457" spans="1:37" x14ac:dyDescent="0.25">
      <c r="A457" s="511"/>
      <c r="B457" s="508"/>
      <c r="C457" s="181" t="s">
        <v>1346</v>
      </c>
      <c r="D457" s="508"/>
      <c r="E457" s="567"/>
      <c r="F457" s="496"/>
      <c r="G457" s="496"/>
      <c r="H457" s="499"/>
      <c r="I457" s="502"/>
      <c r="J457" s="496"/>
      <c r="K457" s="505"/>
      <c r="L457" s="508"/>
      <c r="M457" s="517"/>
      <c r="N457" s="493"/>
      <c r="O457" s="493"/>
      <c r="P457" s="493"/>
      <c r="Q457" s="493"/>
      <c r="R457" s="493"/>
      <c r="S457" s="493"/>
      <c r="T457" s="493"/>
      <c r="U457" s="493"/>
      <c r="V457" s="493"/>
      <c r="W457" s="493"/>
      <c r="X457" s="493"/>
      <c r="Y457" s="493"/>
      <c r="Z457" s="493"/>
      <c r="AA457" s="493"/>
      <c r="AB457" s="493"/>
      <c r="AC457" s="493"/>
      <c r="AD457" s="493"/>
      <c r="AE457" s="493"/>
      <c r="AF457" s="493"/>
      <c r="AG457" s="493"/>
      <c r="AH457" s="493"/>
      <c r="AI457" s="493"/>
      <c r="AJ457" s="493"/>
      <c r="AK457" s="493"/>
    </row>
    <row r="458" spans="1:37" x14ac:dyDescent="0.25">
      <c r="A458" s="512"/>
      <c r="B458" s="509"/>
      <c r="C458" s="182" t="s">
        <v>1347</v>
      </c>
      <c r="D458" s="509"/>
      <c r="E458" s="568"/>
      <c r="F458" s="497"/>
      <c r="G458" s="497"/>
      <c r="H458" s="500"/>
      <c r="I458" s="503"/>
      <c r="J458" s="497"/>
      <c r="K458" s="506"/>
      <c r="L458" s="509"/>
      <c r="M458" s="518"/>
      <c r="N458" s="494"/>
      <c r="O458" s="494"/>
      <c r="P458" s="494"/>
      <c r="Q458" s="494"/>
      <c r="R458" s="494"/>
      <c r="S458" s="494"/>
      <c r="T458" s="494"/>
      <c r="U458" s="494"/>
      <c r="V458" s="494"/>
      <c r="W458" s="494"/>
      <c r="X458" s="494"/>
      <c r="Y458" s="494"/>
      <c r="Z458" s="494"/>
      <c r="AA458" s="494"/>
      <c r="AB458" s="494"/>
      <c r="AC458" s="494"/>
      <c r="AD458" s="494"/>
      <c r="AE458" s="494"/>
      <c r="AF458" s="494"/>
      <c r="AG458" s="494"/>
      <c r="AH458" s="494"/>
      <c r="AI458" s="494"/>
      <c r="AJ458" s="494"/>
      <c r="AK458" s="494"/>
    </row>
    <row r="459" spans="1:37" x14ac:dyDescent="0.25">
      <c r="A459" s="510">
        <v>407</v>
      </c>
      <c r="B459" s="507" t="s">
        <v>165</v>
      </c>
      <c r="C459" s="180" t="s">
        <v>1348</v>
      </c>
      <c r="D459" s="507" t="s">
        <v>288</v>
      </c>
      <c r="E459" s="566">
        <v>1</v>
      </c>
      <c r="F459" s="495">
        <v>128344</v>
      </c>
      <c r="G459" s="495">
        <v>25292</v>
      </c>
      <c r="H459" s="498">
        <v>0</v>
      </c>
      <c r="I459" s="501">
        <v>0.80293599999999998</v>
      </c>
      <c r="J459" s="495">
        <v>25292</v>
      </c>
      <c r="K459" s="504">
        <v>25292</v>
      </c>
      <c r="L459" s="507" t="s">
        <v>1026</v>
      </c>
      <c r="M459" s="516">
        <v>1</v>
      </c>
      <c r="N459" s="492" t="s">
        <v>1027</v>
      </c>
      <c r="O459" s="492" t="s">
        <v>1027</v>
      </c>
      <c r="P459" s="492" t="s">
        <v>1027</v>
      </c>
      <c r="Q459" s="492" t="s">
        <v>1027</v>
      </c>
      <c r="R459" s="492" t="s">
        <v>1027</v>
      </c>
      <c r="S459" s="492" t="s">
        <v>1027</v>
      </c>
      <c r="T459" s="492" t="s">
        <v>1027</v>
      </c>
      <c r="U459" s="492" t="s">
        <v>1027</v>
      </c>
      <c r="V459" s="492" t="s">
        <v>1027</v>
      </c>
      <c r="W459" s="492" t="s">
        <v>1027</v>
      </c>
      <c r="X459" s="492" t="s">
        <v>1027</v>
      </c>
      <c r="Y459" s="492" t="s">
        <v>1027</v>
      </c>
      <c r="Z459" s="492" t="s">
        <v>1027</v>
      </c>
      <c r="AA459" s="492" t="s">
        <v>1027</v>
      </c>
      <c r="AB459" s="492" t="s">
        <v>1027</v>
      </c>
      <c r="AC459" s="492" t="s">
        <v>1027</v>
      </c>
      <c r="AD459" s="492" t="s">
        <v>1027</v>
      </c>
      <c r="AE459" s="492" t="s">
        <v>1027</v>
      </c>
      <c r="AF459" s="492" t="s">
        <v>1027</v>
      </c>
      <c r="AG459" s="492" t="s">
        <v>1027</v>
      </c>
      <c r="AH459" s="492" t="s">
        <v>1027</v>
      </c>
      <c r="AI459" s="492" t="s">
        <v>1027</v>
      </c>
      <c r="AJ459" s="492" t="s">
        <v>1027</v>
      </c>
      <c r="AK459" s="492" t="s">
        <v>1027</v>
      </c>
    </row>
    <row r="460" spans="1:37" x14ac:dyDescent="0.25">
      <c r="A460" s="511"/>
      <c r="B460" s="508"/>
      <c r="C460" s="181" t="s">
        <v>1349</v>
      </c>
      <c r="D460" s="508"/>
      <c r="E460" s="567"/>
      <c r="F460" s="496"/>
      <c r="G460" s="496"/>
      <c r="H460" s="499"/>
      <c r="I460" s="502"/>
      <c r="J460" s="496"/>
      <c r="K460" s="505"/>
      <c r="L460" s="508"/>
      <c r="M460" s="517"/>
      <c r="N460" s="493"/>
      <c r="O460" s="493"/>
      <c r="P460" s="493"/>
      <c r="Q460" s="493"/>
      <c r="R460" s="493"/>
      <c r="S460" s="493"/>
      <c r="T460" s="493"/>
      <c r="U460" s="493"/>
      <c r="V460" s="493"/>
      <c r="W460" s="493"/>
      <c r="X460" s="493"/>
      <c r="Y460" s="493"/>
      <c r="Z460" s="493"/>
      <c r="AA460" s="493"/>
      <c r="AB460" s="493"/>
      <c r="AC460" s="493"/>
      <c r="AD460" s="493"/>
      <c r="AE460" s="493"/>
      <c r="AF460" s="493"/>
      <c r="AG460" s="493"/>
      <c r="AH460" s="493"/>
      <c r="AI460" s="493"/>
      <c r="AJ460" s="493"/>
      <c r="AK460" s="493"/>
    </row>
    <row r="461" spans="1:37" x14ac:dyDescent="0.25">
      <c r="A461" s="511"/>
      <c r="B461" s="508"/>
      <c r="C461" s="181" t="s">
        <v>1350</v>
      </c>
      <c r="D461" s="508"/>
      <c r="E461" s="567"/>
      <c r="F461" s="496"/>
      <c r="G461" s="496"/>
      <c r="H461" s="499"/>
      <c r="I461" s="502"/>
      <c r="J461" s="496"/>
      <c r="K461" s="505"/>
      <c r="L461" s="508"/>
      <c r="M461" s="517"/>
      <c r="N461" s="493"/>
      <c r="O461" s="493"/>
      <c r="P461" s="493"/>
      <c r="Q461" s="493"/>
      <c r="R461" s="493"/>
      <c r="S461" s="493"/>
      <c r="T461" s="493"/>
      <c r="U461" s="493"/>
      <c r="V461" s="493"/>
      <c r="W461" s="493"/>
      <c r="X461" s="493"/>
      <c r="Y461" s="493"/>
      <c r="Z461" s="493"/>
      <c r="AA461" s="493"/>
      <c r="AB461" s="493"/>
      <c r="AC461" s="493"/>
      <c r="AD461" s="493"/>
      <c r="AE461" s="493"/>
      <c r="AF461" s="493"/>
      <c r="AG461" s="493"/>
      <c r="AH461" s="493"/>
      <c r="AI461" s="493"/>
      <c r="AJ461" s="493"/>
      <c r="AK461" s="493"/>
    </row>
    <row r="462" spans="1:37" x14ac:dyDescent="0.25">
      <c r="A462" s="511"/>
      <c r="B462" s="508"/>
      <c r="C462" s="181" t="s">
        <v>1351</v>
      </c>
      <c r="D462" s="508"/>
      <c r="E462" s="567"/>
      <c r="F462" s="496"/>
      <c r="G462" s="496"/>
      <c r="H462" s="499"/>
      <c r="I462" s="502"/>
      <c r="J462" s="496"/>
      <c r="K462" s="505"/>
      <c r="L462" s="508"/>
      <c r="M462" s="517"/>
      <c r="N462" s="493"/>
      <c r="O462" s="493"/>
      <c r="P462" s="493"/>
      <c r="Q462" s="493"/>
      <c r="R462" s="493"/>
      <c r="S462" s="493"/>
      <c r="T462" s="493"/>
      <c r="U462" s="493"/>
      <c r="V462" s="493"/>
      <c r="W462" s="493"/>
      <c r="X462" s="493"/>
      <c r="Y462" s="493"/>
      <c r="Z462" s="493"/>
      <c r="AA462" s="493"/>
      <c r="AB462" s="493"/>
      <c r="AC462" s="493"/>
      <c r="AD462" s="493"/>
      <c r="AE462" s="493"/>
      <c r="AF462" s="493"/>
      <c r="AG462" s="493"/>
      <c r="AH462" s="493"/>
      <c r="AI462" s="493"/>
      <c r="AJ462" s="493"/>
      <c r="AK462" s="493"/>
    </row>
    <row r="463" spans="1:37" x14ac:dyDescent="0.25">
      <c r="A463" s="512"/>
      <c r="B463" s="509"/>
      <c r="C463" s="182" t="s">
        <v>1352</v>
      </c>
      <c r="D463" s="509"/>
      <c r="E463" s="568"/>
      <c r="F463" s="497"/>
      <c r="G463" s="497"/>
      <c r="H463" s="500"/>
      <c r="I463" s="503"/>
      <c r="J463" s="497"/>
      <c r="K463" s="506"/>
      <c r="L463" s="509"/>
      <c r="M463" s="518"/>
      <c r="N463" s="494"/>
      <c r="O463" s="494"/>
      <c r="P463" s="494"/>
      <c r="Q463" s="494"/>
      <c r="R463" s="494"/>
      <c r="S463" s="494"/>
      <c r="T463" s="494"/>
      <c r="U463" s="494"/>
      <c r="V463" s="494"/>
      <c r="W463" s="494"/>
      <c r="X463" s="494"/>
      <c r="Y463" s="494"/>
      <c r="Z463" s="494"/>
      <c r="AA463" s="494"/>
      <c r="AB463" s="494"/>
      <c r="AC463" s="494"/>
      <c r="AD463" s="494"/>
      <c r="AE463" s="494"/>
      <c r="AF463" s="494"/>
      <c r="AG463" s="494"/>
      <c r="AH463" s="494"/>
      <c r="AI463" s="494"/>
      <c r="AJ463" s="494"/>
      <c r="AK463" s="494"/>
    </row>
    <row r="464" spans="1:37" x14ac:dyDescent="0.25">
      <c r="A464" s="510">
        <v>414</v>
      </c>
      <c r="B464" s="507" t="s">
        <v>166</v>
      </c>
      <c r="C464" s="180" t="s">
        <v>1353</v>
      </c>
      <c r="D464" s="507" t="s">
        <v>288</v>
      </c>
      <c r="E464" s="566">
        <v>1</v>
      </c>
      <c r="F464" s="495">
        <v>195672</v>
      </c>
      <c r="G464" s="495">
        <v>45871</v>
      </c>
      <c r="H464" s="498">
        <v>0</v>
      </c>
      <c r="I464" s="501">
        <v>0.76557200000000003</v>
      </c>
      <c r="J464" s="495">
        <v>45871</v>
      </c>
      <c r="K464" s="504">
        <v>45871</v>
      </c>
      <c r="L464" s="507" t="s">
        <v>1026</v>
      </c>
      <c r="M464" s="516" t="s">
        <v>1137</v>
      </c>
      <c r="N464" s="492" t="s">
        <v>1027</v>
      </c>
      <c r="O464" s="492" t="s">
        <v>1027</v>
      </c>
      <c r="P464" s="492" t="s">
        <v>1027</v>
      </c>
      <c r="Q464" s="492" t="s">
        <v>1027</v>
      </c>
      <c r="R464" s="492" t="s">
        <v>1027</v>
      </c>
      <c r="S464" s="492" t="s">
        <v>1027</v>
      </c>
      <c r="T464" s="492" t="s">
        <v>1027</v>
      </c>
      <c r="U464" s="492" t="s">
        <v>1027</v>
      </c>
      <c r="V464" s="492" t="s">
        <v>1027</v>
      </c>
      <c r="W464" s="492" t="s">
        <v>1027</v>
      </c>
      <c r="X464" s="492" t="s">
        <v>1027</v>
      </c>
      <c r="Y464" s="492" t="s">
        <v>1027</v>
      </c>
      <c r="Z464" s="492" t="s">
        <v>1027</v>
      </c>
      <c r="AA464" s="492" t="s">
        <v>1027</v>
      </c>
      <c r="AB464" s="492" t="s">
        <v>1027</v>
      </c>
      <c r="AC464" s="492" t="s">
        <v>1027</v>
      </c>
      <c r="AD464" s="492">
        <v>1</v>
      </c>
      <c r="AE464" s="492" t="s">
        <v>1027</v>
      </c>
      <c r="AF464" s="492" t="s">
        <v>1027</v>
      </c>
      <c r="AG464" s="492" t="s">
        <v>1027</v>
      </c>
      <c r="AH464" s="492" t="s">
        <v>1027</v>
      </c>
      <c r="AI464" s="492" t="s">
        <v>1027</v>
      </c>
      <c r="AJ464" s="492" t="s">
        <v>1027</v>
      </c>
      <c r="AK464" s="492" t="s">
        <v>1027</v>
      </c>
    </row>
    <row r="465" spans="1:37" x14ac:dyDescent="0.25">
      <c r="A465" s="511"/>
      <c r="B465" s="508"/>
      <c r="C465" s="181" t="s">
        <v>1354</v>
      </c>
      <c r="D465" s="508"/>
      <c r="E465" s="567"/>
      <c r="F465" s="496"/>
      <c r="G465" s="496"/>
      <c r="H465" s="499"/>
      <c r="I465" s="502"/>
      <c r="J465" s="496"/>
      <c r="K465" s="505"/>
      <c r="L465" s="508"/>
      <c r="M465" s="517"/>
      <c r="N465" s="493"/>
      <c r="O465" s="493"/>
      <c r="P465" s="493"/>
      <c r="Q465" s="493"/>
      <c r="R465" s="493"/>
      <c r="S465" s="493"/>
      <c r="T465" s="493"/>
      <c r="U465" s="493"/>
      <c r="V465" s="493"/>
      <c r="W465" s="493"/>
      <c r="X465" s="493"/>
      <c r="Y465" s="493"/>
      <c r="Z465" s="493"/>
      <c r="AA465" s="493"/>
      <c r="AB465" s="493"/>
      <c r="AC465" s="493"/>
      <c r="AD465" s="493"/>
      <c r="AE465" s="493"/>
      <c r="AF465" s="493"/>
      <c r="AG465" s="493"/>
      <c r="AH465" s="493"/>
      <c r="AI465" s="493"/>
      <c r="AJ465" s="493"/>
      <c r="AK465" s="493"/>
    </row>
    <row r="466" spans="1:37" x14ac:dyDescent="0.25">
      <c r="A466" s="511"/>
      <c r="B466" s="508"/>
      <c r="C466" s="181" t="s">
        <v>1355</v>
      </c>
      <c r="D466" s="508"/>
      <c r="E466" s="567"/>
      <c r="F466" s="496"/>
      <c r="G466" s="496"/>
      <c r="H466" s="499"/>
      <c r="I466" s="502"/>
      <c r="J466" s="496"/>
      <c r="K466" s="505"/>
      <c r="L466" s="508"/>
      <c r="M466" s="517"/>
      <c r="N466" s="493"/>
      <c r="O466" s="493"/>
      <c r="P466" s="493"/>
      <c r="Q466" s="493"/>
      <c r="R466" s="493"/>
      <c r="S466" s="493"/>
      <c r="T466" s="493"/>
      <c r="U466" s="493"/>
      <c r="V466" s="493"/>
      <c r="W466" s="493"/>
      <c r="X466" s="493"/>
      <c r="Y466" s="493"/>
      <c r="Z466" s="493"/>
      <c r="AA466" s="493"/>
      <c r="AB466" s="493"/>
      <c r="AC466" s="493"/>
      <c r="AD466" s="493"/>
      <c r="AE466" s="493"/>
      <c r="AF466" s="493"/>
      <c r="AG466" s="493"/>
      <c r="AH466" s="493"/>
      <c r="AI466" s="493"/>
      <c r="AJ466" s="493"/>
      <c r="AK466" s="493"/>
    </row>
    <row r="467" spans="1:37" x14ac:dyDescent="0.25">
      <c r="A467" s="511"/>
      <c r="B467" s="508"/>
      <c r="C467" s="181" t="s">
        <v>1356</v>
      </c>
      <c r="D467" s="508"/>
      <c r="E467" s="567"/>
      <c r="F467" s="496"/>
      <c r="G467" s="496"/>
      <c r="H467" s="499"/>
      <c r="I467" s="502"/>
      <c r="J467" s="496"/>
      <c r="K467" s="505"/>
      <c r="L467" s="508"/>
      <c r="M467" s="517"/>
      <c r="N467" s="493"/>
      <c r="O467" s="493"/>
      <c r="P467" s="493"/>
      <c r="Q467" s="493"/>
      <c r="R467" s="493"/>
      <c r="S467" s="493"/>
      <c r="T467" s="493"/>
      <c r="U467" s="493"/>
      <c r="V467" s="493"/>
      <c r="W467" s="493"/>
      <c r="X467" s="493"/>
      <c r="Y467" s="493"/>
      <c r="Z467" s="493"/>
      <c r="AA467" s="493"/>
      <c r="AB467" s="493"/>
      <c r="AC467" s="493"/>
      <c r="AD467" s="493"/>
      <c r="AE467" s="493"/>
      <c r="AF467" s="493"/>
      <c r="AG467" s="493"/>
      <c r="AH467" s="493"/>
      <c r="AI467" s="493"/>
      <c r="AJ467" s="493"/>
      <c r="AK467" s="493"/>
    </row>
    <row r="468" spans="1:37" x14ac:dyDescent="0.25">
      <c r="A468" s="511"/>
      <c r="B468" s="508"/>
      <c r="C468" s="181" t="s">
        <v>1357</v>
      </c>
      <c r="D468" s="508"/>
      <c r="E468" s="567"/>
      <c r="F468" s="496"/>
      <c r="G468" s="496"/>
      <c r="H468" s="499"/>
      <c r="I468" s="502"/>
      <c r="J468" s="496"/>
      <c r="K468" s="505"/>
      <c r="L468" s="508"/>
      <c r="M468" s="517"/>
      <c r="N468" s="493"/>
      <c r="O468" s="493"/>
      <c r="P468" s="493"/>
      <c r="Q468" s="493"/>
      <c r="R468" s="493"/>
      <c r="S468" s="493"/>
      <c r="T468" s="493"/>
      <c r="U468" s="493"/>
      <c r="V468" s="493"/>
      <c r="W468" s="493"/>
      <c r="X468" s="493"/>
      <c r="Y468" s="493"/>
      <c r="Z468" s="493"/>
      <c r="AA468" s="493"/>
      <c r="AB468" s="493"/>
      <c r="AC468" s="493"/>
      <c r="AD468" s="493"/>
      <c r="AE468" s="493"/>
      <c r="AF468" s="493"/>
      <c r="AG468" s="493"/>
      <c r="AH468" s="493"/>
      <c r="AI468" s="493"/>
      <c r="AJ468" s="493"/>
      <c r="AK468" s="493"/>
    </row>
    <row r="469" spans="1:37" x14ac:dyDescent="0.25">
      <c r="A469" s="511"/>
      <c r="B469" s="508"/>
      <c r="C469" s="181" t="s">
        <v>1358</v>
      </c>
      <c r="D469" s="508"/>
      <c r="E469" s="567"/>
      <c r="F469" s="496"/>
      <c r="G469" s="496"/>
      <c r="H469" s="499"/>
      <c r="I469" s="502"/>
      <c r="J469" s="496"/>
      <c r="K469" s="505"/>
      <c r="L469" s="508"/>
      <c r="M469" s="517"/>
      <c r="N469" s="493"/>
      <c r="O469" s="493"/>
      <c r="P469" s="493"/>
      <c r="Q469" s="493"/>
      <c r="R469" s="493"/>
      <c r="S469" s="493"/>
      <c r="T469" s="493"/>
      <c r="U469" s="493"/>
      <c r="V469" s="493"/>
      <c r="W469" s="493"/>
      <c r="X469" s="493"/>
      <c r="Y469" s="493"/>
      <c r="Z469" s="493"/>
      <c r="AA469" s="493"/>
      <c r="AB469" s="493"/>
      <c r="AC469" s="493"/>
      <c r="AD469" s="493"/>
      <c r="AE469" s="493"/>
      <c r="AF469" s="493"/>
      <c r="AG469" s="493"/>
      <c r="AH469" s="493"/>
      <c r="AI469" s="493"/>
      <c r="AJ469" s="493"/>
      <c r="AK469" s="493"/>
    </row>
    <row r="470" spans="1:37" x14ac:dyDescent="0.25">
      <c r="A470" s="511"/>
      <c r="B470" s="508"/>
      <c r="C470" s="181" t="s">
        <v>1359</v>
      </c>
      <c r="D470" s="508"/>
      <c r="E470" s="567"/>
      <c r="F470" s="496"/>
      <c r="G470" s="496"/>
      <c r="H470" s="499"/>
      <c r="I470" s="502"/>
      <c r="J470" s="496"/>
      <c r="K470" s="505"/>
      <c r="L470" s="508"/>
      <c r="M470" s="517"/>
      <c r="N470" s="493"/>
      <c r="O470" s="493"/>
      <c r="P470" s="493"/>
      <c r="Q470" s="493"/>
      <c r="R470" s="493"/>
      <c r="S470" s="493"/>
      <c r="T470" s="493"/>
      <c r="U470" s="493"/>
      <c r="V470" s="493"/>
      <c r="W470" s="493"/>
      <c r="X470" s="493"/>
      <c r="Y470" s="493"/>
      <c r="Z470" s="493"/>
      <c r="AA470" s="493"/>
      <c r="AB470" s="493"/>
      <c r="AC470" s="493"/>
      <c r="AD470" s="493"/>
      <c r="AE470" s="493"/>
      <c r="AF470" s="493"/>
      <c r="AG470" s="493"/>
      <c r="AH470" s="493"/>
      <c r="AI470" s="493"/>
      <c r="AJ470" s="493"/>
      <c r="AK470" s="493"/>
    </row>
    <row r="471" spans="1:37" x14ac:dyDescent="0.25">
      <c r="A471" s="512"/>
      <c r="B471" s="509"/>
      <c r="C471" s="182" t="s">
        <v>1360</v>
      </c>
      <c r="D471" s="509"/>
      <c r="E471" s="568"/>
      <c r="F471" s="497"/>
      <c r="G471" s="497"/>
      <c r="H471" s="500"/>
      <c r="I471" s="503"/>
      <c r="J471" s="497"/>
      <c r="K471" s="506"/>
      <c r="L471" s="509"/>
      <c r="M471" s="518"/>
      <c r="N471" s="494"/>
      <c r="O471" s="494"/>
      <c r="P471" s="494"/>
      <c r="Q471" s="494"/>
      <c r="R471" s="494"/>
      <c r="S471" s="494"/>
      <c r="T471" s="494"/>
      <c r="U471" s="494"/>
      <c r="V471" s="494"/>
      <c r="W471" s="494"/>
      <c r="X471" s="494"/>
      <c r="Y471" s="494"/>
      <c r="Z471" s="494"/>
      <c r="AA471" s="494"/>
      <c r="AB471" s="494"/>
      <c r="AC471" s="494"/>
      <c r="AD471" s="494"/>
      <c r="AE471" s="494"/>
      <c r="AF471" s="494"/>
      <c r="AG471" s="494"/>
      <c r="AH471" s="494"/>
      <c r="AI471" s="494"/>
      <c r="AJ471" s="494"/>
      <c r="AK471" s="494"/>
    </row>
    <row r="472" spans="1:37" x14ac:dyDescent="0.25">
      <c r="A472" s="510">
        <v>416</v>
      </c>
      <c r="B472" s="507" t="s">
        <v>167</v>
      </c>
      <c r="C472" s="180" t="s">
        <v>1361</v>
      </c>
      <c r="D472" s="507" t="s">
        <v>288</v>
      </c>
      <c r="E472" s="566">
        <v>1</v>
      </c>
      <c r="F472" s="495">
        <v>181996</v>
      </c>
      <c r="G472" s="495">
        <v>64698</v>
      </c>
      <c r="H472" s="498">
        <v>0</v>
      </c>
      <c r="I472" s="501">
        <v>0.644509</v>
      </c>
      <c r="J472" s="495">
        <v>64698</v>
      </c>
      <c r="K472" s="504">
        <v>64698</v>
      </c>
      <c r="L472" s="507" t="s">
        <v>1026</v>
      </c>
      <c r="M472" s="516">
        <v>1</v>
      </c>
      <c r="N472" s="492" t="s">
        <v>1027</v>
      </c>
      <c r="O472" s="492" t="s">
        <v>1027</v>
      </c>
      <c r="P472" s="492" t="s">
        <v>1027</v>
      </c>
      <c r="Q472" s="492" t="s">
        <v>1027</v>
      </c>
      <c r="R472" s="492" t="s">
        <v>1027</v>
      </c>
      <c r="S472" s="492" t="s">
        <v>1027</v>
      </c>
      <c r="T472" s="492" t="s">
        <v>1027</v>
      </c>
      <c r="U472" s="492" t="s">
        <v>1027</v>
      </c>
      <c r="V472" s="492" t="s">
        <v>1027</v>
      </c>
      <c r="W472" s="492" t="s">
        <v>1027</v>
      </c>
      <c r="X472" s="492" t="s">
        <v>1027</v>
      </c>
      <c r="Y472" s="492" t="s">
        <v>1027</v>
      </c>
      <c r="Z472" s="492" t="s">
        <v>1027</v>
      </c>
      <c r="AA472" s="492" t="s">
        <v>1027</v>
      </c>
      <c r="AB472" s="492" t="s">
        <v>1027</v>
      </c>
      <c r="AC472" s="492" t="s">
        <v>1027</v>
      </c>
      <c r="AD472" s="492" t="s">
        <v>1027</v>
      </c>
      <c r="AE472" s="492" t="s">
        <v>1027</v>
      </c>
      <c r="AF472" s="492" t="s">
        <v>1027</v>
      </c>
      <c r="AG472" s="492" t="s">
        <v>1027</v>
      </c>
      <c r="AH472" s="492" t="s">
        <v>1027</v>
      </c>
      <c r="AI472" s="492" t="s">
        <v>1027</v>
      </c>
      <c r="AJ472" s="492" t="s">
        <v>1027</v>
      </c>
      <c r="AK472" s="492" t="s">
        <v>1027</v>
      </c>
    </row>
    <row r="473" spans="1:37" x14ac:dyDescent="0.25">
      <c r="A473" s="511"/>
      <c r="B473" s="508"/>
      <c r="C473" s="181" t="s">
        <v>1362</v>
      </c>
      <c r="D473" s="508"/>
      <c r="E473" s="567"/>
      <c r="F473" s="496"/>
      <c r="G473" s="496"/>
      <c r="H473" s="499"/>
      <c r="I473" s="502"/>
      <c r="J473" s="496"/>
      <c r="K473" s="505"/>
      <c r="L473" s="508"/>
      <c r="M473" s="517"/>
      <c r="N473" s="493"/>
      <c r="O473" s="493"/>
      <c r="P473" s="493"/>
      <c r="Q473" s="493"/>
      <c r="R473" s="493"/>
      <c r="S473" s="493"/>
      <c r="T473" s="493"/>
      <c r="U473" s="493"/>
      <c r="V473" s="493"/>
      <c r="W473" s="493"/>
      <c r="X473" s="493"/>
      <c r="Y473" s="493"/>
      <c r="Z473" s="493"/>
      <c r="AA473" s="493"/>
      <c r="AB473" s="493"/>
      <c r="AC473" s="493"/>
      <c r="AD473" s="493"/>
      <c r="AE473" s="493"/>
      <c r="AF473" s="493"/>
      <c r="AG473" s="493"/>
      <c r="AH473" s="493"/>
      <c r="AI473" s="493"/>
      <c r="AJ473" s="493"/>
      <c r="AK473" s="493"/>
    </row>
    <row r="474" spans="1:37" x14ac:dyDescent="0.25">
      <c r="A474" s="511"/>
      <c r="B474" s="508"/>
      <c r="C474" s="181" t="s">
        <v>1363</v>
      </c>
      <c r="D474" s="508"/>
      <c r="E474" s="567"/>
      <c r="F474" s="496"/>
      <c r="G474" s="496"/>
      <c r="H474" s="499"/>
      <c r="I474" s="502"/>
      <c r="J474" s="496"/>
      <c r="K474" s="505"/>
      <c r="L474" s="508"/>
      <c r="M474" s="517"/>
      <c r="N474" s="493"/>
      <c r="O474" s="493"/>
      <c r="P474" s="493"/>
      <c r="Q474" s="493"/>
      <c r="R474" s="493"/>
      <c r="S474" s="493"/>
      <c r="T474" s="493"/>
      <c r="U474" s="493"/>
      <c r="V474" s="493"/>
      <c r="W474" s="493"/>
      <c r="X474" s="493"/>
      <c r="Y474" s="493"/>
      <c r="Z474" s="493"/>
      <c r="AA474" s="493"/>
      <c r="AB474" s="493"/>
      <c r="AC474" s="493"/>
      <c r="AD474" s="493"/>
      <c r="AE474" s="493"/>
      <c r="AF474" s="493"/>
      <c r="AG474" s="493"/>
      <c r="AH474" s="493"/>
      <c r="AI474" s="493"/>
      <c r="AJ474" s="493"/>
      <c r="AK474" s="493"/>
    </row>
    <row r="475" spans="1:37" x14ac:dyDescent="0.25">
      <c r="A475" s="511"/>
      <c r="B475" s="508"/>
      <c r="C475" s="181" t="s">
        <v>1364</v>
      </c>
      <c r="D475" s="508"/>
      <c r="E475" s="567"/>
      <c r="F475" s="496"/>
      <c r="G475" s="496"/>
      <c r="H475" s="499"/>
      <c r="I475" s="502"/>
      <c r="J475" s="496"/>
      <c r="K475" s="505"/>
      <c r="L475" s="508"/>
      <c r="M475" s="517"/>
      <c r="N475" s="493"/>
      <c r="O475" s="493"/>
      <c r="P475" s="493"/>
      <c r="Q475" s="493"/>
      <c r="R475" s="493"/>
      <c r="S475" s="493"/>
      <c r="T475" s="493"/>
      <c r="U475" s="493"/>
      <c r="V475" s="493"/>
      <c r="W475" s="493"/>
      <c r="X475" s="493"/>
      <c r="Y475" s="493"/>
      <c r="Z475" s="493"/>
      <c r="AA475" s="493"/>
      <c r="AB475" s="493"/>
      <c r="AC475" s="493"/>
      <c r="AD475" s="493"/>
      <c r="AE475" s="493"/>
      <c r="AF475" s="493"/>
      <c r="AG475" s="493"/>
      <c r="AH475" s="493"/>
      <c r="AI475" s="493"/>
      <c r="AJ475" s="493"/>
      <c r="AK475" s="493"/>
    </row>
    <row r="476" spans="1:37" x14ac:dyDescent="0.25">
      <c r="A476" s="511"/>
      <c r="B476" s="508"/>
      <c r="C476" s="181" t="s">
        <v>1365</v>
      </c>
      <c r="D476" s="508"/>
      <c r="E476" s="567"/>
      <c r="F476" s="496"/>
      <c r="G476" s="496"/>
      <c r="H476" s="499"/>
      <c r="I476" s="502"/>
      <c r="J476" s="496"/>
      <c r="K476" s="505"/>
      <c r="L476" s="508"/>
      <c r="M476" s="517"/>
      <c r="N476" s="493"/>
      <c r="O476" s="493"/>
      <c r="P476" s="493"/>
      <c r="Q476" s="493"/>
      <c r="R476" s="493"/>
      <c r="S476" s="493"/>
      <c r="T476" s="493"/>
      <c r="U476" s="493"/>
      <c r="V476" s="493"/>
      <c r="W476" s="493"/>
      <c r="X476" s="493"/>
      <c r="Y476" s="493"/>
      <c r="Z476" s="493"/>
      <c r="AA476" s="493"/>
      <c r="AB476" s="493"/>
      <c r="AC476" s="493"/>
      <c r="AD476" s="493"/>
      <c r="AE476" s="493"/>
      <c r="AF476" s="493"/>
      <c r="AG476" s="493"/>
      <c r="AH476" s="493"/>
      <c r="AI476" s="493"/>
      <c r="AJ476" s="493"/>
      <c r="AK476" s="493"/>
    </row>
    <row r="477" spans="1:37" x14ac:dyDescent="0.25">
      <c r="A477" s="511"/>
      <c r="B477" s="508"/>
      <c r="C477" s="181" t="s">
        <v>1366</v>
      </c>
      <c r="D477" s="508"/>
      <c r="E477" s="567"/>
      <c r="F477" s="496"/>
      <c r="G477" s="496"/>
      <c r="H477" s="499"/>
      <c r="I477" s="502"/>
      <c r="J477" s="496"/>
      <c r="K477" s="505"/>
      <c r="L477" s="508"/>
      <c r="M477" s="517"/>
      <c r="N477" s="493"/>
      <c r="O477" s="493"/>
      <c r="P477" s="493"/>
      <c r="Q477" s="493"/>
      <c r="R477" s="493"/>
      <c r="S477" s="493"/>
      <c r="T477" s="493"/>
      <c r="U477" s="493"/>
      <c r="V477" s="493"/>
      <c r="W477" s="493"/>
      <c r="X477" s="493"/>
      <c r="Y477" s="493"/>
      <c r="Z477" s="493"/>
      <c r="AA477" s="493"/>
      <c r="AB477" s="493"/>
      <c r="AC477" s="493"/>
      <c r="AD477" s="493"/>
      <c r="AE477" s="493"/>
      <c r="AF477" s="493"/>
      <c r="AG477" s="493"/>
      <c r="AH477" s="493"/>
      <c r="AI477" s="493"/>
      <c r="AJ477" s="493"/>
      <c r="AK477" s="493"/>
    </row>
    <row r="478" spans="1:37" x14ac:dyDescent="0.25">
      <c r="A478" s="511"/>
      <c r="B478" s="508"/>
      <c r="C478" s="181" t="s">
        <v>1367</v>
      </c>
      <c r="D478" s="508"/>
      <c r="E478" s="567"/>
      <c r="F478" s="496"/>
      <c r="G478" s="496"/>
      <c r="H478" s="499"/>
      <c r="I478" s="502"/>
      <c r="J478" s="496"/>
      <c r="K478" s="505"/>
      <c r="L478" s="508"/>
      <c r="M478" s="517"/>
      <c r="N478" s="493"/>
      <c r="O478" s="493"/>
      <c r="P478" s="493"/>
      <c r="Q478" s="493"/>
      <c r="R478" s="493"/>
      <c r="S478" s="493"/>
      <c r="T478" s="493"/>
      <c r="U478" s="493"/>
      <c r="V478" s="493"/>
      <c r="W478" s="493"/>
      <c r="X478" s="493"/>
      <c r="Y478" s="493"/>
      <c r="Z478" s="493"/>
      <c r="AA478" s="493"/>
      <c r="AB478" s="493"/>
      <c r="AC478" s="493"/>
      <c r="AD478" s="493"/>
      <c r="AE478" s="493"/>
      <c r="AF478" s="493"/>
      <c r="AG478" s="493"/>
      <c r="AH478" s="493"/>
      <c r="AI478" s="493"/>
      <c r="AJ478" s="493"/>
      <c r="AK478" s="493"/>
    </row>
    <row r="479" spans="1:37" x14ac:dyDescent="0.25">
      <c r="A479" s="512"/>
      <c r="B479" s="509"/>
      <c r="C479" s="182" t="s">
        <v>1368</v>
      </c>
      <c r="D479" s="509"/>
      <c r="E479" s="568"/>
      <c r="F479" s="497"/>
      <c r="G479" s="497"/>
      <c r="H479" s="500"/>
      <c r="I479" s="503"/>
      <c r="J479" s="497"/>
      <c r="K479" s="506"/>
      <c r="L479" s="509"/>
      <c r="M479" s="518"/>
      <c r="N479" s="494"/>
      <c r="O479" s="494"/>
      <c r="P479" s="494"/>
      <c r="Q479" s="494"/>
      <c r="R479" s="494"/>
      <c r="S479" s="494"/>
      <c r="T479" s="494"/>
      <c r="U479" s="494"/>
      <c r="V479" s="494"/>
      <c r="W479" s="494"/>
      <c r="X479" s="494"/>
      <c r="Y479" s="494"/>
      <c r="Z479" s="494"/>
      <c r="AA479" s="494"/>
      <c r="AB479" s="494"/>
      <c r="AC479" s="494"/>
      <c r="AD479" s="494"/>
      <c r="AE479" s="494"/>
      <c r="AF479" s="494"/>
      <c r="AG479" s="494"/>
      <c r="AH479" s="494"/>
      <c r="AI479" s="494"/>
      <c r="AJ479" s="494"/>
      <c r="AK479" s="494"/>
    </row>
    <row r="480" spans="1:37" ht="15.75" x14ac:dyDescent="0.25">
      <c r="A480" s="186" t="s">
        <v>1369</v>
      </c>
      <c r="B480" s="187" t="s">
        <v>1369</v>
      </c>
      <c r="C480" s="187" t="s">
        <v>1369</v>
      </c>
      <c r="D480" s="187" t="s">
        <v>1369</v>
      </c>
      <c r="E480" s="187">
        <f>SUM(E15:E472)</f>
        <v>5443</v>
      </c>
      <c r="F480" s="187" t="s">
        <v>1369</v>
      </c>
      <c r="G480" s="187"/>
      <c r="H480" s="187"/>
      <c r="I480" s="187"/>
      <c r="J480" s="188" t="s">
        <v>1370</v>
      </c>
      <c r="K480" s="189">
        <v>52681892</v>
      </c>
      <c r="L480" s="149"/>
      <c r="M480" s="150"/>
      <c r="N480" s="150"/>
      <c r="O480" s="150"/>
      <c r="P480" s="150"/>
      <c r="Q480" s="150"/>
      <c r="R480" s="150"/>
      <c r="S480" s="150"/>
      <c r="T480" s="150"/>
      <c r="U480" s="150"/>
      <c r="V480" s="150"/>
      <c r="W480" s="150"/>
      <c r="X480" s="150"/>
      <c r="Y480" s="150"/>
      <c r="Z480" s="150"/>
      <c r="AA480" s="150"/>
      <c r="AB480" s="150"/>
      <c r="AC480" s="150"/>
      <c r="AD480" s="150"/>
      <c r="AE480" s="150"/>
      <c r="AF480" s="150"/>
      <c r="AG480" s="150"/>
      <c r="AH480" s="150"/>
      <c r="AI480" s="150"/>
      <c r="AJ480" s="150"/>
      <c r="AK480" s="150"/>
    </row>
    <row r="481" spans="1:37" x14ac:dyDescent="0.25">
      <c r="A481" s="150"/>
      <c r="B481" s="150"/>
      <c r="C481" s="150"/>
      <c r="D481" s="150"/>
      <c r="E481" s="150"/>
      <c r="F481" s="150"/>
      <c r="G481" s="150"/>
      <c r="H481" s="150"/>
      <c r="I481" s="150"/>
      <c r="J481" s="150"/>
      <c r="K481" s="150"/>
      <c r="L481" s="149"/>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row>
    <row r="482" spans="1:37" x14ac:dyDescent="0.25">
      <c r="A482" s="150"/>
      <c r="B482" s="150"/>
      <c r="C482" s="150"/>
      <c r="D482" s="150"/>
      <c r="E482" s="150"/>
      <c r="F482" s="150"/>
      <c r="G482" s="150"/>
      <c r="H482" s="150"/>
      <c r="I482" s="150"/>
      <c r="J482" s="150"/>
      <c r="K482" s="150"/>
      <c r="L482" s="149"/>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row>
    <row r="483" spans="1:37" x14ac:dyDescent="0.25">
      <c r="A483" s="150"/>
      <c r="B483" s="150"/>
      <c r="C483" s="150"/>
      <c r="D483" s="150"/>
      <c r="E483" s="150"/>
      <c r="F483" s="150"/>
      <c r="G483" s="150"/>
      <c r="H483" s="150"/>
      <c r="I483" s="150"/>
      <c r="J483" s="150"/>
      <c r="K483" s="150"/>
      <c r="L483" s="149"/>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row>
    <row r="484" spans="1:37" x14ac:dyDescent="0.25">
      <c r="A484" s="150"/>
      <c r="B484" s="150"/>
      <c r="C484" s="150"/>
      <c r="D484" s="150"/>
      <c r="E484" s="150"/>
      <c r="F484" s="150"/>
      <c r="G484" s="150"/>
      <c r="H484" s="150"/>
      <c r="I484" s="150"/>
      <c r="J484" s="150"/>
      <c r="K484" s="150"/>
      <c r="L484" s="149"/>
      <c r="M484" s="150"/>
      <c r="N484" s="150"/>
      <c r="O484" s="150"/>
      <c r="P484" s="150"/>
      <c r="Q484" s="150"/>
      <c r="R484" s="150"/>
      <c r="S484" s="150"/>
      <c r="T484" s="150"/>
      <c r="U484" s="150"/>
      <c r="V484" s="150"/>
      <c r="W484" s="150"/>
      <c r="X484" s="150"/>
      <c r="Y484" s="150"/>
      <c r="Z484" s="150"/>
      <c r="AA484" s="150"/>
      <c r="AB484" s="150"/>
      <c r="AC484" s="150"/>
      <c r="AD484" s="150"/>
      <c r="AE484" s="150"/>
      <c r="AF484" s="150"/>
      <c r="AG484" s="150"/>
      <c r="AH484" s="150"/>
      <c r="AI484" s="150"/>
      <c r="AJ484" s="150"/>
      <c r="AK484" s="150"/>
    </row>
    <row r="485" spans="1:37" x14ac:dyDescent="0.25">
      <c r="A485" s="150"/>
      <c r="B485" s="150"/>
      <c r="C485" s="150"/>
      <c r="D485" s="150"/>
      <c r="E485" s="150"/>
      <c r="F485" s="150"/>
      <c r="G485" s="150"/>
      <c r="H485" s="150"/>
      <c r="I485" s="150"/>
      <c r="J485" s="150"/>
      <c r="K485" s="150"/>
      <c r="L485" s="149"/>
      <c r="M485" s="150"/>
      <c r="N485" s="150"/>
      <c r="O485" s="150"/>
      <c r="P485" s="150"/>
      <c r="Q485" s="150"/>
      <c r="R485" s="150"/>
      <c r="S485" s="150"/>
      <c r="T485" s="150"/>
      <c r="U485" s="150"/>
      <c r="V485" s="150"/>
      <c r="W485" s="150"/>
      <c r="X485" s="150"/>
      <c r="Y485" s="150"/>
      <c r="Z485" s="150"/>
      <c r="AA485" s="150"/>
      <c r="AB485" s="150"/>
      <c r="AC485" s="150"/>
      <c r="AD485" s="150"/>
      <c r="AE485" s="150"/>
      <c r="AF485" s="150"/>
      <c r="AG485" s="150"/>
      <c r="AH485" s="150"/>
      <c r="AI485" s="150"/>
      <c r="AJ485" s="150"/>
      <c r="AK485" s="150"/>
    </row>
  </sheetData>
  <autoFilter ref="A13:AK13" xr:uid="{00000000-0009-0000-0000-000014000000}"/>
  <mergeCells count="4431">
    <mergeCell ref="A7:B9"/>
    <mergeCell ref="C7:C9"/>
    <mergeCell ref="G7:I7"/>
    <mergeCell ref="G8:I8"/>
    <mergeCell ref="G9:I9"/>
    <mergeCell ref="A11:B11"/>
    <mergeCell ref="A1:K1"/>
    <mergeCell ref="A2:E2"/>
    <mergeCell ref="A3:K3"/>
    <mergeCell ref="A5:B5"/>
    <mergeCell ref="G5:K5"/>
    <mergeCell ref="A6:B6"/>
    <mergeCell ref="G6:I6"/>
    <mergeCell ref="AK15:AK18"/>
    <mergeCell ref="Z15:Z18"/>
    <mergeCell ref="AA15:AA18"/>
    <mergeCell ref="AB15:AB18"/>
    <mergeCell ref="AC15:AC18"/>
    <mergeCell ref="AD15:AD18"/>
    <mergeCell ref="AE15:AE18"/>
    <mergeCell ref="T15:T18"/>
    <mergeCell ref="U15:U18"/>
    <mergeCell ref="V15:V18"/>
    <mergeCell ref="W15:W18"/>
    <mergeCell ref="X15:X18"/>
    <mergeCell ref="Y15:Y18"/>
    <mergeCell ref="N15:N18"/>
    <mergeCell ref="O15:O18"/>
    <mergeCell ref="P15:P18"/>
    <mergeCell ref="Q15:Q18"/>
    <mergeCell ref="R15:R18"/>
    <mergeCell ref="S15:S18"/>
    <mergeCell ref="H19:H22"/>
    <mergeCell ref="I19:I22"/>
    <mergeCell ref="J19:J22"/>
    <mergeCell ref="K19:K22"/>
    <mergeCell ref="L19:L22"/>
    <mergeCell ref="M19:M22"/>
    <mergeCell ref="A19:A22"/>
    <mergeCell ref="B19:B22"/>
    <mergeCell ref="D19:D22"/>
    <mergeCell ref="E19:E22"/>
    <mergeCell ref="F19:F22"/>
    <mergeCell ref="G19:G22"/>
    <mergeCell ref="AF15:AF18"/>
    <mergeCell ref="AG15:AG18"/>
    <mergeCell ref="AH15:AH18"/>
    <mergeCell ref="AI15:AI18"/>
    <mergeCell ref="AJ15:AJ18"/>
    <mergeCell ref="H15:H18"/>
    <mergeCell ref="I15:I18"/>
    <mergeCell ref="J15:J18"/>
    <mergeCell ref="K15:K18"/>
    <mergeCell ref="L15:L18"/>
    <mergeCell ref="M15:M18"/>
    <mergeCell ref="A15:A18"/>
    <mergeCell ref="D15:D18"/>
    <mergeCell ref="E15:E18"/>
    <mergeCell ref="F15:F18"/>
    <mergeCell ref="G15:G18"/>
    <mergeCell ref="M23:M26"/>
    <mergeCell ref="N23:N26"/>
    <mergeCell ref="A23:A26"/>
    <mergeCell ref="B23:B26"/>
    <mergeCell ref="E23:E26"/>
    <mergeCell ref="F23:F26"/>
    <mergeCell ref="G23:G26"/>
    <mergeCell ref="H23:H26"/>
    <mergeCell ref="AF19:AF22"/>
    <mergeCell ref="AG19:AG22"/>
    <mergeCell ref="AH19:AH22"/>
    <mergeCell ref="AI19:AI22"/>
    <mergeCell ref="AJ19:AJ22"/>
    <mergeCell ref="AK19:AK22"/>
    <mergeCell ref="Z19:Z22"/>
    <mergeCell ref="AA19:AA22"/>
    <mergeCell ref="AB19:AB22"/>
    <mergeCell ref="AC19:AC22"/>
    <mergeCell ref="AD19:AD22"/>
    <mergeCell ref="AE19:AE22"/>
    <mergeCell ref="T19:T22"/>
    <mergeCell ref="U19:U22"/>
    <mergeCell ref="V19:V22"/>
    <mergeCell ref="W19:W22"/>
    <mergeCell ref="X19:X22"/>
    <mergeCell ref="Y19:Y22"/>
    <mergeCell ref="N19:N22"/>
    <mergeCell ref="O19:O22"/>
    <mergeCell ref="P19:P22"/>
    <mergeCell ref="Q19:Q22"/>
    <mergeCell ref="R19:R22"/>
    <mergeCell ref="S19:S22"/>
    <mergeCell ref="AG23:AG26"/>
    <mergeCell ref="AH23:AH26"/>
    <mergeCell ref="AI23:AI26"/>
    <mergeCell ref="AJ23:AJ26"/>
    <mergeCell ref="AK23:AK26"/>
    <mergeCell ref="A27:A29"/>
    <mergeCell ref="B27:B29"/>
    <mergeCell ref="D27:D29"/>
    <mergeCell ref="E27:E29"/>
    <mergeCell ref="F27:F29"/>
    <mergeCell ref="AA23:AA26"/>
    <mergeCell ref="AB23:AB26"/>
    <mergeCell ref="AC23:AC26"/>
    <mergeCell ref="AD23:AD26"/>
    <mergeCell ref="AE23:AE26"/>
    <mergeCell ref="AF23:AF26"/>
    <mergeCell ref="U23:U26"/>
    <mergeCell ref="V23:V26"/>
    <mergeCell ref="W23:W26"/>
    <mergeCell ref="X23:X26"/>
    <mergeCell ref="Y23:Y26"/>
    <mergeCell ref="Z23:Z26"/>
    <mergeCell ref="O23:O26"/>
    <mergeCell ref="P23:P26"/>
    <mergeCell ref="Q23:Q26"/>
    <mergeCell ref="R23:R26"/>
    <mergeCell ref="S23:S26"/>
    <mergeCell ref="T23:T26"/>
    <mergeCell ref="I23:I26"/>
    <mergeCell ref="J23:J26"/>
    <mergeCell ref="K23:K26"/>
    <mergeCell ref="L23:L26"/>
    <mergeCell ref="AA27:AA29"/>
    <mergeCell ref="AB27:AB29"/>
    <mergeCell ref="AC27:AC29"/>
    <mergeCell ref="AD27:AD29"/>
    <mergeCell ref="S27:S29"/>
    <mergeCell ref="T27:T29"/>
    <mergeCell ref="U27:U29"/>
    <mergeCell ref="V27:V29"/>
    <mergeCell ref="W27:W29"/>
    <mergeCell ref="X27:X29"/>
    <mergeCell ref="M27:M29"/>
    <mergeCell ref="N27:N29"/>
    <mergeCell ref="O27:O29"/>
    <mergeCell ref="P27:P29"/>
    <mergeCell ref="Q27:Q29"/>
    <mergeCell ref="R27:R29"/>
    <mergeCell ref="G27:G29"/>
    <mergeCell ref="H27:H29"/>
    <mergeCell ref="I27:I29"/>
    <mergeCell ref="J27:J29"/>
    <mergeCell ref="K27:K29"/>
    <mergeCell ref="L27:L29"/>
    <mergeCell ref="AA30:AA40"/>
    <mergeCell ref="AB30:AB40"/>
    <mergeCell ref="Q30:Q40"/>
    <mergeCell ref="R30:R40"/>
    <mergeCell ref="S30:S40"/>
    <mergeCell ref="T30:T40"/>
    <mergeCell ref="U30:U40"/>
    <mergeCell ref="V30:V40"/>
    <mergeCell ref="K30:K40"/>
    <mergeCell ref="L30:L40"/>
    <mergeCell ref="M30:M40"/>
    <mergeCell ref="N30:N40"/>
    <mergeCell ref="O30:O40"/>
    <mergeCell ref="P30:P40"/>
    <mergeCell ref="AK27:AK29"/>
    <mergeCell ref="A30:A40"/>
    <mergeCell ref="B30:B40"/>
    <mergeCell ref="D30:D40"/>
    <mergeCell ref="E30:E40"/>
    <mergeCell ref="F30:F40"/>
    <mergeCell ref="G30:G40"/>
    <mergeCell ref="H30:H40"/>
    <mergeCell ref="I30:I40"/>
    <mergeCell ref="J30:J40"/>
    <mergeCell ref="AE27:AE29"/>
    <mergeCell ref="AF27:AF29"/>
    <mergeCell ref="AG27:AG29"/>
    <mergeCell ref="AH27:AH29"/>
    <mergeCell ref="AI27:AI29"/>
    <mergeCell ref="AJ27:AJ29"/>
    <mergeCell ref="Y27:Y29"/>
    <mergeCell ref="Z27:Z29"/>
    <mergeCell ref="O41:O45"/>
    <mergeCell ref="P41:P45"/>
    <mergeCell ref="Q41:Q45"/>
    <mergeCell ref="R41:R45"/>
    <mergeCell ref="S41:S45"/>
    <mergeCell ref="T41:T45"/>
    <mergeCell ref="I41:I45"/>
    <mergeCell ref="J41:J45"/>
    <mergeCell ref="K41:K45"/>
    <mergeCell ref="L41:L45"/>
    <mergeCell ref="M41:M45"/>
    <mergeCell ref="N41:N45"/>
    <mergeCell ref="AI30:AI40"/>
    <mergeCell ref="AJ30:AJ40"/>
    <mergeCell ref="AK30:AK40"/>
    <mergeCell ref="A41:A45"/>
    <mergeCell ref="B41:B45"/>
    <mergeCell ref="D41:D45"/>
    <mergeCell ref="E41:E45"/>
    <mergeCell ref="F41:F45"/>
    <mergeCell ref="G41:G45"/>
    <mergeCell ref="H41:H45"/>
    <mergeCell ref="AC30:AC40"/>
    <mergeCell ref="AD30:AD40"/>
    <mergeCell ref="AE30:AE40"/>
    <mergeCell ref="AF30:AF40"/>
    <mergeCell ref="AG30:AG40"/>
    <mergeCell ref="AH30:AH40"/>
    <mergeCell ref="W30:W40"/>
    <mergeCell ref="X30:X40"/>
    <mergeCell ref="Y30:Y40"/>
    <mergeCell ref="Z30:Z40"/>
    <mergeCell ref="O46:O48"/>
    <mergeCell ref="P46:P48"/>
    <mergeCell ref="Q46:Q48"/>
    <mergeCell ref="R46:R48"/>
    <mergeCell ref="G46:G48"/>
    <mergeCell ref="H46:H48"/>
    <mergeCell ref="I46:I48"/>
    <mergeCell ref="J46:J48"/>
    <mergeCell ref="K46:K48"/>
    <mergeCell ref="L46:L48"/>
    <mergeCell ref="AG41:AG45"/>
    <mergeCell ref="AH41:AH45"/>
    <mergeCell ref="AI41:AI45"/>
    <mergeCell ref="AJ41:AJ45"/>
    <mergeCell ref="AK41:AK45"/>
    <mergeCell ref="A46:A48"/>
    <mergeCell ref="B46:B48"/>
    <mergeCell ref="D46:D48"/>
    <mergeCell ref="E46:E48"/>
    <mergeCell ref="F46:F48"/>
    <mergeCell ref="AA41:AA45"/>
    <mergeCell ref="AB41:AB45"/>
    <mergeCell ref="AC41:AC45"/>
    <mergeCell ref="AD41:AD45"/>
    <mergeCell ref="AE41:AE45"/>
    <mergeCell ref="AF41:AF45"/>
    <mergeCell ref="U41:U45"/>
    <mergeCell ref="V41:V45"/>
    <mergeCell ref="W41:W45"/>
    <mergeCell ref="X41:X45"/>
    <mergeCell ref="Y41:Y45"/>
    <mergeCell ref="Z41:Z45"/>
    <mergeCell ref="O49:O57"/>
    <mergeCell ref="P49:P57"/>
    <mergeCell ref="AK46:AK48"/>
    <mergeCell ref="A49:A57"/>
    <mergeCell ref="B49:B57"/>
    <mergeCell ref="D49:D57"/>
    <mergeCell ref="E49:E57"/>
    <mergeCell ref="F49:F57"/>
    <mergeCell ref="G49:G57"/>
    <mergeCell ref="H49:H57"/>
    <mergeCell ref="I49:I57"/>
    <mergeCell ref="J49:J57"/>
    <mergeCell ref="AE46:AE48"/>
    <mergeCell ref="AF46:AF48"/>
    <mergeCell ref="AG46:AG48"/>
    <mergeCell ref="AH46:AH48"/>
    <mergeCell ref="AI46:AI48"/>
    <mergeCell ref="AJ46:AJ48"/>
    <mergeCell ref="Y46:Y48"/>
    <mergeCell ref="Z46:Z48"/>
    <mergeCell ref="AA46:AA48"/>
    <mergeCell ref="AB46:AB48"/>
    <mergeCell ref="AC46:AC48"/>
    <mergeCell ref="AD46:AD48"/>
    <mergeCell ref="S46:S48"/>
    <mergeCell ref="T46:T48"/>
    <mergeCell ref="U46:U48"/>
    <mergeCell ref="V46:V48"/>
    <mergeCell ref="W46:W48"/>
    <mergeCell ref="X46:X48"/>
    <mergeCell ref="M46:M48"/>
    <mergeCell ref="N46:N48"/>
    <mergeCell ref="AI49:AI57"/>
    <mergeCell ref="AJ49:AJ57"/>
    <mergeCell ref="AK49:AK57"/>
    <mergeCell ref="A58:A60"/>
    <mergeCell ref="B58:B60"/>
    <mergeCell ref="D58:D60"/>
    <mergeCell ref="E58:E60"/>
    <mergeCell ref="F58:F60"/>
    <mergeCell ref="G58:G60"/>
    <mergeCell ref="H58:H60"/>
    <mergeCell ref="AC49:AC57"/>
    <mergeCell ref="AD49:AD57"/>
    <mergeCell ref="AE49:AE57"/>
    <mergeCell ref="AF49:AF57"/>
    <mergeCell ref="AG49:AG57"/>
    <mergeCell ref="AH49:AH57"/>
    <mergeCell ref="W49:W57"/>
    <mergeCell ref="X49:X57"/>
    <mergeCell ref="Y49:Y57"/>
    <mergeCell ref="Z49:Z57"/>
    <mergeCell ref="AA49:AA57"/>
    <mergeCell ref="AB49:AB57"/>
    <mergeCell ref="Q49:Q57"/>
    <mergeCell ref="R49:R57"/>
    <mergeCell ref="S49:S57"/>
    <mergeCell ref="T49:T57"/>
    <mergeCell ref="U49:U57"/>
    <mergeCell ref="V49:V57"/>
    <mergeCell ref="K49:K57"/>
    <mergeCell ref="L49:L57"/>
    <mergeCell ref="M49:M57"/>
    <mergeCell ref="N49:N57"/>
    <mergeCell ref="F62:F64"/>
    <mergeCell ref="AA58:AA60"/>
    <mergeCell ref="AB58:AB60"/>
    <mergeCell ref="AC58:AC60"/>
    <mergeCell ref="AD58:AD60"/>
    <mergeCell ref="AE58:AE60"/>
    <mergeCell ref="AF58:AF60"/>
    <mergeCell ref="U58:U60"/>
    <mergeCell ref="V58:V60"/>
    <mergeCell ref="W58:W60"/>
    <mergeCell ref="X58:X60"/>
    <mergeCell ref="Y58:Y60"/>
    <mergeCell ref="Z58:Z60"/>
    <mergeCell ref="O58:O60"/>
    <mergeCell ref="P58:P60"/>
    <mergeCell ref="Q58:Q60"/>
    <mergeCell ref="R58:R60"/>
    <mergeCell ref="S58:S60"/>
    <mergeCell ref="T58:T60"/>
    <mergeCell ref="I58:I60"/>
    <mergeCell ref="J58:J60"/>
    <mergeCell ref="K58:K60"/>
    <mergeCell ref="L58:L60"/>
    <mergeCell ref="M58:M60"/>
    <mergeCell ref="N58:N60"/>
    <mergeCell ref="W62:W64"/>
    <mergeCell ref="R62:R64"/>
    <mergeCell ref="H62:H64"/>
    <mergeCell ref="Z62:Z64"/>
    <mergeCell ref="AA62:AA64"/>
    <mergeCell ref="AB62:AB64"/>
    <mergeCell ref="AC62:AC64"/>
    <mergeCell ref="AG58:AG60"/>
    <mergeCell ref="AH58:AH60"/>
    <mergeCell ref="AI58:AI60"/>
    <mergeCell ref="L65:L67"/>
    <mergeCell ref="M65:M67"/>
    <mergeCell ref="N65:N67"/>
    <mergeCell ref="O65:O67"/>
    <mergeCell ref="P65:P67"/>
    <mergeCell ref="Q65:Q67"/>
    <mergeCell ref="AJ58:AJ60"/>
    <mergeCell ref="AK62:AK64"/>
    <mergeCell ref="AK58:AK60"/>
    <mergeCell ref="A65:A67"/>
    <mergeCell ref="B65:B67"/>
    <mergeCell ref="E65:E67"/>
    <mergeCell ref="F65:F67"/>
    <mergeCell ref="G65:G67"/>
    <mergeCell ref="H65:H67"/>
    <mergeCell ref="I65:I67"/>
    <mergeCell ref="J65:J67"/>
    <mergeCell ref="K65:K67"/>
    <mergeCell ref="AE62:AE64"/>
    <mergeCell ref="AF62:AF64"/>
    <mergeCell ref="AG62:AG64"/>
    <mergeCell ref="AH62:AH64"/>
    <mergeCell ref="AI62:AI64"/>
    <mergeCell ref="AJ62:AJ64"/>
    <mergeCell ref="Y62:Y64"/>
    <mergeCell ref="A62:A64"/>
    <mergeCell ref="B62:B64"/>
    <mergeCell ref="D62:D64"/>
    <mergeCell ref="E62:E64"/>
    <mergeCell ref="AD62:AD64"/>
    <mergeCell ref="S62:S64"/>
    <mergeCell ref="T62:T64"/>
    <mergeCell ref="U62:U64"/>
    <mergeCell ref="V62:V64"/>
    <mergeCell ref="X62:X64"/>
    <mergeCell ref="M62:M64"/>
    <mergeCell ref="N62:N64"/>
    <mergeCell ref="O62:O64"/>
    <mergeCell ref="P62:P64"/>
    <mergeCell ref="Q62:Q64"/>
    <mergeCell ref="G62:G64"/>
    <mergeCell ref="L68:L69"/>
    <mergeCell ref="M68:M69"/>
    <mergeCell ref="N68:N69"/>
    <mergeCell ref="O68:O69"/>
    <mergeCell ref="I62:I64"/>
    <mergeCell ref="J62:J64"/>
    <mergeCell ref="K62:K64"/>
    <mergeCell ref="L62:L64"/>
    <mergeCell ref="AJ65:AJ67"/>
    <mergeCell ref="AK65:AK67"/>
    <mergeCell ref="A68:A69"/>
    <mergeCell ref="B68:B69"/>
    <mergeCell ref="C68:C69"/>
    <mergeCell ref="E68:E69"/>
    <mergeCell ref="F68:F69"/>
    <mergeCell ref="G68:G69"/>
    <mergeCell ref="H68:H69"/>
    <mergeCell ref="I68:I69"/>
    <mergeCell ref="AD65:AD67"/>
    <mergeCell ref="AE65:AE67"/>
    <mergeCell ref="AF65:AF67"/>
    <mergeCell ref="AG65:AG67"/>
    <mergeCell ref="AH65:AH67"/>
    <mergeCell ref="AI65:AI67"/>
    <mergeCell ref="X65:X67"/>
    <mergeCell ref="Y65:Y67"/>
    <mergeCell ref="Z65:Z67"/>
    <mergeCell ref="AA65:AA67"/>
    <mergeCell ref="AB65:AB67"/>
    <mergeCell ref="AC65:AC67"/>
    <mergeCell ref="R65:R67"/>
    <mergeCell ref="S65:S67"/>
    <mergeCell ref="T65:T67"/>
    <mergeCell ref="U65:U67"/>
    <mergeCell ref="V65:V67"/>
    <mergeCell ref="W65:W67"/>
    <mergeCell ref="M70:M71"/>
    <mergeCell ref="N70:N71"/>
    <mergeCell ref="AH68:AH69"/>
    <mergeCell ref="AI68:AI69"/>
    <mergeCell ref="AJ68:AJ69"/>
    <mergeCell ref="AK68:AK69"/>
    <mergeCell ref="A70:A71"/>
    <mergeCell ref="B70:B71"/>
    <mergeCell ref="E70:E71"/>
    <mergeCell ref="F70:F71"/>
    <mergeCell ref="G70:G71"/>
    <mergeCell ref="H70:H71"/>
    <mergeCell ref="AB68:AB69"/>
    <mergeCell ref="AC68:AC69"/>
    <mergeCell ref="AD68:AD69"/>
    <mergeCell ref="AE68:AE69"/>
    <mergeCell ref="AF68:AF69"/>
    <mergeCell ref="AG68:AG69"/>
    <mergeCell ref="V68:V69"/>
    <mergeCell ref="W68:W69"/>
    <mergeCell ref="X68:X69"/>
    <mergeCell ref="Y68:Y69"/>
    <mergeCell ref="Z68:Z69"/>
    <mergeCell ref="AA68:AA69"/>
    <mergeCell ref="P68:P69"/>
    <mergeCell ref="Q68:Q69"/>
    <mergeCell ref="R68:R69"/>
    <mergeCell ref="S68:S69"/>
    <mergeCell ref="T68:T69"/>
    <mergeCell ref="U68:U69"/>
    <mergeCell ref="J68:J69"/>
    <mergeCell ref="K68:K69"/>
    <mergeCell ref="AG70:AG71"/>
    <mergeCell ref="AH70:AH71"/>
    <mergeCell ref="AI70:AI71"/>
    <mergeCell ref="AJ70:AJ71"/>
    <mergeCell ref="AK70:AK71"/>
    <mergeCell ref="A72:A73"/>
    <mergeCell ref="B72:B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I70:I71"/>
    <mergeCell ref="J70:J71"/>
    <mergeCell ref="K70:K71"/>
    <mergeCell ref="L70:L71"/>
    <mergeCell ref="AF72:AF73"/>
    <mergeCell ref="AG72:AG73"/>
    <mergeCell ref="AH72:AH73"/>
    <mergeCell ref="H72:H73"/>
    <mergeCell ref="I72:I73"/>
    <mergeCell ref="J72:J73"/>
    <mergeCell ref="K72:K73"/>
    <mergeCell ref="L72:L73"/>
    <mergeCell ref="M72:M73"/>
    <mergeCell ref="AI72:AI73"/>
    <mergeCell ref="AJ72:AJ73"/>
    <mergeCell ref="AK72:AK73"/>
    <mergeCell ref="Z72:Z73"/>
    <mergeCell ref="AA72:AA73"/>
    <mergeCell ref="AB72:AB73"/>
    <mergeCell ref="AC72:AC73"/>
    <mergeCell ref="AD72:AD73"/>
    <mergeCell ref="AE72:AE73"/>
    <mergeCell ref="T72:T73"/>
    <mergeCell ref="U72:U73"/>
    <mergeCell ref="V72:V73"/>
    <mergeCell ref="W72:W73"/>
    <mergeCell ref="X72:X73"/>
    <mergeCell ref="Y72:Y73"/>
    <mergeCell ref="N72:N73"/>
    <mergeCell ref="O72:O73"/>
    <mergeCell ref="P72:P73"/>
    <mergeCell ref="Q72:Q73"/>
    <mergeCell ref="R72:R73"/>
    <mergeCell ref="S72:S73"/>
    <mergeCell ref="N74:N77"/>
    <mergeCell ref="O74:O77"/>
    <mergeCell ref="P74:P77"/>
    <mergeCell ref="Q74:Q77"/>
    <mergeCell ref="R74:R77"/>
    <mergeCell ref="S74:S77"/>
    <mergeCell ref="H74:H77"/>
    <mergeCell ref="I74:I77"/>
    <mergeCell ref="J74:J77"/>
    <mergeCell ref="K74:K77"/>
    <mergeCell ref="L74:L77"/>
    <mergeCell ref="M74:M77"/>
    <mergeCell ref="A74:A77"/>
    <mergeCell ref="B74:B77"/>
    <mergeCell ref="D74:D77"/>
    <mergeCell ref="E74:E77"/>
    <mergeCell ref="F74:F77"/>
    <mergeCell ref="G74:G77"/>
    <mergeCell ref="AF74:AF77"/>
    <mergeCell ref="AG74:AG77"/>
    <mergeCell ref="AH74:AH77"/>
    <mergeCell ref="AI74:AI77"/>
    <mergeCell ref="AJ74:AJ77"/>
    <mergeCell ref="AK74:AK77"/>
    <mergeCell ref="Z74:Z77"/>
    <mergeCell ref="AA74:AA77"/>
    <mergeCell ref="AB74:AB77"/>
    <mergeCell ref="AC74:AC77"/>
    <mergeCell ref="AD74:AD77"/>
    <mergeCell ref="AE74:AE77"/>
    <mergeCell ref="T74:T77"/>
    <mergeCell ref="U74:U77"/>
    <mergeCell ref="V74:V77"/>
    <mergeCell ref="W74:W77"/>
    <mergeCell ref="X74:X77"/>
    <mergeCell ref="Y74:Y77"/>
    <mergeCell ref="AI78:AI81"/>
    <mergeCell ref="AJ78:AJ81"/>
    <mergeCell ref="AK78:AK81"/>
    <mergeCell ref="Z78:Z81"/>
    <mergeCell ref="AA78:AA81"/>
    <mergeCell ref="AB78:AB81"/>
    <mergeCell ref="AC78:AC81"/>
    <mergeCell ref="AD78:AD81"/>
    <mergeCell ref="AE78:AE81"/>
    <mergeCell ref="T78:T81"/>
    <mergeCell ref="U78:U81"/>
    <mergeCell ref="V78:V81"/>
    <mergeCell ref="W78:W81"/>
    <mergeCell ref="X78:X81"/>
    <mergeCell ref="Y78:Y81"/>
    <mergeCell ref="N78:N81"/>
    <mergeCell ref="O78:O81"/>
    <mergeCell ref="P78:P81"/>
    <mergeCell ref="Q78:Q81"/>
    <mergeCell ref="R78:R81"/>
    <mergeCell ref="S78:S81"/>
    <mergeCell ref="M82:M84"/>
    <mergeCell ref="N82:N84"/>
    <mergeCell ref="A82:A84"/>
    <mergeCell ref="B82:B84"/>
    <mergeCell ref="E82:E84"/>
    <mergeCell ref="F82:F84"/>
    <mergeCell ref="G82:G84"/>
    <mergeCell ref="H82:H84"/>
    <mergeCell ref="AF78:AF81"/>
    <mergeCell ref="AG78:AG81"/>
    <mergeCell ref="AH78:AH81"/>
    <mergeCell ref="H78:H81"/>
    <mergeCell ref="I78:I81"/>
    <mergeCell ref="J78:J81"/>
    <mergeCell ref="K78:K81"/>
    <mergeCell ref="L78:L81"/>
    <mergeCell ref="M78:M81"/>
    <mergeCell ref="A78:A81"/>
    <mergeCell ref="B78:B81"/>
    <mergeCell ref="D78:D81"/>
    <mergeCell ref="E78:E81"/>
    <mergeCell ref="F78:F81"/>
    <mergeCell ref="G78:G81"/>
    <mergeCell ref="AG82:AG84"/>
    <mergeCell ref="AH82:AH84"/>
    <mergeCell ref="AI82:AI84"/>
    <mergeCell ref="AJ82:AJ84"/>
    <mergeCell ref="AK82:AK84"/>
    <mergeCell ref="A85:A86"/>
    <mergeCell ref="B85:B86"/>
    <mergeCell ref="D85:D86"/>
    <mergeCell ref="E85:E86"/>
    <mergeCell ref="F85:F86"/>
    <mergeCell ref="AA82:AA84"/>
    <mergeCell ref="AB82:AB84"/>
    <mergeCell ref="AC82:AC84"/>
    <mergeCell ref="AD82:AD84"/>
    <mergeCell ref="AE82:AE84"/>
    <mergeCell ref="AF82:AF84"/>
    <mergeCell ref="U82:U84"/>
    <mergeCell ref="V82:V84"/>
    <mergeCell ref="W82:W84"/>
    <mergeCell ref="X82:X84"/>
    <mergeCell ref="Y82:Y84"/>
    <mergeCell ref="Z82:Z84"/>
    <mergeCell ref="O82:O84"/>
    <mergeCell ref="P82:P84"/>
    <mergeCell ref="Q82:Q84"/>
    <mergeCell ref="R82:R84"/>
    <mergeCell ref="S82:S84"/>
    <mergeCell ref="T82:T84"/>
    <mergeCell ref="I82:I84"/>
    <mergeCell ref="J82:J84"/>
    <mergeCell ref="K82:K84"/>
    <mergeCell ref="L82:L84"/>
    <mergeCell ref="AD85:AD86"/>
    <mergeCell ref="S85:S86"/>
    <mergeCell ref="X85:X86"/>
    <mergeCell ref="M85:M86"/>
    <mergeCell ref="N85:N86"/>
    <mergeCell ref="O85:O86"/>
    <mergeCell ref="P85:P86"/>
    <mergeCell ref="Q85:Q86"/>
    <mergeCell ref="G85:G86"/>
    <mergeCell ref="H85:H86"/>
    <mergeCell ref="I85:I86"/>
    <mergeCell ref="J85:J86"/>
    <mergeCell ref="K85:K86"/>
    <mergeCell ref="L85:L86"/>
    <mergeCell ref="T87:T90"/>
    <mergeCell ref="U87:U90"/>
    <mergeCell ref="V87:V90"/>
    <mergeCell ref="W87:W90"/>
    <mergeCell ref="L87:L90"/>
    <mergeCell ref="M87:M90"/>
    <mergeCell ref="N87:N90"/>
    <mergeCell ref="O87:O90"/>
    <mergeCell ref="P87:P90"/>
    <mergeCell ref="Q87:Q90"/>
    <mergeCell ref="Z87:Z90"/>
    <mergeCell ref="AA87:AA90"/>
    <mergeCell ref="AB87:AB90"/>
    <mergeCell ref="AC87:AC90"/>
    <mergeCell ref="R87:R90"/>
    <mergeCell ref="S87:S90"/>
    <mergeCell ref="AK85:AK86"/>
    <mergeCell ref="R85:R86"/>
    <mergeCell ref="A87:A90"/>
    <mergeCell ref="B87:B90"/>
    <mergeCell ref="E87:E90"/>
    <mergeCell ref="F87:F90"/>
    <mergeCell ref="G87:G90"/>
    <mergeCell ref="H87:H90"/>
    <mergeCell ref="I87:I90"/>
    <mergeCell ref="J87:J90"/>
    <mergeCell ref="K87:K90"/>
    <mergeCell ref="AE85:AE86"/>
    <mergeCell ref="AF85:AF86"/>
    <mergeCell ref="AG85:AG86"/>
    <mergeCell ref="AH85:AH86"/>
    <mergeCell ref="AI85:AI86"/>
    <mergeCell ref="AJ85:AJ86"/>
    <mergeCell ref="Y85:Y86"/>
    <mergeCell ref="Z85:Z86"/>
    <mergeCell ref="AA85:AA86"/>
    <mergeCell ref="AB85:AB86"/>
    <mergeCell ref="AC85:AC86"/>
    <mergeCell ref="T85:T86"/>
    <mergeCell ref="U85:U86"/>
    <mergeCell ref="V85:V86"/>
    <mergeCell ref="W85:W86"/>
    <mergeCell ref="Z91:Z92"/>
    <mergeCell ref="AA91:AA92"/>
    <mergeCell ref="P91:P92"/>
    <mergeCell ref="Q91:Q92"/>
    <mergeCell ref="R91:R92"/>
    <mergeCell ref="S91:S92"/>
    <mergeCell ref="T91:T92"/>
    <mergeCell ref="U91:U92"/>
    <mergeCell ref="J91:J92"/>
    <mergeCell ref="K91:K92"/>
    <mergeCell ref="L91:L92"/>
    <mergeCell ref="M91:M92"/>
    <mergeCell ref="N91:N92"/>
    <mergeCell ref="O91:O92"/>
    <mergeCell ref="AJ87:AJ90"/>
    <mergeCell ref="AK87:AK90"/>
    <mergeCell ref="A91:A92"/>
    <mergeCell ref="B91:B92"/>
    <mergeCell ref="D91:D92"/>
    <mergeCell ref="E91:E92"/>
    <mergeCell ref="F91:F92"/>
    <mergeCell ref="G91:G92"/>
    <mergeCell ref="H91:H92"/>
    <mergeCell ref="I91:I92"/>
    <mergeCell ref="AD87:AD90"/>
    <mergeCell ref="AE87:AE90"/>
    <mergeCell ref="AF87:AF90"/>
    <mergeCell ref="AG87:AG90"/>
    <mergeCell ref="AH87:AH90"/>
    <mergeCell ref="AI87:AI90"/>
    <mergeCell ref="X87:X90"/>
    <mergeCell ref="Y87:Y90"/>
    <mergeCell ref="N93:N95"/>
    <mergeCell ref="O93:O95"/>
    <mergeCell ref="P93:P95"/>
    <mergeCell ref="Q93:Q95"/>
    <mergeCell ref="R93:R95"/>
    <mergeCell ref="S93:S95"/>
    <mergeCell ref="H93:H95"/>
    <mergeCell ref="I93:I95"/>
    <mergeCell ref="J93:J95"/>
    <mergeCell ref="K93:K95"/>
    <mergeCell ref="L93:L95"/>
    <mergeCell ref="M93:M95"/>
    <mergeCell ref="AH91:AH92"/>
    <mergeCell ref="AI91:AI92"/>
    <mergeCell ref="AJ91:AJ92"/>
    <mergeCell ref="AK91:AK92"/>
    <mergeCell ref="A93:A95"/>
    <mergeCell ref="B93:B95"/>
    <mergeCell ref="D93:D95"/>
    <mergeCell ref="E93:E95"/>
    <mergeCell ref="F93:F95"/>
    <mergeCell ref="G93:G95"/>
    <mergeCell ref="AB91:AB92"/>
    <mergeCell ref="AC91:AC92"/>
    <mergeCell ref="AD91:AD92"/>
    <mergeCell ref="AE91:AE92"/>
    <mergeCell ref="AF91:AF92"/>
    <mergeCell ref="AG91:AG92"/>
    <mergeCell ref="V91:V92"/>
    <mergeCell ref="W91:W92"/>
    <mergeCell ref="X91:X92"/>
    <mergeCell ref="Y91:Y92"/>
    <mergeCell ref="AF93:AF95"/>
    <mergeCell ref="AG93:AG95"/>
    <mergeCell ref="AH93:AH95"/>
    <mergeCell ref="AI93:AI95"/>
    <mergeCell ref="AJ93:AJ95"/>
    <mergeCell ref="AK93:AK95"/>
    <mergeCell ref="Z93:Z95"/>
    <mergeCell ref="AA93:AA95"/>
    <mergeCell ref="AB93:AB95"/>
    <mergeCell ref="AC93:AC95"/>
    <mergeCell ref="AD93:AD95"/>
    <mergeCell ref="AE93:AE95"/>
    <mergeCell ref="T93:T95"/>
    <mergeCell ref="U93:U95"/>
    <mergeCell ref="V93:V95"/>
    <mergeCell ref="W93:W95"/>
    <mergeCell ref="X93:X95"/>
    <mergeCell ref="Y93:Y95"/>
    <mergeCell ref="O96:O99"/>
    <mergeCell ref="P96:P99"/>
    <mergeCell ref="Q96:Q99"/>
    <mergeCell ref="R96:R99"/>
    <mergeCell ref="S96:S99"/>
    <mergeCell ref="T96:T99"/>
    <mergeCell ref="I96:I99"/>
    <mergeCell ref="J96:J99"/>
    <mergeCell ref="K96:K99"/>
    <mergeCell ref="L96:L99"/>
    <mergeCell ref="M96:M99"/>
    <mergeCell ref="N96:N99"/>
    <mergeCell ref="A96:A99"/>
    <mergeCell ref="B96:B99"/>
    <mergeCell ref="E96:E99"/>
    <mergeCell ref="F96:F99"/>
    <mergeCell ref="G96:G99"/>
    <mergeCell ref="H96:H99"/>
    <mergeCell ref="O100:O105"/>
    <mergeCell ref="P100:P105"/>
    <mergeCell ref="Q100:Q105"/>
    <mergeCell ref="R100:R105"/>
    <mergeCell ref="G100:G105"/>
    <mergeCell ref="H100:H105"/>
    <mergeCell ref="I100:I105"/>
    <mergeCell ref="J100:J105"/>
    <mergeCell ref="K100:K105"/>
    <mergeCell ref="L100:L105"/>
    <mergeCell ref="AG96:AG99"/>
    <mergeCell ref="AH96:AH99"/>
    <mergeCell ref="AI96:AI99"/>
    <mergeCell ref="AJ96:AJ99"/>
    <mergeCell ref="AK96:AK99"/>
    <mergeCell ref="A100:A105"/>
    <mergeCell ref="B100:B105"/>
    <mergeCell ref="D100:D105"/>
    <mergeCell ref="E100:E105"/>
    <mergeCell ref="F100:F105"/>
    <mergeCell ref="AA96:AA99"/>
    <mergeCell ref="AB96:AB99"/>
    <mergeCell ref="AC96:AC99"/>
    <mergeCell ref="AD96:AD99"/>
    <mergeCell ref="AE96:AE99"/>
    <mergeCell ref="AF96:AF99"/>
    <mergeCell ref="U96:U99"/>
    <mergeCell ref="V96:V99"/>
    <mergeCell ref="W96:W99"/>
    <mergeCell ref="X96:X99"/>
    <mergeCell ref="Y96:Y99"/>
    <mergeCell ref="Z96:Z99"/>
    <mergeCell ref="P106:P110"/>
    <mergeCell ref="Q106:Q110"/>
    <mergeCell ref="AK100:AK105"/>
    <mergeCell ref="A106:A110"/>
    <mergeCell ref="B106:B110"/>
    <mergeCell ref="E106:E110"/>
    <mergeCell ref="F106:F110"/>
    <mergeCell ref="G106:G110"/>
    <mergeCell ref="H106:H110"/>
    <mergeCell ref="I106:I110"/>
    <mergeCell ref="J106:J110"/>
    <mergeCell ref="K106:K110"/>
    <mergeCell ref="AE100:AE105"/>
    <mergeCell ref="AF100:AF105"/>
    <mergeCell ref="AG100:AG105"/>
    <mergeCell ref="AH100:AH105"/>
    <mergeCell ref="AI100:AI105"/>
    <mergeCell ref="AJ100:AJ105"/>
    <mergeCell ref="Y100:Y105"/>
    <mergeCell ref="Z100:Z105"/>
    <mergeCell ref="AA100:AA105"/>
    <mergeCell ref="AB100:AB105"/>
    <mergeCell ref="AC100:AC105"/>
    <mergeCell ref="AD100:AD105"/>
    <mergeCell ref="S100:S105"/>
    <mergeCell ref="T100:T105"/>
    <mergeCell ref="U100:U105"/>
    <mergeCell ref="V100:V105"/>
    <mergeCell ref="W100:W105"/>
    <mergeCell ref="X100:X105"/>
    <mergeCell ref="M100:M105"/>
    <mergeCell ref="N100:N105"/>
    <mergeCell ref="AJ106:AJ110"/>
    <mergeCell ref="AK106:AK110"/>
    <mergeCell ref="A111:A115"/>
    <mergeCell ref="B111:B115"/>
    <mergeCell ref="E111:E115"/>
    <mergeCell ref="F111:F115"/>
    <mergeCell ref="G111:G115"/>
    <mergeCell ref="H111:H115"/>
    <mergeCell ref="I111:I115"/>
    <mergeCell ref="J111:J115"/>
    <mergeCell ref="AD106:AD110"/>
    <mergeCell ref="AE106:AE110"/>
    <mergeCell ref="AF106:AF110"/>
    <mergeCell ref="AG106:AG110"/>
    <mergeCell ref="AH106:AH110"/>
    <mergeCell ref="AI106:AI110"/>
    <mergeCell ref="X106:X110"/>
    <mergeCell ref="Y106:Y110"/>
    <mergeCell ref="Z106:Z110"/>
    <mergeCell ref="AA106:AA110"/>
    <mergeCell ref="AB106:AB110"/>
    <mergeCell ref="AC106:AC110"/>
    <mergeCell ref="R106:R110"/>
    <mergeCell ref="S106:S110"/>
    <mergeCell ref="T106:T110"/>
    <mergeCell ref="U106:U110"/>
    <mergeCell ref="V106:V110"/>
    <mergeCell ref="W106:W110"/>
    <mergeCell ref="L106:L110"/>
    <mergeCell ref="M106:M110"/>
    <mergeCell ref="N106:N110"/>
    <mergeCell ref="O106:O110"/>
    <mergeCell ref="AF111:AF115"/>
    <mergeCell ref="AG111:AG115"/>
    <mergeCell ref="AH111:AH115"/>
    <mergeCell ref="W111:W115"/>
    <mergeCell ref="X111:X115"/>
    <mergeCell ref="Y111:Y115"/>
    <mergeCell ref="Z111:Z115"/>
    <mergeCell ref="AA111:AA115"/>
    <mergeCell ref="AB111:AB115"/>
    <mergeCell ref="Q111:Q115"/>
    <mergeCell ref="R111:R115"/>
    <mergeCell ref="S111:S115"/>
    <mergeCell ref="T111:T115"/>
    <mergeCell ref="U111:U115"/>
    <mergeCell ref="V111:V115"/>
    <mergeCell ref="K111:K115"/>
    <mergeCell ref="L111:L115"/>
    <mergeCell ref="M111:M115"/>
    <mergeCell ref="N111:N115"/>
    <mergeCell ref="O111:O115"/>
    <mergeCell ref="P111:P115"/>
    <mergeCell ref="A116:A118"/>
    <mergeCell ref="B116:B118"/>
    <mergeCell ref="D116:D118"/>
    <mergeCell ref="E116:E118"/>
    <mergeCell ref="F116:F118"/>
    <mergeCell ref="G116:G118"/>
    <mergeCell ref="H116:H118"/>
    <mergeCell ref="R119:R122"/>
    <mergeCell ref="G119:G122"/>
    <mergeCell ref="H119:H122"/>
    <mergeCell ref="AI111:AI115"/>
    <mergeCell ref="AJ111:AJ115"/>
    <mergeCell ref="AK111:AK115"/>
    <mergeCell ref="I119:I122"/>
    <mergeCell ref="J119:J122"/>
    <mergeCell ref="K119:K122"/>
    <mergeCell ref="L119:L122"/>
    <mergeCell ref="AG116:AG118"/>
    <mergeCell ref="AH116:AH118"/>
    <mergeCell ref="AI116:AI118"/>
    <mergeCell ref="AJ116:AJ118"/>
    <mergeCell ref="AK116:AK118"/>
    <mergeCell ref="AE119:AE122"/>
    <mergeCell ref="AF119:AF122"/>
    <mergeCell ref="AG119:AG122"/>
    <mergeCell ref="AH119:AH122"/>
    <mergeCell ref="AI119:AI122"/>
    <mergeCell ref="AJ119:AJ122"/>
    <mergeCell ref="Y119:Y122"/>
    <mergeCell ref="AC111:AC115"/>
    <mergeCell ref="AD111:AD115"/>
    <mergeCell ref="AE111:AE115"/>
    <mergeCell ref="D123:D126"/>
    <mergeCell ref="E123:E126"/>
    <mergeCell ref="F123:F126"/>
    <mergeCell ref="G123:G126"/>
    <mergeCell ref="H123:H126"/>
    <mergeCell ref="I123:I126"/>
    <mergeCell ref="J123:J126"/>
    <mergeCell ref="Q116:Q118"/>
    <mergeCell ref="R116:R118"/>
    <mergeCell ref="S116:S118"/>
    <mergeCell ref="T116:T118"/>
    <mergeCell ref="I116:I118"/>
    <mergeCell ref="J116:J118"/>
    <mergeCell ref="K116:K118"/>
    <mergeCell ref="L116:L118"/>
    <mergeCell ref="M116:M118"/>
    <mergeCell ref="N116:N118"/>
    <mergeCell ref="M119:M122"/>
    <mergeCell ref="N119:N122"/>
    <mergeCell ref="O119:O122"/>
    <mergeCell ref="P116:P118"/>
    <mergeCell ref="M123:M126"/>
    <mergeCell ref="N123:N126"/>
    <mergeCell ref="O123:O126"/>
    <mergeCell ref="P123:P126"/>
    <mergeCell ref="AK119:AK122"/>
    <mergeCell ref="A119:A122"/>
    <mergeCell ref="B119:B122"/>
    <mergeCell ref="D119:D122"/>
    <mergeCell ref="E119:E122"/>
    <mergeCell ref="F119:F122"/>
    <mergeCell ref="AA116:AA118"/>
    <mergeCell ref="AB116:AB118"/>
    <mergeCell ref="AC116:AC118"/>
    <mergeCell ref="AD116:AD118"/>
    <mergeCell ref="AE116:AE118"/>
    <mergeCell ref="AF116:AF118"/>
    <mergeCell ref="U116:U118"/>
    <mergeCell ref="V116:V118"/>
    <mergeCell ref="W116:W118"/>
    <mergeCell ref="X116:X118"/>
    <mergeCell ref="Y116:Y118"/>
    <mergeCell ref="Z116:Z118"/>
    <mergeCell ref="O116:O118"/>
    <mergeCell ref="Z119:Z122"/>
    <mergeCell ref="AA119:AA122"/>
    <mergeCell ref="AB119:AB122"/>
    <mergeCell ref="AC119:AC122"/>
    <mergeCell ref="AD119:AD122"/>
    <mergeCell ref="S119:S122"/>
    <mergeCell ref="T119:T122"/>
    <mergeCell ref="U119:U122"/>
    <mergeCell ref="V119:V122"/>
    <mergeCell ref="W119:W122"/>
    <mergeCell ref="X119:X122"/>
    <mergeCell ref="P119:P122"/>
    <mergeCell ref="Q119:Q122"/>
    <mergeCell ref="AI123:AI126"/>
    <mergeCell ref="AJ123:AJ126"/>
    <mergeCell ref="AK123:AK126"/>
    <mergeCell ref="A127:A129"/>
    <mergeCell ref="B127:B129"/>
    <mergeCell ref="D127:D129"/>
    <mergeCell ref="E127:E129"/>
    <mergeCell ref="F127:F129"/>
    <mergeCell ref="G127:G129"/>
    <mergeCell ref="H127:H129"/>
    <mergeCell ref="AC123:AC126"/>
    <mergeCell ref="AD123:AD126"/>
    <mergeCell ref="AE123:AE126"/>
    <mergeCell ref="AF123:AF126"/>
    <mergeCell ref="AG123:AG126"/>
    <mergeCell ref="AH123:AH126"/>
    <mergeCell ref="W123:W126"/>
    <mergeCell ref="X123:X126"/>
    <mergeCell ref="Y123:Y126"/>
    <mergeCell ref="Z123:Z126"/>
    <mergeCell ref="AA123:AA126"/>
    <mergeCell ref="AB123:AB126"/>
    <mergeCell ref="Q123:Q126"/>
    <mergeCell ref="R123:R126"/>
    <mergeCell ref="S123:S126"/>
    <mergeCell ref="T123:T126"/>
    <mergeCell ref="A123:A126"/>
    <mergeCell ref="B123:B126"/>
    <mergeCell ref="U123:U126"/>
    <mergeCell ref="V123:V126"/>
    <mergeCell ref="K123:K126"/>
    <mergeCell ref="L123:L126"/>
    <mergeCell ref="AG127:AG129"/>
    <mergeCell ref="AH127:AH129"/>
    <mergeCell ref="AI127:AI129"/>
    <mergeCell ref="AJ127:AJ129"/>
    <mergeCell ref="AK127:AK129"/>
    <mergeCell ref="A130:A133"/>
    <mergeCell ref="B130:B133"/>
    <mergeCell ref="D130:D133"/>
    <mergeCell ref="E130:E133"/>
    <mergeCell ref="F130:F133"/>
    <mergeCell ref="AA127:AA129"/>
    <mergeCell ref="AB127:AB129"/>
    <mergeCell ref="AC127:AC129"/>
    <mergeCell ref="AD127:AD129"/>
    <mergeCell ref="AE127:AE129"/>
    <mergeCell ref="AF127:AF129"/>
    <mergeCell ref="U127:U129"/>
    <mergeCell ref="V127:V129"/>
    <mergeCell ref="W127:W129"/>
    <mergeCell ref="X127:X129"/>
    <mergeCell ref="Y127:Y129"/>
    <mergeCell ref="Z127:Z129"/>
    <mergeCell ref="O127:O129"/>
    <mergeCell ref="P127:P129"/>
    <mergeCell ref="Q127:Q129"/>
    <mergeCell ref="R127:R129"/>
    <mergeCell ref="S127:S129"/>
    <mergeCell ref="T127:T129"/>
    <mergeCell ref="AK130:AK133"/>
    <mergeCell ref="L134:L135"/>
    <mergeCell ref="M134:M135"/>
    <mergeCell ref="N134:N135"/>
    <mergeCell ref="O134:O135"/>
    <mergeCell ref="P134:P135"/>
    <mergeCell ref="I127:I129"/>
    <mergeCell ref="J127:J129"/>
    <mergeCell ref="K127:K129"/>
    <mergeCell ref="L127:L129"/>
    <mergeCell ref="AC130:AC133"/>
    <mergeCell ref="AD130:AD133"/>
    <mergeCell ref="S130:S133"/>
    <mergeCell ref="T130:T133"/>
    <mergeCell ref="U130:U133"/>
    <mergeCell ref="V130:V133"/>
    <mergeCell ref="W130:W133"/>
    <mergeCell ref="X130:X133"/>
    <mergeCell ref="M130:M133"/>
    <mergeCell ref="N130:N133"/>
    <mergeCell ref="O130:O133"/>
    <mergeCell ref="P130:P133"/>
    <mergeCell ref="Q130:Q133"/>
    <mergeCell ref="R130:R133"/>
    <mergeCell ref="M127:M129"/>
    <mergeCell ref="N127:N129"/>
    <mergeCell ref="A134:A135"/>
    <mergeCell ref="B134:B135"/>
    <mergeCell ref="D134:D135"/>
    <mergeCell ref="E134:E135"/>
    <mergeCell ref="F134:F135"/>
    <mergeCell ref="G134:G135"/>
    <mergeCell ref="H134:H135"/>
    <mergeCell ref="I134:I135"/>
    <mergeCell ref="J134:J135"/>
    <mergeCell ref="AE130:AE133"/>
    <mergeCell ref="AF130:AF133"/>
    <mergeCell ref="AG130:AG133"/>
    <mergeCell ref="AH130:AH133"/>
    <mergeCell ref="AI130:AI133"/>
    <mergeCell ref="AJ130:AJ133"/>
    <mergeCell ref="Y130:Y133"/>
    <mergeCell ref="Z130:Z133"/>
    <mergeCell ref="AA130:AA133"/>
    <mergeCell ref="AB130:AB133"/>
    <mergeCell ref="G130:G133"/>
    <mergeCell ref="H130:H133"/>
    <mergeCell ref="I130:I133"/>
    <mergeCell ref="J130:J133"/>
    <mergeCell ref="K130:K133"/>
    <mergeCell ref="L130:L133"/>
    <mergeCell ref="Q134:Q135"/>
    <mergeCell ref="R134:R135"/>
    <mergeCell ref="S134:S135"/>
    <mergeCell ref="T134:T135"/>
    <mergeCell ref="U134:U135"/>
    <mergeCell ref="V134:V135"/>
    <mergeCell ref="K134:K135"/>
    <mergeCell ref="T136:T138"/>
    <mergeCell ref="I136:I138"/>
    <mergeCell ref="J136:J138"/>
    <mergeCell ref="K136:K138"/>
    <mergeCell ref="L136:L138"/>
    <mergeCell ref="M136:M138"/>
    <mergeCell ref="N136:N138"/>
    <mergeCell ref="M139:M140"/>
    <mergeCell ref="N139:N140"/>
    <mergeCell ref="O139:O140"/>
    <mergeCell ref="AI134:AI135"/>
    <mergeCell ref="AJ134:AJ135"/>
    <mergeCell ref="AK134:AK135"/>
    <mergeCell ref="A136:A138"/>
    <mergeCell ref="B136:B138"/>
    <mergeCell ref="D136:D138"/>
    <mergeCell ref="E136:E138"/>
    <mergeCell ref="F136:F138"/>
    <mergeCell ref="G136:G138"/>
    <mergeCell ref="H136:H138"/>
    <mergeCell ref="AC134:AC135"/>
    <mergeCell ref="AD134:AD135"/>
    <mergeCell ref="AE134:AE135"/>
    <mergeCell ref="AF134:AF135"/>
    <mergeCell ref="AG134:AG135"/>
    <mergeCell ref="AH134:AH135"/>
    <mergeCell ref="W134:W135"/>
    <mergeCell ref="X134:X135"/>
    <mergeCell ref="Y134:Y135"/>
    <mergeCell ref="Z134:Z135"/>
    <mergeCell ref="AA134:AA135"/>
    <mergeCell ref="AB134:AB135"/>
    <mergeCell ref="AG136:AG138"/>
    <mergeCell ref="AH136:AH138"/>
    <mergeCell ref="AI136:AI138"/>
    <mergeCell ref="AJ136:AJ138"/>
    <mergeCell ref="AK136:AK138"/>
    <mergeCell ref="M141:M142"/>
    <mergeCell ref="N141:N142"/>
    <mergeCell ref="O141:O142"/>
    <mergeCell ref="P141:P142"/>
    <mergeCell ref="AK139:AK140"/>
    <mergeCell ref="A139:A140"/>
    <mergeCell ref="B139:B140"/>
    <mergeCell ref="D139:D140"/>
    <mergeCell ref="E139:E140"/>
    <mergeCell ref="F139:F140"/>
    <mergeCell ref="AA136:AA138"/>
    <mergeCell ref="AB136:AB138"/>
    <mergeCell ref="AC136:AC138"/>
    <mergeCell ref="AD136:AD138"/>
    <mergeCell ref="AE136:AE138"/>
    <mergeCell ref="AF136:AF138"/>
    <mergeCell ref="U136:U138"/>
    <mergeCell ref="V136:V138"/>
    <mergeCell ref="W136:W138"/>
    <mergeCell ref="X136:X138"/>
    <mergeCell ref="Y136:Y138"/>
    <mergeCell ref="Z136:Z138"/>
    <mergeCell ref="O136:O138"/>
    <mergeCell ref="P136:P138"/>
    <mergeCell ref="Q136:Q138"/>
    <mergeCell ref="R136:R138"/>
    <mergeCell ref="S136:S138"/>
    <mergeCell ref="G141:G142"/>
    <mergeCell ref="H141:H142"/>
    <mergeCell ref="I141:I142"/>
    <mergeCell ref="J141:J142"/>
    <mergeCell ref="AE139:AE140"/>
    <mergeCell ref="AF139:AF140"/>
    <mergeCell ref="AG139:AG140"/>
    <mergeCell ref="AH139:AH140"/>
    <mergeCell ref="AI139:AI140"/>
    <mergeCell ref="AJ139:AJ140"/>
    <mergeCell ref="Y139:Y140"/>
    <mergeCell ref="Z139:Z140"/>
    <mergeCell ref="AA139:AA140"/>
    <mergeCell ref="AB139:AB140"/>
    <mergeCell ref="AC139:AC140"/>
    <mergeCell ref="AD139:AD140"/>
    <mergeCell ref="S139:S140"/>
    <mergeCell ref="T139:T140"/>
    <mergeCell ref="U139:U140"/>
    <mergeCell ref="V139:V140"/>
    <mergeCell ref="W139:W140"/>
    <mergeCell ref="X139:X140"/>
    <mergeCell ref="P139:P140"/>
    <mergeCell ref="Q139:Q140"/>
    <mergeCell ref="R139:R140"/>
    <mergeCell ref="G139:G140"/>
    <mergeCell ref="H139:H140"/>
    <mergeCell ref="I139:I140"/>
    <mergeCell ref="J139:J140"/>
    <mergeCell ref="K139:K140"/>
    <mergeCell ref="L139:L140"/>
    <mergeCell ref="A143:A144"/>
    <mergeCell ref="B143:B144"/>
    <mergeCell ref="D143:D144"/>
    <mergeCell ref="E143:E144"/>
    <mergeCell ref="F143:F144"/>
    <mergeCell ref="G143:G144"/>
    <mergeCell ref="H143:H144"/>
    <mergeCell ref="AC141:AC142"/>
    <mergeCell ref="AD141:AD142"/>
    <mergeCell ref="AE141:AE142"/>
    <mergeCell ref="AF141:AF142"/>
    <mergeCell ref="AG141:AG142"/>
    <mergeCell ref="AH141:AH142"/>
    <mergeCell ref="W141:W142"/>
    <mergeCell ref="X141:X142"/>
    <mergeCell ref="Y141:Y142"/>
    <mergeCell ref="Z141:Z142"/>
    <mergeCell ref="AA141:AA142"/>
    <mergeCell ref="AB141:AB142"/>
    <mergeCell ref="Q141:Q142"/>
    <mergeCell ref="R141:R142"/>
    <mergeCell ref="S141:S142"/>
    <mergeCell ref="T141:T142"/>
    <mergeCell ref="U141:U142"/>
    <mergeCell ref="V141:V142"/>
    <mergeCell ref="K141:K142"/>
    <mergeCell ref="L141:L142"/>
    <mergeCell ref="A141:A142"/>
    <mergeCell ref="B141:B142"/>
    <mergeCell ref="D141:D142"/>
    <mergeCell ref="E141:E142"/>
    <mergeCell ref="F141:F142"/>
    <mergeCell ref="P143:P144"/>
    <mergeCell ref="Q143:Q144"/>
    <mergeCell ref="R143:R144"/>
    <mergeCell ref="S143:S144"/>
    <mergeCell ref="T143:T144"/>
    <mergeCell ref="I143:I144"/>
    <mergeCell ref="J143:J144"/>
    <mergeCell ref="K143:K144"/>
    <mergeCell ref="L143:L144"/>
    <mergeCell ref="M143:M144"/>
    <mergeCell ref="N143:N144"/>
    <mergeCell ref="M145:M147"/>
    <mergeCell ref="N145:N147"/>
    <mergeCell ref="O145:O147"/>
    <mergeCell ref="AI141:AI142"/>
    <mergeCell ref="AJ141:AJ142"/>
    <mergeCell ref="AK141:AK142"/>
    <mergeCell ref="I145:I147"/>
    <mergeCell ref="J145:J147"/>
    <mergeCell ref="K145:K147"/>
    <mergeCell ref="L145:L147"/>
    <mergeCell ref="AG143:AG144"/>
    <mergeCell ref="AH143:AH144"/>
    <mergeCell ref="AI143:AI144"/>
    <mergeCell ref="AJ143:AJ144"/>
    <mergeCell ref="AK143:AK144"/>
    <mergeCell ref="AE145:AE147"/>
    <mergeCell ref="AF145:AF147"/>
    <mergeCell ref="AG145:AG147"/>
    <mergeCell ref="AH145:AH147"/>
    <mergeCell ref="AI145:AI147"/>
    <mergeCell ref="AJ145:AJ147"/>
    <mergeCell ref="M148:M150"/>
    <mergeCell ref="N148:N150"/>
    <mergeCell ref="O148:O150"/>
    <mergeCell ref="P148:P150"/>
    <mergeCell ref="AK145:AK147"/>
    <mergeCell ref="A145:A147"/>
    <mergeCell ref="B145:B147"/>
    <mergeCell ref="D145:D147"/>
    <mergeCell ref="E145:E147"/>
    <mergeCell ref="F145:F147"/>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148:A150"/>
    <mergeCell ref="B148:B150"/>
    <mergeCell ref="D148:D150"/>
    <mergeCell ref="E148:E150"/>
    <mergeCell ref="F148:F150"/>
    <mergeCell ref="G148:G150"/>
    <mergeCell ref="H148:H150"/>
    <mergeCell ref="I148:I150"/>
    <mergeCell ref="J148:J150"/>
    <mergeCell ref="Y145:Y147"/>
    <mergeCell ref="Z145:Z147"/>
    <mergeCell ref="AA145:AA147"/>
    <mergeCell ref="AB145:AB147"/>
    <mergeCell ref="AC145:AC147"/>
    <mergeCell ref="AD145:AD147"/>
    <mergeCell ref="S145:S147"/>
    <mergeCell ref="T145:T147"/>
    <mergeCell ref="U145:U147"/>
    <mergeCell ref="V145:V147"/>
    <mergeCell ref="W145:W147"/>
    <mergeCell ref="X145:X147"/>
    <mergeCell ref="P145:P147"/>
    <mergeCell ref="Q145:Q147"/>
    <mergeCell ref="R145:R147"/>
    <mergeCell ref="G145:G147"/>
    <mergeCell ref="H145:H147"/>
    <mergeCell ref="M151:M153"/>
    <mergeCell ref="N151:N153"/>
    <mergeCell ref="AI148:AI150"/>
    <mergeCell ref="AJ148:AJ150"/>
    <mergeCell ref="AK148:AK150"/>
    <mergeCell ref="A151:A153"/>
    <mergeCell ref="B151:B153"/>
    <mergeCell ref="D151:D153"/>
    <mergeCell ref="E151:E153"/>
    <mergeCell ref="F151:F153"/>
    <mergeCell ref="G151:G153"/>
    <mergeCell ref="H151:H153"/>
    <mergeCell ref="AC148:AC150"/>
    <mergeCell ref="AD148:AD150"/>
    <mergeCell ref="AE148:AE150"/>
    <mergeCell ref="AF148:AF150"/>
    <mergeCell ref="AG148:AG150"/>
    <mergeCell ref="AH148:AH150"/>
    <mergeCell ref="W148:W150"/>
    <mergeCell ref="X148:X150"/>
    <mergeCell ref="Y148:Y150"/>
    <mergeCell ref="Z148:Z150"/>
    <mergeCell ref="AA148:AA150"/>
    <mergeCell ref="AB148:AB150"/>
    <mergeCell ref="Q148:Q150"/>
    <mergeCell ref="R148:R150"/>
    <mergeCell ref="S148:S150"/>
    <mergeCell ref="T148:T150"/>
    <mergeCell ref="U148:U150"/>
    <mergeCell ref="V148:V150"/>
    <mergeCell ref="K148:K150"/>
    <mergeCell ref="L148:L150"/>
    <mergeCell ref="AG151:AG153"/>
    <mergeCell ref="AH151:AH153"/>
    <mergeCell ref="AI151:AI153"/>
    <mergeCell ref="AJ151:AJ153"/>
    <mergeCell ref="AK151:AK153"/>
    <mergeCell ref="A154:A156"/>
    <mergeCell ref="B154:B156"/>
    <mergeCell ref="D154:D156"/>
    <mergeCell ref="E154:E156"/>
    <mergeCell ref="F154:F156"/>
    <mergeCell ref="AA151:AA153"/>
    <mergeCell ref="AB151:AB153"/>
    <mergeCell ref="AC151:AC153"/>
    <mergeCell ref="AD151:AD153"/>
    <mergeCell ref="AE151:AE153"/>
    <mergeCell ref="AF151:AF153"/>
    <mergeCell ref="U151:U153"/>
    <mergeCell ref="V151:V153"/>
    <mergeCell ref="W151:W153"/>
    <mergeCell ref="X151:X153"/>
    <mergeCell ref="Y151:Y153"/>
    <mergeCell ref="Z151:Z153"/>
    <mergeCell ref="O151:O153"/>
    <mergeCell ref="P151:P153"/>
    <mergeCell ref="Q151:Q153"/>
    <mergeCell ref="R151:R153"/>
    <mergeCell ref="S151:S153"/>
    <mergeCell ref="T151:T153"/>
    <mergeCell ref="I151:I153"/>
    <mergeCell ref="J151:J153"/>
    <mergeCell ref="K151:K153"/>
    <mergeCell ref="L151:L153"/>
    <mergeCell ref="AC154:AC156"/>
    <mergeCell ref="AD154:AD156"/>
    <mergeCell ref="S154:S156"/>
    <mergeCell ref="T154:T156"/>
    <mergeCell ref="U154:U156"/>
    <mergeCell ref="V154:V156"/>
    <mergeCell ref="W154:W156"/>
    <mergeCell ref="X154:X156"/>
    <mergeCell ref="M154:M156"/>
    <mergeCell ref="N154:N156"/>
    <mergeCell ref="O154:O156"/>
    <mergeCell ref="P154:P156"/>
    <mergeCell ref="Q154:Q156"/>
    <mergeCell ref="R154:R156"/>
    <mergeCell ref="G154:G156"/>
    <mergeCell ref="H154:H156"/>
    <mergeCell ref="I154:I156"/>
    <mergeCell ref="J154:J156"/>
    <mergeCell ref="K154:K156"/>
    <mergeCell ref="L154:L156"/>
    <mergeCell ref="Q157:Q159"/>
    <mergeCell ref="R157:R159"/>
    <mergeCell ref="S157:S159"/>
    <mergeCell ref="T157:T159"/>
    <mergeCell ref="U157:U159"/>
    <mergeCell ref="V157:V159"/>
    <mergeCell ref="K157:K159"/>
    <mergeCell ref="L157:L159"/>
    <mergeCell ref="M157:M159"/>
    <mergeCell ref="N157:N159"/>
    <mergeCell ref="O157:O159"/>
    <mergeCell ref="P157:P159"/>
    <mergeCell ref="AK154:AK156"/>
    <mergeCell ref="A157:A159"/>
    <mergeCell ref="B157:B159"/>
    <mergeCell ref="D157:D159"/>
    <mergeCell ref="E157:E159"/>
    <mergeCell ref="F157:F159"/>
    <mergeCell ref="G157:G159"/>
    <mergeCell ref="H157:H159"/>
    <mergeCell ref="I157:I159"/>
    <mergeCell ref="J157:J159"/>
    <mergeCell ref="AE154:AE156"/>
    <mergeCell ref="AF154:AF156"/>
    <mergeCell ref="AG154:AG156"/>
    <mergeCell ref="AH154:AH156"/>
    <mergeCell ref="AI154:AI156"/>
    <mergeCell ref="AJ154:AJ156"/>
    <mergeCell ref="Y154:Y156"/>
    <mergeCell ref="Z154:Z156"/>
    <mergeCell ref="AA154:AA156"/>
    <mergeCell ref="AB154:AB156"/>
    <mergeCell ref="T160:T162"/>
    <mergeCell ref="I160:I162"/>
    <mergeCell ref="J160:J162"/>
    <mergeCell ref="K160:K162"/>
    <mergeCell ref="L160:L162"/>
    <mergeCell ref="M160:M162"/>
    <mergeCell ref="N160:N162"/>
    <mergeCell ref="M163:M168"/>
    <mergeCell ref="N163:N168"/>
    <mergeCell ref="O163:O168"/>
    <mergeCell ref="AI157:AI159"/>
    <mergeCell ref="AJ157:AJ159"/>
    <mergeCell ref="AK157:AK159"/>
    <mergeCell ref="A160:A162"/>
    <mergeCell ref="B160:B162"/>
    <mergeCell ref="D160:D162"/>
    <mergeCell ref="E160:E162"/>
    <mergeCell ref="F160:F162"/>
    <mergeCell ref="G160:G162"/>
    <mergeCell ref="H160:H162"/>
    <mergeCell ref="AC157:AC159"/>
    <mergeCell ref="AD157:AD159"/>
    <mergeCell ref="AE157:AE159"/>
    <mergeCell ref="AF157:AF159"/>
    <mergeCell ref="AG157:AG159"/>
    <mergeCell ref="AH157:AH159"/>
    <mergeCell ref="W157:W159"/>
    <mergeCell ref="X157:X159"/>
    <mergeCell ref="Y157:Y159"/>
    <mergeCell ref="Z157:Z159"/>
    <mergeCell ref="AA157:AA159"/>
    <mergeCell ref="AB157:AB159"/>
    <mergeCell ref="AG160:AG162"/>
    <mergeCell ref="AH160:AH162"/>
    <mergeCell ref="AI160:AI162"/>
    <mergeCell ref="AJ160:AJ162"/>
    <mergeCell ref="AK160:AK162"/>
    <mergeCell ref="M169:M174"/>
    <mergeCell ref="N169:N174"/>
    <mergeCell ref="O169:O174"/>
    <mergeCell ref="P169:P174"/>
    <mergeCell ref="AK163:AK168"/>
    <mergeCell ref="A163:A168"/>
    <mergeCell ref="B163:B168"/>
    <mergeCell ref="D163:D168"/>
    <mergeCell ref="E163:E168"/>
    <mergeCell ref="F163:F168"/>
    <mergeCell ref="AA160:AA162"/>
    <mergeCell ref="AB160:AB162"/>
    <mergeCell ref="AC160:AC162"/>
    <mergeCell ref="AD160:AD162"/>
    <mergeCell ref="AE160:AE162"/>
    <mergeCell ref="AF160:AF162"/>
    <mergeCell ref="U160:U162"/>
    <mergeCell ref="V160:V162"/>
    <mergeCell ref="W160:W162"/>
    <mergeCell ref="X160:X162"/>
    <mergeCell ref="Y160:Y162"/>
    <mergeCell ref="Z160:Z162"/>
    <mergeCell ref="O160:O162"/>
    <mergeCell ref="P160:P162"/>
    <mergeCell ref="Q160:Q162"/>
    <mergeCell ref="R160:R162"/>
    <mergeCell ref="S160:S162"/>
    <mergeCell ref="G169:G174"/>
    <mergeCell ref="H169:H174"/>
    <mergeCell ref="I169:I174"/>
    <mergeCell ref="J169:J174"/>
    <mergeCell ref="AE163:AE168"/>
    <mergeCell ref="AF163:AF168"/>
    <mergeCell ref="AG163:AG168"/>
    <mergeCell ref="AH163:AH168"/>
    <mergeCell ref="AI163:AI168"/>
    <mergeCell ref="AJ163:AJ168"/>
    <mergeCell ref="Y163:Y168"/>
    <mergeCell ref="Z163:Z168"/>
    <mergeCell ref="AA163:AA168"/>
    <mergeCell ref="AB163:AB168"/>
    <mergeCell ref="AC163:AC168"/>
    <mergeCell ref="AD163:AD168"/>
    <mergeCell ref="S163:S168"/>
    <mergeCell ref="T163:T168"/>
    <mergeCell ref="U163:U168"/>
    <mergeCell ref="V163:V168"/>
    <mergeCell ref="W163:W168"/>
    <mergeCell ref="X163:X168"/>
    <mergeCell ref="P163:P168"/>
    <mergeCell ref="Q163:Q168"/>
    <mergeCell ref="R163:R168"/>
    <mergeCell ref="G163:G168"/>
    <mergeCell ref="H163:H168"/>
    <mergeCell ref="I163:I168"/>
    <mergeCell ref="J163:J168"/>
    <mergeCell ref="K163:K168"/>
    <mergeCell ref="L163:L168"/>
    <mergeCell ref="A175:A177"/>
    <mergeCell ref="B175:B177"/>
    <mergeCell ref="D175:D177"/>
    <mergeCell ref="E175:E177"/>
    <mergeCell ref="F175:F177"/>
    <mergeCell ref="G175:G177"/>
    <mergeCell ref="H175:H177"/>
    <mergeCell ref="AC169:AC174"/>
    <mergeCell ref="AD169:AD174"/>
    <mergeCell ref="AE169:AE174"/>
    <mergeCell ref="AF169:AF174"/>
    <mergeCell ref="AG169:AG174"/>
    <mergeCell ref="AH169:AH174"/>
    <mergeCell ref="W169:W174"/>
    <mergeCell ref="X169:X174"/>
    <mergeCell ref="Y169:Y174"/>
    <mergeCell ref="Z169:Z174"/>
    <mergeCell ref="AA169:AA174"/>
    <mergeCell ref="AB169:AB174"/>
    <mergeCell ref="Q169:Q174"/>
    <mergeCell ref="R169:R174"/>
    <mergeCell ref="S169:S174"/>
    <mergeCell ref="T169:T174"/>
    <mergeCell ref="U169:U174"/>
    <mergeCell ref="V169:V174"/>
    <mergeCell ref="K169:K174"/>
    <mergeCell ref="L169:L174"/>
    <mergeCell ref="A169:A174"/>
    <mergeCell ref="B169:B174"/>
    <mergeCell ref="D169:D174"/>
    <mergeCell ref="E169:E174"/>
    <mergeCell ref="F169:F174"/>
    <mergeCell ref="P175:P177"/>
    <mergeCell ref="Q175:Q177"/>
    <mergeCell ref="R175:R177"/>
    <mergeCell ref="S175:S177"/>
    <mergeCell ref="T175:T177"/>
    <mergeCell ref="I175:I177"/>
    <mergeCell ref="J175:J177"/>
    <mergeCell ref="K175:K177"/>
    <mergeCell ref="L175:L177"/>
    <mergeCell ref="M175:M177"/>
    <mergeCell ref="N175:N177"/>
    <mergeCell ref="M178:M180"/>
    <mergeCell ref="N178:N180"/>
    <mergeCell ref="O178:O180"/>
    <mergeCell ref="AI169:AI174"/>
    <mergeCell ref="AJ169:AJ174"/>
    <mergeCell ref="AK169:AK174"/>
    <mergeCell ref="I178:I180"/>
    <mergeCell ref="J178:J180"/>
    <mergeCell ref="K178:K180"/>
    <mergeCell ref="L178:L180"/>
    <mergeCell ref="AG175:AG177"/>
    <mergeCell ref="AH175:AH177"/>
    <mergeCell ref="AI175:AI177"/>
    <mergeCell ref="AJ175:AJ177"/>
    <mergeCell ref="AK175:AK177"/>
    <mergeCell ref="AE178:AE180"/>
    <mergeCell ref="AF178:AF180"/>
    <mergeCell ref="AG178:AG180"/>
    <mergeCell ref="AH178:AH180"/>
    <mergeCell ref="AI178:AI180"/>
    <mergeCell ref="AJ178:AJ180"/>
    <mergeCell ref="M181:M184"/>
    <mergeCell ref="N181:N184"/>
    <mergeCell ref="O181:O184"/>
    <mergeCell ref="P181:P184"/>
    <mergeCell ref="AK178:AK180"/>
    <mergeCell ref="A178:A180"/>
    <mergeCell ref="B178:B180"/>
    <mergeCell ref="D178:D180"/>
    <mergeCell ref="E178:E180"/>
    <mergeCell ref="F178:F180"/>
    <mergeCell ref="AA175:AA177"/>
    <mergeCell ref="AB175:AB177"/>
    <mergeCell ref="AC175:AC177"/>
    <mergeCell ref="AD175:AD177"/>
    <mergeCell ref="AE175:AE177"/>
    <mergeCell ref="AF175:AF177"/>
    <mergeCell ref="U175:U177"/>
    <mergeCell ref="V175:V177"/>
    <mergeCell ref="W175:W177"/>
    <mergeCell ref="X175:X177"/>
    <mergeCell ref="Y175:Y177"/>
    <mergeCell ref="Z175:Z177"/>
    <mergeCell ref="O175:O177"/>
    <mergeCell ref="A181:A184"/>
    <mergeCell ref="B181:B184"/>
    <mergeCell ref="D181:D184"/>
    <mergeCell ref="E181:E184"/>
    <mergeCell ref="F181:F184"/>
    <mergeCell ref="G181:G184"/>
    <mergeCell ref="H181:H184"/>
    <mergeCell ref="I181:I184"/>
    <mergeCell ref="J181:J184"/>
    <mergeCell ref="Y178:Y180"/>
    <mergeCell ref="Z178:Z180"/>
    <mergeCell ref="AA178:AA180"/>
    <mergeCell ref="AB178:AB180"/>
    <mergeCell ref="AC178:AC180"/>
    <mergeCell ref="AD178:AD180"/>
    <mergeCell ref="S178:S180"/>
    <mergeCell ref="T178:T180"/>
    <mergeCell ref="U178:U180"/>
    <mergeCell ref="V178:V180"/>
    <mergeCell ref="W178:W180"/>
    <mergeCell ref="X178:X180"/>
    <mergeCell ref="P178:P180"/>
    <mergeCell ref="Q178:Q180"/>
    <mergeCell ref="R178:R180"/>
    <mergeCell ref="G178:G180"/>
    <mergeCell ref="H178:H180"/>
    <mergeCell ref="M185:M187"/>
    <mergeCell ref="N185:N187"/>
    <mergeCell ref="AI181:AI184"/>
    <mergeCell ref="AJ181:AJ184"/>
    <mergeCell ref="AK181:AK184"/>
    <mergeCell ref="A185:A187"/>
    <mergeCell ref="B185:B187"/>
    <mergeCell ref="D185:D187"/>
    <mergeCell ref="E185:E187"/>
    <mergeCell ref="F185:F187"/>
    <mergeCell ref="G185:G187"/>
    <mergeCell ref="H185:H187"/>
    <mergeCell ref="AC181:AC184"/>
    <mergeCell ref="AD181:AD184"/>
    <mergeCell ref="AE181:AE184"/>
    <mergeCell ref="AF181:AF184"/>
    <mergeCell ref="AG181:AG184"/>
    <mergeCell ref="AH181:AH184"/>
    <mergeCell ref="W181:W184"/>
    <mergeCell ref="X181:X184"/>
    <mergeCell ref="Y181:Y184"/>
    <mergeCell ref="Z181:Z184"/>
    <mergeCell ref="AA181:AA184"/>
    <mergeCell ref="AB181:AB184"/>
    <mergeCell ref="Q181:Q184"/>
    <mergeCell ref="R181:R184"/>
    <mergeCell ref="S181:S184"/>
    <mergeCell ref="T181:T184"/>
    <mergeCell ref="U181:U184"/>
    <mergeCell ref="V181:V184"/>
    <mergeCell ref="K181:K184"/>
    <mergeCell ref="L181:L184"/>
    <mergeCell ref="AG185:AG187"/>
    <mergeCell ref="AH185:AH187"/>
    <mergeCell ref="AI185:AI187"/>
    <mergeCell ref="AJ185:AJ187"/>
    <mergeCell ref="AK185:AK187"/>
    <mergeCell ref="A188:A190"/>
    <mergeCell ref="B188:B190"/>
    <mergeCell ref="D188:D190"/>
    <mergeCell ref="E188:E190"/>
    <mergeCell ref="F188:F190"/>
    <mergeCell ref="AA185:AA187"/>
    <mergeCell ref="AB185:AB187"/>
    <mergeCell ref="AC185:AC187"/>
    <mergeCell ref="AD185:AD187"/>
    <mergeCell ref="AE185:AE187"/>
    <mergeCell ref="AF185:AF187"/>
    <mergeCell ref="U185:U187"/>
    <mergeCell ref="V185:V187"/>
    <mergeCell ref="W185:W187"/>
    <mergeCell ref="X185:X187"/>
    <mergeCell ref="Y185:Y187"/>
    <mergeCell ref="Z185:Z187"/>
    <mergeCell ref="O185:O187"/>
    <mergeCell ref="P185:P187"/>
    <mergeCell ref="Q185:Q187"/>
    <mergeCell ref="R185:R187"/>
    <mergeCell ref="S185:S187"/>
    <mergeCell ref="T185:T187"/>
    <mergeCell ref="I185:I187"/>
    <mergeCell ref="J185:J187"/>
    <mergeCell ref="K185:K187"/>
    <mergeCell ref="L185:L187"/>
    <mergeCell ref="AC188:AC190"/>
    <mergeCell ref="AD188:AD190"/>
    <mergeCell ref="S188:S190"/>
    <mergeCell ref="T188:T190"/>
    <mergeCell ref="U188:U190"/>
    <mergeCell ref="V188:V190"/>
    <mergeCell ref="W188:W190"/>
    <mergeCell ref="X188:X190"/>
    <mergeCell ref="M188:M190"/>
    <mergeCell ref="N188:N190"/>
    <mergeCell ref="O188:O190"/>
    <mergeCell ref="P188:P190"/>
    <mergeCell ref="Q188:Q190"/>
    <mergeCell ref="R188:R190"/>
    <mergeCell ref="G188:G190"/>
    <mergeCell ref="H188:H190"/>
    <mergeCell ref="I188:I190"/>
    <mergeCell ref="J188:J190"/>
    <mergeCell ref="K188:K190"/>
    <mergeCell ref="L188:L190"/>
    <mergeCell ref="Q191:Q193"/>
    <mergeCell ref="R191:R193"/>
    <mergeCell ref="S191:S193"/>
    <mergeCell ref="T191:T193"/>
    <mergeCell ref="U191:U193"/>
    <mergeCell ref="V191:V193"/>
    <mergeCell ref="K191:K193"/>
    <mergeCell ref="L191:L193"/>
    <mergeCell ref="M191:M193"/>
    <mergeCell ref="N191:N193"/>
    <mergeCell ref="O191:O193"/>
    <mergeCell ref="P191:P193"/>
    <mergeCell ref="AK188:AK190"/>
    <mergeCell ref="A191:A193"/>
    <mergeCell ref="B191:B193"/>
    <mergeCell ref="D191:D193"/>
    <mergeCell ref="E191:E193"/>
    <mergeCell ref="F191:F193"/>
    <mergeCell ref="G191:G193"/>
    <mergeCell ref="H191:H193"/>
    <mergeCell ref="I191:I193"/>
    <mergeCell ref="J191:J193"/>
    <mergeCell ref="AE188:AE190"/>
    <mergeCell ref="AF188:AF190"/>
    <mergeCell ref="AG188:AG190"/>
    <mergeCell ref="AH188:AH190"/>
    <mergeCell ref="AI188:AI190"/>
    <mergeCell ref="AJ188:AJ190"/>
    <mergeCell ref="Y188:Y190"/>
    <mergeCell ref="Z188:Z190"/>
    <mergeCell ref="AA188:AA190"/>
    <mergeCell ref="AB188:AB190"/>
    <mergeCell ref="T194:T196"/>
    <mergeCell ref="I194:I196"/>
    <mergeCell ref="J194:J196"/>
    <mergeCell ref="K194:K196"/>
    <mergeCell ref="L194:L196"/>
    <mergeCell ref="M194:M196"/>
    <mergeCell ref="N194:N196"/>
    <mergeCell ref="M197:M198"/>
    <mergeCell ref="N197:N198"/>
    <mergeCell ref="O197:O198"/>
    <mergeCell ref="AI191:AI193"/>
    <mergeCell ref="AJ191:AJ193"/>
    <mergeCell ref="AK191:AK193"/>
    <mergeCell ref="A194:A196"/>
    <mergeCell ref="B194:B196"/>
    <mergeCell ref="D194:D196"/>
    <mergeCell ref="E194:E196"/>
    <mergeCell ref="F194:F196"/>
    <mergeCell ref="G194:G196"/>
    <mergeCell ref="H194:H196"/>
    <mergeCell ref="AC191:AC193"/>
    <mergeCell ref="AD191:AD193"/>
    <mergeCell ref="AE191:AE193"/>
    <mergeCell ref="AF191:AF193"/>
    <mergeCell ref="AG191:AG193"/>
    <mergeCell ref="AH191:AH193"/>
    <mergeCell ref="W191:W193"/>
    <mergeCell ref="X191:X193"/>
    <mergeCell ref="Y191:Y193"/>
    <mergeCell ref="Z191:Z193"/>
    <mergeCell ref="AA191:AA193"/>
    <mergeCell ref="AB191:AB193"/>
    <mergeCell ref="AG194:AG196"/>
    <mergeCell ref="AH194:AH196"/>
    <mergeCell ref="AI194:AI196"/>
    <mergeCell ref="AJ194:AJ196"/>
    <mergeCell ref="AK194:AK196"/>
    <mergeCell ref="M199:M200"/>
    <mergeCell ref="N199:N200"/>
    <mergeCell ref="O199:O200"/>
    <mergeCell ref="P199:P200"/>
    <mergeCell ref="AK197:AK198"/>
    <mergeCell ref="A197:A198"/>
    <mergeCell ref="B197:B198"/>
    <mergeCell ref="D197:D198"/>
    <mergeCell ref="E197:E198"/>
    <mergeCell ref="F197:F198"/>
    <mergeCell ref="AA194:AA196"/>
    <mergeCell ref="AB194:AB196"/>
    <mergeCell ref="AC194:AC196"/>
    <mergeCell ref="AD194:AD196"/>
    <mergeCell ref="AE194:AE196"/>
    <mergeCell ref="AF194:AF196"/>
    <mergeCell ref="U194:U196"/>
    <mergeCell ref="V194:V196"/>
    <mergeCell ref="W194:W196"/>
    <mergeCell ref="X194:X196"/>
    <mergeCell ref="Y194:Y196"/>
    <mergeCell ref="Z194:Z196"/>
    <mergeCell ref="O194:O196"/>
    <mergeCell ref="P194:P196"/>
    <mergeCell ref="Q194:Q196"/>
    <mergeCell ref="R194:R196"/>
    <mergeCell ref="S194:S196"/>
    <mergeCell ref="G199:G200"/>
    <mergeCell ref="H199:H200"/>
    <mergeCell ref="I199:I200"/>
    <mergeCell ref="J199:J200"/>
    <mergeCell ref="AE197:AE198"/>
    <mergeCell ref="AF197:AF198"/>
    <mergeCell ref="AG197:AG198"/>
    <mergeCell ref="AH197:AH198"/>
    <mergeCell ref="AI197:AI198"/>
    <mergeCell ref="AJ197:AJ198"/>
    <mergeCell ref="Y197:Y198"/>
    <mergeCell ref="Z197:Z198"/>
    <mergeCell ref="AA197:AA198"/>
    <mergeCell ref="AB197:AB198"/>
    <mergeCell ref="AC197:AC198"/>
    <mergeCell ref="AD197:AD198"/>
    <mergeCell ref="S197:S198"/>
    <mergeCell ref="T197:T198"/>
    <mergeCell ref="U197:U198"/>
    <mergeCell ref="V197:V198"/>
    <mergeCell ref="W197:W198"/>
    <mergeCell ref="X197:X198"/>
    <mergeCell ref="P197:P198"/>
    <mergeCell ref="Q197:Q198"/>
    <mergeCell ref="R197:R198"/>
    <mergeCell ref="G197:G198"/>
    <mergeCell ref="H197:H198"/>
    <mergeCell ref="I197:I198"/>
    <mergeCell ref="J197:J198"/>
    <mergeCell ref="K197:K198"/>
    <mergeCell ref="L197:L198"/>
    <mergeCell ref="A201:A204"/>
    <mergeCell ref="B201:B204"/>
    <mergeCell ref="D201:D204"/>
    <mergeCell ref="E201:E204"/>
    <mergeCell ref="F201:F204"/>
    <mergeCell ref="G201:G204"/>
    <mergeCell ref="H201:H204"/>
    <mergeCell ref="AC199:AC200"/>
    <mergeCell ref="AD199:AD200"/>
    <mergeCell ref="AE199:AE200"/>
    <mergeCell ref="AF199:AF200"/>
    <mergeCell ref="AG199:AG200"/>
    <mergeCell ref="AH199:AH200"/>
    <mergeCell ref="W199:W200"/>
    <mergeCell ref="X199:X200"/>
    <mergeCell ref="Y199:Y200"/>
    <mergeCell ref="Z199:Z200"/>
    <mergeCell ref="AA199:AA200"/>
    <mergeCell ref="AB199:AB200"/>
    <mergeCell ref="Q199:Q200"/>
    <mergeCell ref="R199:R200"/>
    <mergeCell ref="S199:S200"/>
    <mergeCell ref="T199:T200"/>
    <mergeCell ref="U199:U200"/>
    <mergeCell ref="V199:V200"/>
    <mergeCell ref="K199:K200"/>
    <mergeCell ref="L199:L200"/>
    <mergeCell ref="A199:A200"/>
    <mergeCell ref="B199:B200"/>
    <mergeCell ref="D199:D200"/>
    <mergeCell ref="E199:E200"/>
    <mergeCell ref="F199:F200"/>
    <mergeCell ref="P201:P204"/>
    <mergeCell ref="Q201:Q204"/>
    <mergeCell ref="R201:R204"/>
    <mergeCell ref="S201:S204"/>
    <mergeCell ref="T201:T204"/>
    <mergeCell ref="I201:I204"/>
    <mergeCell ref="J201:J204"/>
    <mergeCell ref="K201:K204"/>
    <mergeCell ref="L201:L204"/>
    <mergeCell ref="M201:M204"/>
    <mergeCell ref="N201:N204"/>
    <mergeCell ref="M205:M208"/>
    <mergeCell ref="N205:N208"/>
    <mergeCell ref="O205:O208"/>
    <mergeCell ref="AI199:AI200"/>
    <mergeCell ref="AJ199:AJ200"/>
    <mergeCell ref="AK199:AK200"/>
    <mergeCell ref="I205:I208"/>
    <mergeCell ref="J205:J208"/>
    <mergeCell ref="K205:K208"/>
    <mergeCell ref="L205:L208"/>
    <mergeCell ref="AG201:AG204"/>
    <mergeCell ref="AH201:AH204"/>
    <mergeCell ref="AI201:AI204"/>
    <mergeCell ref="AJ201:AJ204"/>
    <mergeCell ref="AK201:AK204"/>
    <mergeCell ref="AE205:AE208"/>
    <mergeCell ref="AF205:AF208"/>
    <mergeCell ref="AG205:AG208"/>
    <mergeCell ref="AH205:AH208"/>
    <mergeCell ref="AI205:AI208"/>
    <mergeCell ref="AJ205:AJ208"/>
    <mergeCell ref="M209:M212"/>
    <mergeCell ref="N209:N212"/>
    <mergeCell ref="O209:O212"/>
    <mergeCell ref="P209:P212"/>
    <mergeCell ref="AK205:AK208"/>
    <mergeCell ref="A205:A208"/>
    <mergeCell ref="B205:B208"/>
    <mergeCell ref="D205:D208"/>
    <mergeCell ref="E205:E208"/>
    <mergeCell ref="F205:F208"/>
    <mergeCell ref="AA201:AA204"/>
    <mergeCell ref="AB201:AB204"/>
    <mergeCell ref="AC201:AC204"/>
    <mergeCell ref="AD201:AD204"/>
    <mergeCell ref="AE201:AE204"/>
    <mergeCell ref="AF201:AF204"/>
    <mergeCell ref="U201:U204"/>
    <mergeCell ref="V201:V204"/>
    <mergeCell ref="W201:W204"/>
    <mergeCell ref="X201:X204"/>
    <mergeCell ref="Y201:Y204"/>
    <mergeCell ref="Z201:Z204"/>
    <mergeCell ref="O201:O204"/>
    <mergeCell ref="A209:A212"/>
    <mergeCell ref="B209:B212"/>
    <mergeCell ref="D209:D212"/>
    <mergeCell ref="E209:E212"/>
    <mergeCell ref="F209:F212"/>
    <mergeCell ref="G209:G212"/>
    <mergeCell ref="H209:H212"/>
    <mergeCell ref="I209:I212"/>
    <mergeCell ref="J209:J212"/>
    <mergeCell ref="Y205:Y208"/>
    <mergeCell ref="Z205:Z208"/>
    <mergeCell ref="AA205:AA208"/>
    <mergeCell ref="AB205:AB208"/>
    <mergeCell ref="AC205:AC208"/>
    <mergeCell ref="AD205:AD208"/>
    <mergeCell ref="S205:S208"/>
    <mergeCell ref="T205:T208"/>
    <mergeCell ref="U205:U208"/>
    <mergeCell ref="V205:V208"/>
    <mergeCell ref="W205:W208"/>
    <mergeCell ref="X205:X208"/>
    <mergeCell ref="P205:P208"/>
    <mergeCell ref="Q205:Q208"/>
    <mergeCell ref="R205:R208"/>
    <mergeCell ref="G205:G208"/>
    <mergeCell ref="H205:H208"/>
    <mergeCell ref="M213:M216"/>
    <mergeCell ref="N213:N216"/>
    <mergeCell ref="AI209:AI212"/>
    <mergeCell ref="AJ209:AJ212"/>
    <mergeCell ref="AK209:AK212"/>
    <mergeCell ref="A213:A216"/>
    <mergeCell ref="B213:B216"/>
    <mergeCell ref="D213:D216"/>
    <mergeCell ref="E213:E216"/>
    <mergeCell ref="F213:F216"/>
    <mergeCell ref="G213:G216"/>
    <mergeCell ref="H213:H216"/>
    <mergeCell ref="AC209:AC212"/>
    <mergeCell ref="AD209:AD212"/>
    <mergeCell ref="AE209:AE212"/>
    <mergeCell ref="AF209:AF212"/>
    <mergeCell ref="AG209:AG212"/>
    <mergeCell ref="AH209:AH212"/>
    <mergeCell ref="W209:W212"/>
    <mergeCell ref="X209:X212"/>
    <mergeCell ref="Y209:Y212"/>
    <mergeCell ref="Z209:Z212"/>
    <mergeCell ref="AA209:AA212"/>
    <mergeCell ref="AB209:AB212"/>
    <mergeCell ref="Q209:Q212"/>
    <mergeCell ref="R209:R212"/>
    <mergeCell ref="S209:S212"/>
    <mergeCell ref="T209:T212"/>
    <mergeCell ref="U209:U212"/>
    <mergeCell ref="V209:V212"/>
    <mergeCell ref="K209:K212"/>
    <mergeCell ref="L209:L212"/>
    <mergeCell ref="AG213:AG216"/>
    <mergeCell ref="AH213:AH216"/>
    <mergeCell ref="AI213:AI216"/>
    <mergeCell ref="AJ213:AJ216"/>
    <mergeCell ref="AK213:AK216"/>
    <mergeCell ref="A217:A220"/>
    <mergeCell ref="B217:B220"/>
    <mergeCell ref="D217:D220"/>
    <mergeCell ref="E217:E220"/>
    <mergeCell ref="F217:F220"/>
    <mergeCell ref="AA213:AA216"/>
    <mergeCell ref="AB213:AB216"/>
    <mergeCell ref="AC213:AC216"/>
    <mergeCell ref="AD213:AD216"/>
    <mergeCell ref="AE213:AE216"/>
    <mergeCell ref="AF213:AF216"/>
    <mergeCell ref="U213:U216"/>
    <mergeCell ref="V213:V216"/>
    <mergeCell ref="W213:W216"/>
    <mergeCell ref="X213:X216"/>
    <mergeCell ref="Y213:Y216"/>
    <mergeCell ref="Z213:Z216"/>
    <mergeCell ref="O213:O216"/>
    <mergeCell ref="P213:P216"/>
    <mergeCell ref="Q213:Q216"/>
    <mergeCell ref="R213:R216"/>
    <mergeCell ref="S213:S216"/>
    <mergeCell ref="T213:T216"/>
    <mergeCell ref="I213:I216"/>
    <mergeCell ref="J213:J216"/>
    <mergeCell ref="K213:K216"/>
    <mergeCell ref="L213:L216"/>
    <mergeCell ref="AC217:AC220"/>
    <mergeCell ref="AD217:AD220"/>
    <mergeCell ref="S217:S220"/>
    <mergeCell ref="T217:T220"/>
    <mergeCell ref="U217:U220"/>
    <mergeCell ref="V217:V220"/>
    <mergeCell ref="W217:W220"/>
    <mergeCell ref="X217:X220"/>
    <mergeCell ref="M217:M220"/>
    <mergeCell ref="N217:N220"/>
    <mergeCell ref="O217:O220"/>
    <mergeCell ref="P217:P220"/>
    <mergeCell ref="Q217:Q220"/>
    <mergeCell ref="R217:R220"/>
    <mergeCell ref="G217:G220"/>
    <mergeCell ref="H217:H220"/>
    <mergeCell ref="I217:I220"/>
    <mergeCell ref="J217:J220"/>
    <mergeCell ref="K217:K220"/>
    <mergeCell ref="L217:L220"/>
    <mergeCell ref="Q221:Q224"/>
    <mergeCell ref="R221:R224"/>
    <mergeCell ref="S221:S224"/>
    <mergeCell ref="T221:T224"/>
    <mergeCell ref="U221:U224"/>
    <mergeCell ref="V221:V224"/>
    <mergeCell ref="K221:K224"/>
    <mergeCell ref="L221:L224"/>
    <mergeCell ref="M221:M224"/>
    <mergeCell ref="N221:N224"/>
    <mergeCell ref="O221:O224"/>
    <mergeCell ref="P221:P224"/>
    <mergeCell ref="AK217:AK220"/>
    <mergeCell ref="A221:A224"/>
    <mergeCell ref="B221:B224"/>
    <mergeCell ref="D221:D224"/>
    <mergeCell ref="E221:E224"/>
    <mergeCell ref="F221:F224"/>
    <mergeCell ref="G221:G224"/>
    <mergeCell ref="H221:H224"/>
    <mergeCell ref="I221:I224"/>
    <mergeCell ref="J221:J224"/>
    <mergeCell ref="AE217:AE220"/>
    <mergeCell ref="AF217:AF220"/>
    <mergeCell ref="AG217:AG220"/>
    <mergeCell ref="AH217:AH220"/>
    <mergeCell ref="AI217:AI220"/>
    <mergeCell ref="AJ217:AJ220"/>
    <mergeCell ref="Y217:Y220"/>
    <mergeCell ref="Z217:Z220"/>
    <mergeCell ref="AA217:AA220"/>
    <mergeCell ref="AB217:AB220"/>
    <mergeCell ref="T225:T228"/>
    <mergeCell ref="I225:I228"/>
    <mergeCell ref="J225:J228"/>
    <mergeCell ref="K225:K228"/>
    <mergeCell ref="L225:L228"/>
    <mergeCell ref="M225:M228"/>
    <mergeCell ref="N225:N228"/>
    <mergeCell ref="M229:M233"/>
    <mergeCell ref="N229:N233"/>
    <mergeCell ref="O229:O233"/>
    <mergeCell ref="AI221:AI224"/>
    <mergeCell ref="AJ221:AJ224"/>
    <mergeCell ref="AK221:AK224"/>
    <mergeCell ref="A225:A228"/>
    <mergeCell ref="B225:B228"/>
    <mergeCell ref="D225:D228"/>
    <mergeCell ref="E225:E228"/>
    <mergeCell ref="F225:F228"/>
    <mergeCell ref="G225:G228"/>
    <mergeCell ref="H225:H228"/>
    <mergeCell ref="AC221:AC224"/>
    <mergeCell ref="AD221:AD224"/>
    <mergeCell ref="AE221:AE224"/>
    <mergeCell ref="AF221:AF224"/>
    <mergeCell ref="AG221:AG224"/>
    <mergeCell ref="AH221:AH224"/>
    <mergeCell ref="W221:W224"/>
    <mergeCell ref="X221:X224"/>
    <mergeCell ref="Y221:Y224"/>
    <mergeCell ref="Z221:Z224"/>
    <mergeCell ref="AA221:AA224"/>
    <mergeCell ref="AB221:AB224"/>
    <mergeCell ref="AG225:AG228"/>
    <mergeCell ref="AH225:AH228"/>
    <mergeCell ref="AI225:AI228"/>
    <mergeCell ref="AJ225:AJ228"/>
    <mergeCell ref="AK225:AK228"/>
    <mergeCell ref="M234:M238"/>
    <mergeCell ref="N234:N238"/>
    <mergeCell ref="O234:O238"/>
    <mergeCell ref="P234:P238"/>
    <mergeCell ref="AK229:AK233"/>
    <mergeCell ref="A229:A233"/>
    <mergeCell ref="B229:B233"/>
    <mergeCell ref="D229:D233"/>
    <mergeCell ref="E229:E233"/>
    <mergeCell ref="F229:F233"/>
    <mergeCell ref="AA225:AA228"/>
    <mergeCell ref="AB225:AB228"/>
    <mergeCell ref="AC225:AC228"/>
    <mergeCell ref="AD225:AD228"/>
    <mergeCell ref="AE225:AE228"/>
    <mergeCell ref="AF225:AF228"/>
    <mergeCell ref="U225:U228"/>
    <mergeCell ref="V225:V228"/>
    <mergeCell ref="W225:W228"/>
    <mergeCell ref="X225:X228"/>
    <mergeCell ref="Y225:Y228"/>
    <mergeCell ref="Z225:Z228"/>
    <mergeCell ref="O225:O228"/>
    <mergeCell ref="P225:P228"/>
    <mergeCell ref="Q225:Q228"/>
    <mergeCell ref="R225:R228"/>
    <mergeCell ref="S225:S228"/>
    <mergeCell ref="G234:G238"/>
    <mergeCell ref="H234:H238"/>
    <mergeCell ref="I234:I238"/>
    <mergeCell ref="J234:J238"/>
    <mergeCell ref="AE229:AE233"/>
    <mergeCell ref="AF229:AF233"/>
    <mergeCell ref="AG229:AG233"/>
    <mergeCell ref="AH229:AH233"/>
    <mergeCell ref="AI229:AI233"/>
    <mergeCell ref="AJ229:AJ233"/>
    <mergeCell ref="Y229:Y233"/>
    <mergeCell ref="Z229:Z233"/>
    <mergeCell ref="AA229:AA233"/>
    <mergeCell ref="AB229:AB233"/>
    <mergeCell ref="AC229:AC233"/>
    <mergeCell ref="AD229:AD233"/>
    <mergeCell ref="S229:S233"/>
    <mergeCell ref="T229:T233"/>
    <mergeCell ref="U229:U233"/>
    <mergeCell ref="V229:V233"/>
    <mergeCell ref="W229:W233"/>
    <mergeCell ref="X229:X233"/>
    <mergeCell ref="P229:P233"/>
    <mergeCell ref="Q229:Q233"/>
    <mergeCell ref="R229:R233"/>
    <mergeCell ref="G229:G233"/>
    <mergeCell ref="H229:H233"/>
    <mergeCell ref="I229:I233"/>
    <mergeCell ref="J229:J233"/>
    <mergeCell ref="K229:K233"/>
    <mergeCell ref="L229:L233"/>
    <mergeCell ref="A239:A243"/>
    <mergeCell ref="B239:B243"/>
    <mergeCell ref="D239:D243"/>
    <mergeCell ref="E239:E243"/>
    <mergeCell ref="F239:F243"/>
    <mergeCell ref="G239:G243"/>
    <mergeCell ref="H239:H243"/>
    <mergeCell ref="AC234:AC238"/>
    <mergeCell ref="AD234:AD238"/>
    <mergeCell ref="AE234:AE238"/>
    <mergeCell ref="AF234:AF238"/>
    <mergeCell ref="AG234:AG238"/>
    <mergeCell ref="AH234:AH238"/>
    <mergeCell ref="W234:W238"/>
    <mergeCell ref="X234:X238"/>
    <mergeCell ref="Y234:Y238"/>
    <mergeCell ref="Z234:Z238"/>
    <mergeCell ref="AA234:AA238"/>
    <mergeCell ref="AB234:AB238"/>
    <mergeCell ref="Q234:Q238"/>
    <mergeCell ref="R234:R238"/>
    <mergeCell ref="S234:S238"/>
    <mergeCell ref="T234:T238"/>
    <mergeCell ref="U234:U238"/>
    <mergeCell ref="V234:V238"/>
    <mergeCell ref="K234:K238"/>
    <mergeCell ref="L234:L238"/>
    <mergeCell ref="A234:A238"/>
    <mergeCell ref="B234:B238"/>
    <mergeCell ref="D234:D238"/>
    <mergeCell ref="E234:E238"/>
    <mergeCell ref="F234:F238"/>
    <mergeCell ref="P239:P243"/>
    <mergeCell ref="Q239:Q243"/>
    <mergeCell ref="R239:R243"/>
    <mergeCell ref="S239:S243"/>
    <mergeCell ref="T239:T243"/>
    <mergeCell ref="I239:I243"/>
    <mergeCell ref="J239:J243"/>
    <mergeCell ref="K239:K243"/>
    <mergeCell ref="L239:L243"/>
    <mergeCell ref="M239:M243"/>
    <mergeCell ref="N239:N243"/>
    <mergeCell ref="M244:M246"/>
    <mergeCell ref="N244:N246"/>
    <mergeCell ref="O244:O246"/>
    <mergeCell ref="AI234:AI238"/>
    <mergeCell ref="AJ234:AJ238"/>
    <mergeCell ref="AK234:AK238"/>
    <mergeCell ref="I244:I246"/>
    <mergeCell ref="J244:J246"/>
    <mergeCell ref="K244:K246"/>
    <mergeCell ref="L244:L246"/>
    <mergeCell ref="AG239:AG243"/>
    <mergeCell ref="AH239:AH243"/>
    <mergeCell ref="AI239:AI243"/>
    <mergeCell ref="AJ239:AJ243"/>
    <mergeCell ref="AK239:AK243"/>
    <mergeCell ref="AE244:AE246"/>
    <mergeCell ref="AF244:AF246"/>
    <mergeCell ref="AG244:AG246"/>
    <mergeCell ref="AH244:AH246"/>
    <mergeCell ref="AI244:AI246"/>
    <mergeCell ref="AJ244:AJ246"/>
    <mergeCell ref="M247:M248"/>
    <mergeCell ref="N247:N248"/>
    <mergeCell ref="O247:O248"/>
    <mergeCell ref="P247:P248"/>
    <mergeCell ref="AK244:AK246"/>
    <mergeCell ref="A244:A246"/>
    <mergeCell ref="B244:B246"/>
    <mergeCell ref="D244:D246"/>
    <mergeCell ref="E244:E246"/>
    <mergeCell ref="F244:F246"/>
    <mergeCell ref="AA239:AA243"/>
    <mergeCell ref="AB239:AB243"/>
    <mergeCell ref="AC239:AC243"/>
    <mergeCell ref="AD239:AD243"/>
    <mergeCell ref="AE239:AE243"/>
    <mergeCell ref="AF239:AF243"/>
    <mergeCell ref="U239:U243"/>
    <mergeCell ref="V239:V243"/>
    <mergeCell ref="W239:W243"/>
    <mergeCell ref="X239:X243"/>
    <mergeCell ref="Y239:Y243"/>
    <mergeCell ref="Z239:Z243"/>
    <mergeCell ref="O239:O243"/>
    <mergeCell ref="A247:A248"/>
    <mergeCell ref="B247:B248"/>
    <mergeCell ref="D247:D248"/>
    <mergeCell ref="E247:E248"/>
    <mergeCell ref="F247:F248"/>
    <mergeCell ref="G247:G248"/>
    <mergeCell ref="H247:H248"/>
    <mergeCell ref="I247:I248"/>
    <mergeCell ref="J247:J248"/>
    <mergeCell ref="Y244:Y246"/>
    <mergeCell ref="Z244:Z246"/>
    <mergeCell ref="AA244:AA246"/>
    <mergeCell ref="AB244:AB246"/>
    <mergeCell ref="AC244:AC246"/>
    <mergeCell ref="AD244:AD246"/>
    <mergeCell ref="S244:S246"/>
    <mergeCell ref="T244:T246"/>
    <mergeCell ref="U244:U246"/>
    <mergeCell ref="V244:V246"/>
    <mergeCell ref="W244:W246"/>
    <mergeCell ref="X244:X246"/>
    <mergeCell ref="P244:P246"/>
    <mergeCell ref="Q244:Q246"/>
    <mergeCell ref="R244:R246"/>
    <mergeCell ref="G244:G246"/>
    <mergeCell ref="H244:H246"/>
    <mergeCell ref="M249:M250"/>
    <mergeCell ref="N249:N250"/>
    <mergeCell ref="AI247:AI248"/>
    <mergeCell ref="AJ247:AJ248"/>
    <mergeCell ref="AK247:AK248"/>
    <mergeCell ref="A249:A250"/>
    <mergeCell ref="B249:B250"/>
    <mergeCell ref="D249:D250"/>
    <mergeCell ref="E249:E250"/>
    <mergeCell ref="F249:F250"/>
    <mergeCell ref="G249:G250"/>
    <mergeCell ref="H249:H250"/>
    <mergeCell ref="AC247:AC248"/>
    <mergeCell ref="AD247:AD248"/>
    <mergeCell ref="AE247:AE248"/>
    <mergeCell ref="AF247:AF248"/>
    <mergeCell ref="AG247:AG248"/>
    <mergeCell ref="AH247:AH248"/>
    <mergeCell ref="W247:W248"/>
    <mergeCell ref="X247:X248"/>
    <mergeCell ref="Y247:Y248"/>
    <mergeCell ref="Z247:Z248"/>
    <mergeCell ref="AA247:AA248"/>
    <mergeCell ref="AB247:AB248"/>
    <mergeCell ref="Q247:Q248"/>
    <mergeCell ref="R247:R248"/>
    <mergeCell ref="S247:S248"/>
    <mergeCell ref="T247:T248"/>
    <mergeCell ref="U247:U248"/>
    <mergeCell ref="V247:V248"/>
    <mergeCell ref="K247:K248"/>
    <mergeCell ref="L247:L248"/>
    <mergeCell ref="AG249:AG250"/>
    <mergeCell ref="AH249:AH250"/>
    <mergeCell ref="AI249:AI250"/>
    <mergeCell ref="AJ249:AJ250"/>
    <mergeCell ref="AK249:AK250"/>
    <mergeCell ref="A251:A253"/>
    <mergeCell ref="B251:B253"/>
    <mergeCell ref="D251:D253"/>
    <mergeCell ref="E251:E253"/>
    <mergeCell ref="F251:F253"/>
    <mergeCell ref="AA249:AA250"/>
    <mergeCell ref="AB249:AB250"/>
    <mergeCell ref="AC249:AC250"/>
    <mergeCell ref="AD249:AD250"/>
    <mergeCell ref="AE249:AE250"/>
    <mergeCell ref="AF249:AF250"/>
    <mergeCell ref="U249:U250"/>
    <mergeCell ref="V249:V250"/>
    <mergeCell ref="W249:W250"/>
    <mergeCell ref="X249:X250"/>
    <mergeCell ref="Y249:Y250"/>
    <mergeCell ref="Z249:Z250"/>
    <mergeCell ref="O249:O250"/>
    <mergeCell ref="P249:P250"/>
    <mergeCell ref="Q249:Q250"/>
    <mergeCell ref="R249:R250"/>
    <mergeCell ref="S249:S250"/>
    <mergeCell ref="T249:T250"/>
    <mergeCell ref="I249:I250"/>
    <mergeCell ref="J249:J250"/>
    <mergeCell ref="K249:K250"/>
    <mergeCell ref="L249:L250"/>
    <mergeCell ref="AC251:AC253"/>
    <mergeCell ref="AD251:AD253"/>
    <mergeCell ref="S251:S253"/>
    <mergeCell ref="T251:T253"/>
    <mergeCell ref="U251:U253"/>
    <mergeCell ref="V251:V253"/>
    <mergeCell ref="W251:W253"/>
    <mergeCell ref="X251:X253"/>
    <mergeCell ref="M251:M253"/>
    <mergeCell ref="N251:N253"/>
    <mergeCell ref="O251:O253"/>
    <mergeCell ref="P251:P253"/>
    <mergeCell ref="Q251:Q253"/>
    <mergeCell ref="R251:R253"/>
    <mergeCell ref="G251:G253"/>
    <mergeCell ref="H251:H253"/>
    <mergeCell ref="I251:I253"/>
    <mergeCell ref="J251:J253"/>
    <mergeCell ref="K251:K253"/>
    <mergeCell ref="L251:L253"/>
    <mergeCell ref="Q254:Q256"/>
    <mergeCell ref="R254:R256"/>
    <mergeCell ref="S254:S256"/>
    <mergeCell ref="T254:T256"/>
    <mergeCell ref="U254:U256"/>
    <mergeCell ref="V254:V256"/>
    <mergeCell ref="K254:K256"/>
    <mergeCell ref="L254:L256"/>
    <mergeCell ref="M254:M256"/>
    <mergeCell ref="N254:N256"/>
    <mergeCell ref="O254:O256"/>
    <mergeCell ref="P254:P256"/>
    <mergeCell ref="AK251:AK253"/>
    <mergeCell ref="A254:A256"/>
    <mergeCell ref="B254:B256"/>
    <mergeCell ref="D254:D256"/>
    <mergeCell ref="E254:E256"/>
    <mergeCell ref="F254:F256"/>
    <mergeCell ref="G254:G256"/>
    <mergeCell ref="H254:H256"/>
    <mergeCell ref="I254:I256"/>
    <mergeCell ref="J254:J256"/>
    <mergeCell ref="AE251:AE253"/>
    <mergeCell ref="AF251:AF253"/>
    <mergeCell ref="AG251:AG253"/>
    <mergeCell ref="AH251:AH253"/>
    <mergeCell ref="AI251:AI253"/>
    <mergeCell ref="AJ251:AJ253"/>
    <mergeCell ref="Y251:Y253"/>
    <mergeCell ref="Z251:Z253"/>
    <mergeCell ref="AA251:AA253"/>
    <mergeCell ref="AB251:AB253"/>
    <mergeCell ref="T257:T259"/>
    <mergeCell ref="I257:I259"/>
    <mergeCell ref="J257:J259"/>
    <mergeCell ref="K257:K259"/>
    <mergeCell ref="L257:L259"/>
    <mergeCell ref="M257:M259"/>
    <mergeCell ref="N257:N259"/>
    <mergeCell ref="M260:M262"/>
    <mergeCell ref="N260:N262"/>
    <mergeCell ref="O260:O262"/>
    <mergeCell ref="AI254:AI256"/>
    <mergeCell ref="AJ254:AJ256"/>
    <mergeCell ref="AK254:AK256"/>
    <mergeCell ref="A257:A259"/>
    <mergeCell ref="B257:B259"/>
    <mergeCell ref="D257:D259"/>
    <mergeCell ref="E257:E259"/>
    <mergeCell ref="F257:F259"/>
    <mergeCell ref="G257:G259"/>
    <mergeCell ref="H257:H259"/>
    <mergeCell ref="AC254:AC256"/>
    <mergeCell ref="AD254:AD256"/>
    <mergeCell ref="AE254:AE256"/>
    <mergeCell ref="AF254:AF256"/>
    <mergeCell ref="AG254:AG256"/>
    <mergeCell ref="AH254:AH256"/>
    <mergeCell ref="W254:W256"/>
    <mergeCell ref="X254:X256"/>
    <mergeCell ref="Y254:Y256"/>
    <mergeCell ref="Z254:Z256"/>
    <mergeCell ref="AA254:AA256"/>
    <mergeCell ref="AB254:AB256"/>
    <mergeCell ref="AG257:AG259"/>
    <mergeCell ref="AH257:AH259"/>
    <mergeCell ref="AI257:AI259"/>
    <mergeCell ref="AJ257:AJ259"/>
    <mergeCell ref="AK257:AK259"/>
    <mergeCell ref="M263:M267"/>
    <mergeCell ref="N263:N267"/>
    <mergeCell ref="O263:O267"/>
    <mergeCell ref="P263:P267"/>
    <mergeCell ref="AK260:AK262"/>
    <mergeCell ref="A260:A262"/>
    <mergeCell ref="B260:B262"/>
    <mergeCell ref="D260:D262"/>
    <mergeCell ref="E260:E262"/>
    <mergeCell ref="F260:F262"/>
    <mergeCell ref="AA257:AA259"/>
    <mergeCell ref="AB257:AB259"/>
    <mergeCell ref="AC257:AC259"/>
    <mergeCell ref="AD257:AD259"/>
    <mergeCell ref="AE257:AE259"/>
    <mergeCell ref="AF257:AF259"/>
    <mergeCell ref="U257:U259"/>
    <mergeCell ref="V257:V259"/>
    <mergeCell ref="W257:W259"/>
    <mergeCell ref="X257:X259"/>
    <mergeCell ref="Y257:Y259"/>
    <mergeCell ref="Z257:Z259"/>
    <mergeCell ref="O257:O259"/>
    <mergeCell ref="P257:P259"/>
    <mergeCell ref="Q257:Q259"/>
    <mergeCell ref="R257:R259"/>
    <mergeCell ref="S257:S259"/>
    <mergeCell ref="G263:G267"/>
    <mergeCell ref="H263:H267"/>
    <mergeCell ref="I263:I267"/>
    <mergeCell ref="J263:J267"/>
    <mergeCell ref="AE260:AE262"/>
    <mergeCell ref="AF260:AF262"/>
    <mergeCell ref="AG260:AG262"/>
    <mergeCell ref="AH260:AH262"/>
    <mergeCell ref="AI260:AI262"/>
    <mergeCell ref="AJ260:AJ262"/>
    <mergeCell ref="Y260:Y262"/>
    <mergeCell ref="Z260:Z262"/>
    <mergeCell ref="AA260:AA262"/>
    <mergeCell ref="AB260:AB262"/>
    <mergeCell ref="AC260:AC262"/>
    <mergeCell ref="AD260:AD262"/>
    <mergeCell ref="S260:S262"/>
    <mergeCell ref="T260:T262"/>
    <mergeCell ref="U260:U262"/>
    <mergeCell ref="V260:V262"/>
    <mergeCell ref="W260:W262"/>
    <mergeCell ref="X260:X262"/>
    <mergeCell ref="P260:P262"/>
    <mergeCell ref="Q260:Q262"/>
    <mergeCell ref="R260:R262"/>
    <mergeCell ref="G260:G262"/>
    <mergeCell ref="H260:H262"/>
    <mergeCell ref="I260:I262"/>
    <mergeCell ref="J260:J262"/>
    <mergeCell ref="K260:K262"/>
    <mergeCell ref="L260:L262"/>
    <mergeCell ref="A268:A269"/>
    <mergeCell ref="B268:B269"/>
    <mergeCell ref="D268:D269"/>
    <mergeCell ref="E268:E269"/>
    <mergeCell ref="F268:F269"/>
    <mergeCell ref="G268:G269"/>
    <mergeCell ref="H268:H269"/>
    <mergeCell ref="AC263:AC267"/>
    <mergeCell ref="AD263:AD267"/>
    <mergeCell ref="AE263:AE267"/>
    <mergeCell ref="AF263:AF267"/>
    <mergeCell ref="AG263:AG267"/>
    <mergeCell ref="AH263:AH267"/>
    <mergeCell ref="W263:W267"/>
    <mergeCell ref="X263:X267"/>
    <mergeCell ref="Y263:Y267"/>
    <mergeCell ref="Z263:Z267"/>
    <mergeCell ref="AA263:AA267"/>
    <mergeCell ref="AB263:AB267"/>
    <mergeCell ref="Q263:Q267"/>
    <mergeCell ref="R263:R267"/>
    <mergeCell ref="S263:S267"/>
    <mergeCell ref="T263:T267"/>
    <mergeCell ref="U263:U267"/>
    <mergeCell ref="V263:V267"/>
    <mergeCell ref="K263:K267"/>
    <mergeCell ref="L263:L267"/>
    <mergeCell ref="A263:A267"/>
    <mergeCell ref="B263:B267"/>
    <mergeCell ref="D263:D267"/>
    <mergeCell ref="E263:E267"/>
    <mergeCell ref="F263:F267"/>
    <mergeCell ref="P268:P269"/>
    <mergeCell ref="Q268:Q269"/>
    <mergeCell ref="R268:R269"/>
    <mergeCell ref="S268:S269"/>
    <mergeCell ref="T268:T269"/>
    <mergeCell ref="I268:I269"/>
    <mergeCell ref="J268:J269"/>
    <mergeCell ref="K268:K269"/>
    <mergeCell ref="L268:L269"/>
    <mergeCell ref="M268:M269"/>
    <mergeCell ref="N268:N269"/>
    <mergeCell ref="M270:M271"/>
    <mergeCell ref="N270:N271"/>
    <mergeCell ref="O270:O271"/>
    <mergeCell ref="AI263:AI267"/>
    <mergeCell ref="AJ263:AJ267"/>
    <mergeCell ref="AK263:AK267"/>
    <mergeCell ref="I270:I271"/>
    <mergeCell ref="J270:J271"/>
    <mergeCell ref="K270:K271"/>
    <mergeCell ref="L270:L271"/>
    <mergeCell ref="AG268:AG269"/>
    <mergeCell ref="AH268:AH269"/>
    <mergeCell ref="AI268:AI269"/>
    <mergeCell ref="AJ268:AJ269"/>
    <mergeCell ref="AK268:AK269"/>
    <mergeCell ref="AE270:AE271"/>
    <mergeCell ref="AF270:AF271"/>
    <mergeCell ref="AG270:AG271"/>
    <mergeCell ref="AH270:AH271"/>
    <mergeCell ref="AI270:AI271"/>
    <mergeCell ref="AJ270:AJ271"/>
    <mergeCell ref="M272:M273"/>
    <mergeCell ref="N272:N273"/>
    <mergeCell ref="O272:O273"/>
    <mergeCell ref="P272:P273"/>
    <mergeCell ref="AK270:AK271"/>
    <mergeCell ref="A270:A271"/>
    <mergeCell ref="B270:B271"/>
    <mergeCell ref="D270:D271"/>
    <mergeCell ref="E270:E271"/>
    <mergeCell ref="F270:F271"/>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O268:O269"/>
    <mergeCell ref="A272:A273"/>
    <mergeCell ref="B272:B273"/>
    <mergeCell ref="D272:D273"/>
    <mergeCell ref="E272:E273"/>
    <mergeCell ref="F272:F273"/>
    <mergeCell ref="G272:G273"/>
    <mergeCell ref="H272:H273"/>
    <mergeCell ref="I272:I273"/>
    <mergeCell ref="J272:J273"/>
    <mergeCell ref="Y270:Y271"/>
    <mergeCell ref="Z270:Z271"/>
    <mergeCell ref="AA270:AA271"/>
    <mergeCell ref="AB270:AB271"/>
    <mergeCell ref="AC270:AC271"/>
    <mergeCell ref="AD270:AD271"/>
    <mergeCell ref="S270:S271"/>
    <mergeCell ref="T270:T271"/>
    <mergeCell ref="U270:U271"/>
    <mergeCell ref="V270:V271"/>
    <mergeCell ref="W270:W271"/>
    <mergeCell ref="X270:X271"/>
    <mergeCell ref="P270:P271"/>
    <mergeCell ref="Q270:Q271"/>
    <mergeCell ref="R270:R271"/>
    <mergeCell ref="G270:G271"/>
    <mergeCell ref="H270:H271"/>
    <mergeCell ref="M274:M275"/>
    <mergeCell ref="N274:N275"/>
    <mergeCell ref="AI272:AI273"/>
    <mergeCell ref="AJ272:AJ273"/>
    <mergeCell ref="AK272:AK273"/>
    <mergeCell ref="A274:A275"/>
    <mergeCell ref="B274:B275"/>
    <mergeCell ref="D274:D275"/>
    <mergeCell ref="E274:E275"/>
    <mergeCell ref="F274:F275"/>
    <mergeCell ref="G274:G275"/>
    <mergeCell ref="H274:H275"/>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Q272:Q273"/>
    <mergeCell ref="R272:R273"/>
    <mergeCell ref="S272:S273"/>
    <mergeCell ref="T272:T273"/>
    <mergeCell ref="U272:U273"/>
    <mergeCell ref="V272:V273"/>
    <mergeCell ref="K272:K273"/>
    <mergeCell ref="L272:L273"/>
    <mergeCell ref="AG274:AG275"/>
    <mergeCell ref="AH274:AH275"/>
    <mergeCell ref="AI274:AI275"/>
    <mergeCell ref="AJ274:AJ275"/>
    <mergeCell ref="AK274:AK275"/>
    <mergeCell ref="A276:A277"/>
    <mergeCell ref="B276:B277"/>
    <mergeCell ref="D276:D277"/>
    <mergeCell ref="E276:E277"/>
    <mergeCell ref="F276:F277"/>
    <mergeCell ref="AA274:AA275"/>
    <mergeCell ref="AB274:AB275"/>
    <mergeCell ref="AC274:AC275"/>
    <mergeCell ref="AD274:AD275"/>
    <mergeCell ref="AE274:AE275"/>
    <mergeCell ref="AF274:AF275"/>
    <mergeCell ref="U274:U275"/>
    <mergeCell ref="V274:V275"/>
    <mergeCell ref="W274:W275"/>
    <mergeCell ref="X274:X275"/>
    <mergeCell ref="Y274:Y275"/>
    <mergeCell ref="Z274:Z275"/>
    <mergeCell ref="O274:O275"/>
    <mergeCell ref="P274:P275"/>
    <mergeCell ref="Q274:Q275"/>
    <mergeCell ref="R274:R275"/>
    <mergeCell ref="S274:S275"/>
    <mergeCell ref="T274:T275"/>
    <mergeCell ref="I274:I275"/>
    <mergeCell ref="J274:J275"/>
    <mergeCell ref="K274:K275"/>
    <mergeCell ref="L274:L275"/>
    <mergeCell ref="AC276:AC277"/>
    <mergeCell ref="AD276:AD277"/>
    <mergeCell ref="S276:S277"/>
    <mergeCell ref="T276:T277"/>
    <mergeCell ref="U276:U277"/>
    <mergeCell ref="V276:V277"/>
    <mergeCell ref="W276:W277"/>
    <mergeCell ref="X276:X277"/>
    <mergeCell ref="M276:M277"/>
    <mergeCell ref="N276:N277"/>
    <mergeCell ref="O276:O277"/>
    <mergeCell ref="P276:P277"/>
    <mergeCell ref="Q276:Q277"/>
    <mergeCell ref="R276:R277"/>
    <mergeCell ref="G276:G277"/>
    <mergeCell ref="H276:H277"/>
    <mergeCell ref="I276:I277"/>
    <mergeCell ref="J276:J277"/>
    <mergeCell ref="K276:K277"/>
    <mergeCell ref="L276:L277"/>
    <mergeCell ref="Q278:Q284"/>
    <mergeCell ref="R278:R284"/>
    <mergeCell ref="S278:S284"/>
    <mergeCell ref="T278:T284"/>
    <mergeCell ref="U278:U284"/>
    <mergeCell ref="V278:V284"/>
    <mergeCell ref="K278:K284"/>
    <mergeCell ref="L278:L284"/>
    <mergeCell ref="M278:M284"/>
    <mergeCell ref="N278:N284"/>
    <mergeCell ref="O278:O284"/>
    <mergeCell ref="P278:P284"/>
    <mergeCell ref="AK276:AK277"/>
    <mergeCell ref="A278:A284"/>
    <mergeCell ref="B278:B284"/>
    <mergeCell ref="D278:D284"/>
    <mergeCell ref="E278:E284"/>
    <mergeCell ref="F278:F284"/>
    <mergeCell ref="G278:G284"/>
    <mergeCell ref="H278:H284"/>
    <mergeCell ref="I278:I284"/>
    <mergeCell ref="J278:J284"/>
    <mergeCell ref="AE276:AE277"/>
    <mergeCell ref="AF276:AF277"/>
    <mergeCell ref="AG276:AG277"/>
    <mergeCell ref="AH276:AH277"/>
    <mergeCell ref="AI276:AI277"/>
    <mergeCell ref="AJ276:AJ277"/>
    <mergeCell ref="Y276:Y277"/>
    <mergeCell ref="Z276:Z277"/>
    <mergeCell ref="AA276:AA277"/>
    <mergeCell ref="AB276:AB277"/>
    <mergeCell ref="T285:T288"/>
    <mergeCell ref="I285:I288"/>
    <mergeCell ref="J285:J288"/>
    <mergeCell ref="K285:K288"/>
    <mergeCell ref="L285:L288"/>
    <mergeCell ref="M285:M288"/>
    <mergeCell ref="N285:N288"/>
    <mergeCell ref="M289:M292"/>
    <mergeCell ref="N289:N292"/>
    <mergeCell ref="O289:O292"/>
    <mergeCell ref="AI278:AI284"/>
    <mergeCell ref="AJ278:AJ284"/>
    <mergeCell ref="AK278:AK284"/>
    <mergeCell ref="A285:A288"/>
    <mergeCell ref="B285:B288"/>
    <mergeCell ref="D285:D288"/>
    <mergeCell ref="E285:E288"/>
    <mergeCell ref="F285:F288"/>
    <mergeCell ref="G285:G288"/>
    <mergeCell ref="H285:H288"/>
    <mergeCell ref="AC278:AC284"/>
    <mergeCell ref="AD278:AD284"/>
    <mergeCell ref="AE278:AE284"/>
    <mergeCell ref="AF278:AF284"/>
    <mergeCell ref="AG278:AG284"/>
    <mergeCell ref="AH278:AH284"/>
    <mergeCell ref="W278:W284"/>
    <mergeCell ref="X278:X284"/>
    <mergeCell ref="Y278:Y284"/>
    <mergeCell ref="Z278:Z284"/>
    <mergeCell ref="AA278:AA284"/>
    <mergeCell ref="AB278:AB284"/>
    <mergeCell ref="AG285:AG288"/>
    <mergeCell ref="AH285:AH288"/>
    <mergeCell ref="AI285:AI288"/>
    <mergeCell ref="AJ285:AJ288"/>
    <mergeCell ref="AK285:AK288"/>
    <mergeCell ref="M293:M295"/>
    <mergeCell ref="N293:N295"/>
    <mergeCell ref="O293:O295"/>
    <mergeCell ref="P293:P295"/>
    <mergeCell ref="AK289:AK292"/>
    <mergeCell ref="A289:A292"/>
    <mergeCell ref="B289:B292"/>
    <mergeCell ref="D289:D292"/>
    <mergeCell ref="E289:E292"/>
    <mergeCell ref="F289:F292"/>
    <mergeCell ref="AA285:AA288"/>
    <mergeCell ref="AB285:AB288"/>
    <mergeCell ref="AC285:AC288"/>
    <mergeCell ref="AD285:AD288"/>
    <mergeCell ref="AE285:AE288"/>
    <mergeCell ref="AF285:AF288"/>
    <mergeCell ref="U285:U288"/>
    <mergeCell ref="V285:V288"/>
    <mergeCell ref="W285:W288"/>
    <mergeCell ref="X285:X288"/>
    <mergeCell ref="Y285:Y288"/>
    <mergeCell ref="Z285:Z288"/>
    <mergeCell ref="O285:O288"/>
    <mergeCell ref="P285:P288"/>
    <mergeCell ref="Q285:Q288"/>
    <mergeCell ref="R285:R288"/>
    <mergeCell ref="S285:S288"/>
    <mergeCell ref="G293:G295"/>
    <mergeCell ref="H293:H295"/>
    <mergeCell ref="I293:I295"/>
    <mergeCell ref="J293:J295"/>
    <mergeCell ref="AE289:AE292"/>
    <mergeCell ref="AF289:AF292"/>
    <mergeCell ref="AG289:AG292"/>
    <mergeCell ref="AH289:AH292"/>
    <mergeCell ref="AI289:AI292"/>
    <mergeCell ref="AJ289:AJ292"/>
    <mergeCell ref="Y289:Y292"/>
    <mergeCell ref="Z289:Z292"/>
    <mergeCell ref="AA289:AA292"/>
    <mergeCell ref="AB289:AB292"/>
    <mergeCell ref="AC289:AC292"/>
    <mergeCell ref="AD289:AD292"/>
    <mergeCell ref="S289:S292"/>
    <mergeCell ref="T289:T292"/>
    <mergeCell ref="U289:U292"/>
    <mergeCell ref="V289:V292"/>
    <mergeCell ref="W289:W292"/>
    <mergeCell ref="X289:X292"/>
    <mergeCell ref="P289:P292"/>
    <mergeCell ref="Q289:Q292"/>
    <mergeCell ref="R289:R292"/>
    <mergeCell ref="G289:G292"/>
    <mergeCell ref="H289:H292"/>
    <mergeCell ref="I289:I292"/>
    <mergeCell ref="J289:J292"/>
    <mergeCell ref="K289:K292"/>
    <mergeCell ref="L289:L292"/>
    <mergeCell ref="A296:A300"/>
    <mergeCell ref="B296:B300"/>
    <mergeCell ref="D296:D300"/>
    <mergeCell ref="E296:E300"/>
    <mergeCell ref="F296:F300"/>
    <mergeCell ref="G296:G300"/>
    <mergeCell ref="H296:H300"/>
    <mergeCell ref="AC293:AC295"/>
    <mergeCell ref="AD293:AD295"/>
    <mergeCell ref="AE293:AE295"/>
    <mergeCell ref="AF293:AF295"/>
    <mergeCell ref="AG293:AG295"/>
    <mergeCell ref="AH293:AH295"/>
    <mergeCell ref="W293:W295"/>
    <mergeCell ref="X293:X295"/>
    <mergeCell ref="Y293:Y295"/>
    <mergeCell ref="Z293:Z295"/>
    <mergeCell ref="AA293:AA295"/>
    <mergeCell ref="AB293:AB295"/>
    <mergeCell ref="Q293:Q295"/>
    <mergeCell ref="R293:R295"/>
    <mergeCell ref="S293:S295"/>
    <mergeCell ref="T293:T295"/>
    <mergeCell ref="U293:U295"/>
    <mergeCell ref="V293:V295"/>
    <mergeCell ref="K293:K295"/>
    <mergeCell ref="L293:L295"/>
    <mergeCell ref="A293:A295"/>
    <mergeCell ref="B293:B295"/>
    <mergeCell ref="D293:D295"/>
    <mergeCell ref="E293:E295"/>
    <mergeCell ref="F293:F295"/>
    <mergeCell ref="P296:P300"/>
    <mergeCell ref="Q296:Q300"/>
    <mergeCell ref="R296:R300"/>
    <mergeCell ref="S296:S300"/>
    <mergeCell ref="T296:T300"/>
    <mergeCell ref="I296:I300"/>
    <mergeCell ref="J296:J300"/>
    <mergeCell ref="K296:K300"/>
    <mergeCell ref="L296:L300"/>
    <mergeCell ref="M296:M300"/>
    <mergeCell ref="N296:N300"/>
    <mergeCell ref="M301:M306"/>
    <mergeCell ref="N301:N306"/>
    <mergeCell ref="O301:O306"/>
    <mergeCell ref="AI293:AI295"/>
    <mergeCell ref="AJ293:AJ295"/>
    <mergeCell ref="AK293:AK295"/>
    <mergeCell ref="I301:I306"/>
    <mergeCell ref="J301:J306"/>
    <mergeCell ref="K301:K306"/>
    <mergeCell ref="L301:L306"/>
    <mergeCell ref="AG296:AG300"/>
    <mergeCell ref="AH296:AH300"/>
    <mergeCell ref="AI296:AI300"/>
    <mergeCell ref="AJ296:AJ300"/>
    <mergeCell ref="AK296:AK300"/>
    <mergeCell ref="AE301:AE306"/>
    <mergeCell ref="AF301:AF306"/>
    <mergeCell ref="AG301:AG306"/>
    <mergeCell ref="AH301:AH306"/>
    <mergeCell ref="AI301:AI306"/>
    <mergeCell ref="AJ301:AJ306"/>
    <mergeCell ref="M307:M308"/>
    <mergeCell ref="N307:N308"/>
    <mergeCell ref="O307:O308"/>
    <mergeCell ref="P307:P308"/>
    <mergeCell ref="AK301:AK306"/>
    <mergeCell ref="A301:A306"/>
    <mergeCell ref="B301:B306"/>
    <mergeCell ref="D301:D306"/>
    <mergeCell ref="E301:E306"/>
    <mergeCell ref="F301:F306"/>
    <mergeCell ref="AA296:AA300"/>
    <mergeCell ref="AB296:AB300"/>
    <mergeCell ref="AC296:AC300"/>
    <mergeCell ref="AD296:AD300"/>
    <mergeCell ref="AE296:AE300"/>
    <mergeCell ref="AF296:AF300"/>
    <mergeCell ref="U296:U300"/>
    <mergeCell ref="V296:V300"/>
    <mergeCell ref="W296:W300"/>
    <mergeCell ref="X296:X300"/>
    <mergeCell ref="Y296:Y300"/>
    <mergeCell ref="Z296:Z300"/>
    <mergeCell ref="O296:O300"/>
    <mergeCell ref="A307:A308"/>
    <mergeCell ref="B307:B308"/>
    <mergeCell ref="D307:D308"/>
    <mergeCell ref="E307:E308"/>
    <mergeCell ref="F307:F308"/>
    <mergeCell ref="G307:G308"/>
    <mergeCell ref="H307:H308"/>
    <mergeCell ref="I307:I308"/>
    <mergeCell ref="J307:J308"/>
    <mergeCell ref="Y301:Y306"/>
    <mergeCell ref="Z301:Z306"/>
    <mergeCell ref="AA301:AA306"/>
    <mergeCell ref="AB301:AB306"/>
    <mergeCell ref="AC301:AC306"/>
    <mergeCell ref="AD301:AD306"/>
    <mergeCell ref="S301:S306"/>
    <mergeCell ref="T301:T306"/>
    <mergeCell ref="U301:U306"/>
    <mergeCell ref="V301:V306"/>
    <mergeCell ref="W301:W306"/>
    <mergeCell ref="X301:X306"/>
    <mergeCell ref="P301:P306"/>
    <mergeCell ref="Q301:Q306"/>
    <mergeCell ref="R301:R306"/>
    <mergeCell ref="G301:G306"/>
    <mergeCell ref="H301:H306"/>
    <mergeCell ref="M309:M311"/>
    <mergeCell ref="N309:N311"/>
    <mergeCell ref="AI307:AI308"/>
    <mergeCell ref="AJ307:AJ308"/>
    <mergeCell ref="AK307:AK308"/>
    <mergeCell ref="A309:A311"/>
    <mergeCell ref="B309:B311"/>
    <mergeCell ref="D309:D311"/>
    <mergeCell ref="E309:E311"/>
    <mergeCell ref="F309:F311"/>
    <mergeCell ref="G309:G311"/>
    <mergeCell ref="H309:H311"/>
    <mergeCell ref="AC307:AC308"/>
    <mergeCell ref="AD307:AD308"/>
    <mergeCell ref="AE307:AE308"/>
    <mergeCell ref="AF307:AF308"/>
    <mergeCell ref="AG307:AG308"/>
    <mergeCell ref="AH307:AH308"/>
    <mergeCell ref="W307:W308"/>
    <mergeCell ref="X307:X308"/>
    <mergeCell ref="Y307:Y308"/>
    <mergeCell ref="Z307:Z308"/>
    <mergeCell ref="AA307:AA308"/>
    <mergeCell ref="AB307:AB308"/>
    <mergeCell ref="Q307:Q308"/>
    <mergeCell ref="R307:R308"/>
    <mergeCell ref="S307:S308"/>
    <mergeCell ref="T307:T308"/>
    <mergeCell ref="U307:U308"/>
    <mergeCell ref="V307:V308"/>
    <mergeCell ref="K307:K308"/>
    <mergeCell ref="L307:L308"/>
    <mergeCell ref="AG309:AG311"/>
    <mergeCell ref="AH309:AH311"/>
    <mergeCell ref="AI309:AI311"/>
    <mergeCell ref="AJ309:AJ311"/>
    <mergeCell ref="AK309:AK311"/>
    <mergeCell ref="A312:A314"/>
    <mergeCell ref="B312:B314"/>
    <mergeCell ref="D312:D314"/>
    <mergeCell ref="E312:E314"/>
    <mergeCell ref="F312:F314"/>
    <mergeCell ref="AA309:AA311"/>
    <mergeCell ref="AB309:AB311"/>
    <mergeCell ref="AC309:AC311"/>
    <mergeCell ref="AD309:AD311"/>
    <mergeCell ref="AE309:AE311"/>
    <mergeCell ref="AF309:AF311"/>
    <mergeCell ref="U309:U311"/>
    <mergeCell ref="V309:V311"/>
    <mergeCell ref="W309:W311"/>
    <mergeCell ref="X309:X311"/>
    <mergeCell ref="Y309:Y311"/>
    <mergeCell ref="Z309:Z311"/>
    <mergeCell ref="O309:O311"/>
    <mergeCell ref="P309:P311"/>
    <mergeCell ref="Q309:Q311"/>
    <mergeCell ref="R309:R311"/>
    <mergeCell ref="S309:S311"/>
    <mergeCell ref="T309:T311"/>
    <mergeCell ref="I309:I311"/>
    <mergeCell ref="J309:J311"/>
    <mergeCell ref="K309:K311"/>
    <mergeCell ref="L309:L311"/>
    <mergeCell ref="AC312:AC314"/>
    <mergeCell ref="AD312:AD314"/>
    <mergeCell ref="S312:S314"/>
    <mergeCell ref="T312:T314"/>
    <mergeCell ref="U312:U314"/>
    <mergeCell ref="V312:V314"/>
    <mergeCell ref="W312:W314"/>
    <mergeCell ref="X312:X314"/>
    <mergeCell ref="M312:M314"/>
    <mergeCell ref="N312:N314"/>
    <mergeCell ref="O312:O314"/>
    <mergeCell ref="P312:P314"/>
    <mergeCell ref="Q312:Q314"/>
    <mergeCell ref="R312:R314"/>
    <mergeCell ref="G312:G314"/>
    <mergeCell ref="H312:H314"/>
    <mergeCell ref="I312:I314"/>
    <mergeCell ref="J312:J314"/>
    <mergeCell ref="K312:K314"/>
    <mergeCell ref="L312:L314"/>
    <mergeCell ref="Q315:Q320"/>
    <mergeCell ref="R315:R320"/>
    <mergeCell ref="S315:S320"/>
    <mergeCell ref="T315:T320"/>
    <mergeCell ref="U315:U320"/>
    <mergeCell ref="V315:V320"/>
    <mergeCell ref="K315:K320"/>
    <mergeCell ref="L315:L320"/>
    <mergeCell ref="M315:M320"/>
    <mergeCell ref="N315:N320"/>
    <mergeCell ref="O315:O320"/>
    <mergeCell ref="P315:P320"/>
    <mergeCell ref="AK312:AK314"/>
    <mergeCell ref="A315:A320"/>
    <mergeCell ref="B315:B320"/>
    <mergeCell ref="D315:D320"/>
    <mergeCell ref="E315:E320"/>
    <mergeCell ref="F315:F320"/>
    <mergeCell ref="G315:G320"/>
    <mergeCell ref="H315:H320"/>
    <mergeCell ref="I315:I320"/>
    <mergeCell ref="J315:J320"/>
    <mergeCell ref="AE312:AE314"/>
    <mergeCell ref="AF312:AF314"/>
    <mergeCell ref="AG312:AG314"/>
    <mergeCell ref="AH312:AH314"/>
    <mergeCell ref="AI312:AI314"/>
    <mergeCell ref="AJ312:AJ314"/>
    <mergeCell ref="Y312:Y314"/>
    <mergeCell ref="Z312:Z314"/>
    <mergeCell ref="AA312:AA314"/>
    <mergeCell ref="AB312:AB314"/>
    <mergeCell ref="T321:T324"/>
    <mergeCell ref="I321:I324"/>
    <mergeCell ref="J321:J324"/>
    <mergeCell ref="K321:K324"/>
    <mergeCell ref="L321:L324"/>
    <mergeCell ref="M321:M324"/>
    <mergeCell ref="N321:N324"/>
    <mergeCell ref="M327:M329"/>
    <mergeCell ref="N327:N329"/>
    <mergeCell ref="O327:O329"/>
    <mergeCell ref="AI315:AI320"/>
    <mergeCell ref="AJ315:AJ320"/>
    <mergeCell ref="AK315:AK320"/>
    <mergeCell ref="A321:A324"/>
    <mergeCell ref="B321:B324"/>
    <mergeCell ref="D321:D324"/>
    <mergeCell ref="E321:E324"/>
    <mergeCell ref="F321:F324"/>
    <mergeCell ref="G321:G324"/>
    <mergeCell ref="H321:H324"/>
    <mergeCell ref="AC315:AC320"/>
    <mergeCell ref="AD315:AD320"/>
    <mergeCell ref="AE315:AE320"/>
    <mergeCell ref="AF315:AF320"/>
    <mergeCell ref="AG315:AG320"/>
    <mergeCell ref="AH315:AH320"/>
    <mergeCell ref="W315:W320"/>
    <mergeCell ref="X315:X320"/>
    <mergeCell ref="Y315:Y320"/>
    <mergeCell ref="Z315:Z320"/>
    <mergeCell ref="AA315:AA320"/>
    <mergeCell ref="AB315:AB320"/>
    <mergeCell ref="AG321:AG324"/>
    <mergeCell ref="AH321:AH324"/>
    <mergeCell ref="AI321:AI324"/>
    <mergeCell ref="AJ321:AJ324"/>
    <mergeCell ref="AK321:AK324"/>
    <mergeCell ref="M330:M332"/>
    <mergeCell ref="N330:N332"/>
    <mergeCell ref="O330:O332"/>
    <mergeCell ref="P330:P332"/>
    <mergeCell ref="AK327:AK329"/>
    <mergeCell ref="A327:A329"/>
    <mergeCell ref="B327:B329"/>
    <mergeCell ref="D327:D329"/>
    <mergeCell ref="E327:E329"/>
    <mergeCell ref="F327:F329"/>
    <mergeCell ref="AA321:AA324"/>
    <mergeCell ref="AB321:AB324"/>
    <mergeCell ref="AC321:AC324"/>
    <mergeCell ref="AD321:AD324"/>
    <mergeCell ref="AE321:AE324"/>
    <mergeCell ref="AF321:AF324"/>
    <mergeCell ref="U321:U324"/>
    <mergeCell ref="V321:V324"/>
    <mergeCell ref="W321:W324"/>
    <mergeCell ref="X321:X324"/>
    <mergeCell ref="Y321:Y324"/>
    <mergeCell ref="Z321:Z324"/>
    <mergeCell ref="O321:O324"/>
    <mergeCell ref="P321:P324"/>
    <mergeCell ref="Q321:Q324"/>
    <mergeCell ref="R321:R324"/>
    <mergeCell ref="S321:S324"/>
    <mergeCell ref="G330:G332"/>
    <mergeCell ref="H330:H332"/>
    <mergeCell ref="I330:I332"/>
    <mergeCell ref="J330:J332"/>
    <mergeCell ref="AE327:AE329"/>
    <mergeCell ref="AF327:AF329"/>
    <mergeCell ref="AG327:AG329"/>
    <mergeCell ref="AH327:AH329"/>
    <mergeCell ref="AI327:AI329"/>
    <mergeCell ref="AJ327:AJ329"/>
    <mergeCell ref="Y327:Y329"/>
    <mergeCell ref="Z327:Z329"/>
    <mergeCell ref="AA327:AA329"/>
    <mergeCell ref="AB327:AB329"/>
    <mergeCell ref="AC327:AC329"/>
    <mergeCell ref="AD327:AD329"/>
    <mergeCell ref="S327:S329"/>
    <mergeCell ref="T327:T329"/>
    <mergeCell ref="U327:U329"/>
    <mergeCell ref="V327:V329"/>
    <mergeCell ref="W327:W329"/>
    <mergeCell ref="X327:X329"/>
    <mergeCell ref="P327:P329"/>
    <mergeCell ref="Q327:Q329"/>
    <mergeCell ref="R327:R329"/>
    <mergeCell ref="G327:G329"/>
    <mergeCell ref="H327:H329"/>
    <mergeCell ref="I327:I329"/>
    <mergeCell ref="J327:J329"/>
    <mergeCell ref="K327:K329"/>
    <mergeCell ref="L327:L329"/>
    <mergeCell ref="A333:A335"/>
    <mergeCell ref="B333:B335"/>
    <mergeCell ref="D333:D335"/>
    <mergeCell ref="E333:E335"/>
    <mergeCell ref="F333:F335"/>
    <mergeCell ref="G333:G335"/>
    <mergeCell ref="H333:H335"/>
    <mergeCell ref="AC330:AC332"/>
    <mergeCell ref="AD330:AD332"/>
    <mergeCell ref="AE330:AE332"/>
    <mergeCell ref="AF330:AF332"/>
    <mergeCell ref="AG330:AG332"/>
    <mergeCell ref="AH330:AH332"/>
    <mergeCell ref="W330:W332"/>
    <mergeCell ref="X330:X332"/>
    <mergeCell ref="Y330:Y332"/>
    <mergeCell ref="Z330:Z332"/>
    <mergeCell ref="AA330:AA332"/>
    <mergeCell ref="AB330:AB332"/>
    <mergeCell ref="Q330:Q332"/>
    <mergeCell ref="R330:R332"/>
    <mergeCell ref="S330:S332"/>
    <mergeCell ref="T330:T332"/>
    <mergeCell ref="U330:U332"/>
    <mergeCell ref="V330:V332"/>
    <mergeCell ref="K330:K332"/>
    <mergeCell ref="L330:L332"/>
    <mergeCell ref="A330:A332"/>
    <mergeCell ref="B330:B332"/>
    <mergeCell ref="D330:D332"/>
    <mergeCell ref="E330:E332"/>
    <mergeCell ref="F330:F332"/>
    <mergeCell ref="P333:P335"/>
    <mergeCell ref="Q333:Q335"/>
    <mergeCell ref="R333:R335"/>
    <mergeCell ref="S333:S335"/>
    <mergeCell ref="T333:T335"/>
    <mergeCell ref="I333:I335"/>
    <mergeCell ref="J333:J335"/>
    <mergeCell ref="K333:K335"/>
    <mergeCell ref="L333:L335"/>
    <mergeCell ref="M333:M335"/>
    <mergeCell ref="N333:N335"/>
    <mergeCell ref="M336:M337"/>
    <mergeCell ref="N336:N337"/>
    <mergeCell ref="O336:O337"/>
    <mergeCell ref="AI330:AI332"/>
    <mergeCell ref="AJ330:AJ332"/>
    <mergeCell ref="AK330:AK332"/>
    <mergeCell ref="I336:I337"/>
    <mergeCell ref="J336:J337"/>
    <mergeCell ref="K336:K337"/>
    <mergeCell ref="L336:L337"/>
    <mergeCell ref="AG333:AG335"/>
    <mergeCell ref="AH333:AH335"/>
    <mergeCell ref="AI333:AI335"/>
    <mergeCell ref="AJ333:AJ335"/>
    <mergeCell ref="AK333:AK335"/>
    <mergeCell ref="AE336:AE337"/>
    <mergeCell ref="AF336:AF337"/>
    <mergeCell ref="AG336:AG337"/>
    <mergeCell ref="AH336:AH337"/>
    <mergeCell ref="AI336:AI337"/>
    <mergeCell ref="AJ336:AJ337"/>
    <mergeCell ref="M338:M339"/>
    <mergeCell ref="N338:N339"/>
    <mergeCell ref="O338:O339"/>
    <mergeCell ref="P338:P339"/>
    <mergeCell ref="AK336:AK337"/>
    <mergeCell ref="A336:A337"/>
    <mergeCell ref="B336:B337"/>
    <mergeCell ref="D336:D337"/>
    <mergeCell ref="E336:E337"/>
    <mergeCell ref="F336:F337"/>
    <mergeCell ref="AA333:AA335"/>
    <mergeCell ref="AB333:AB335"/>
    <mergeCell ref="AC333:AC335"/>
    <mergeCell ref="AD333:AD335"/>
    <mergeCell ref="AE333:AE335"/>
    <mergeCell ref="AF333:AF335"/>
    <mergeCell ref="U333:U335"/>
    <mergeCell ref="V333:V335"/>
    <mergeCell ref="W333:W335"/>
    <mergeCell ref="X333:X335"/>
    <mergeCell ref="Y333:Y335"/>
    <mergeCell ref="Z333:Z335"/>
    <mergeCell ref="O333:O335"/>
    <mergeCell ref="A338:A339"/>
    <mergeCell ref="B338:B339"/>
    <mergeCell ref="D338:D339"/>
    <mergeCell ref="E338:E339"/>
    <mergeCell ref="F338:F339"/>
    <mergeCell ref="G338:G339"/>
    <mergeCell ref="H338:H339"/>
    <mergeCell ref="I338:I339"/>
    <mergeCell ref="J338:J339"/>
    <mergeCell ref="Y336:Y337"/>
    <mergeCell ref="Z336:Z337"/>
    <mergeCell ref="AA336:AA337"/>
    <mergeCell ref="AB336:AB337"/>
    <mergeCell ref="AC336:AC337"/>
    <mergeCell ref="AD336:AD337"/>
    <mergeCell ref="S336:S337"/>
    <mergeCell ref="T336:T337"/>
    <mergeCell ref="U336:U337"/>
    <mergeCell ref="V336:V337"/>
    <mergeCell ref="W336:W337"/>
    <mergeCell ref="X336:X337"/>
    <mergeCell ref="P336:P337"/>
    <mergeCell ref="Q336:Q337"/>
    <mergeCell ref="R336:R337"/>
    <mergeCell ref="G336:G337"/>
    <mergeCell ref="H336:H337"/>
    <mergeCell ref="M340:M344"/>
    <mergeCell ref="N340:N344"/>
    <mergeCell ref="AI338:AI339"/>
    <mergeCell ref="AJ338:AJ339"/>
    <mergeCell ref="AK338:AK339"/>
    <mergeCell ref="A340:A344"/>
    <mergeCell ref="B340:B344"/>
    <mergeCell ref="D340:D344"/>
    <mergeCell ref="E340:E344"/>
    <mergeCell ref="F340:F344"/>
    <mergeCell ref="G340:G344"/>
    <mergeCell ref="H340:H344"/>
    <mergeCell ref="AC338:AC339"/>
    <mergeCell ref="AD338:AD339"/>
    <mergeCell ref="AE338:AE339"/>
    <mergeCell ref="AF338:AF339"/>
    <mergeCell ref="AG338:AG339"/>
    <mergeCell ref="AH338:AH339"/>
    <mergeCell ref="W338:W339"/>
    <mergeCell ref="X338:X339"/>
    <mergeCell ref="Y338:Y339"/>
    <mergeCell ref="Z338:Z339"/>
    <mergeCell ref="AA338:AA339"/>
    <mergeCell ref="AB338:AB339"/>
    <mergeCell ref="Q338:Q339"/>
    <mergeCell ref="R338:R339"/>
    <mergeCell ref="S338:S339"/>
    <mergeCell ref="T338:T339"/>
    <mergeCell ref="U338:U339"/>
    <mergeCell ref="V338:V339"/>
    <mergeCell ref="K338:K339"/>
    <mergeCell ref="L338:L339"/>
    <mergeCell ref="AG340:AG344"/>
    <mergeCell ref="AH340:AH344"/>
    <mergeCell ref="AI340:AI344"/>
    <mergeCell ref="AJ340:AJ344"/>
    <mergeCell ref="AK340:AK344"/>
    <mergeCell ref="A345:A348"/>
    <mergeCell ref="B345:B348"/>
    <mergeCell ref="D345:D348"/>
    <mergeCell ref="E345:E348"/>
    <mergeCell ref="F345:F348"/>
    <mergeCell ref="AA340:AA344"/>
    <mergeCell ref="AB340:AB344"/>
    <mergeCell ref="AC340:AC344"/>
    <mergeCell ref="AD340:AD344"/>
    <mergeCell ref="AE340:AE344"/>
    <mergeCell ref="AF340:AF344"/>
    <mergeCell ref="U340:U344"/>
    <mergeCell ref="V340:V344"/>
    <mergeCell ref="W340:W344"/>
    <mergeCell ref="X340:X344"/>
    <mergeCell ref="Y340:Y344"/>
    <mergeCell ref="Z340:Z344"/>
    <mergeCell ref="O340:O344"/>
    <mergeCell ref="P340:P344"/>
    <mergeCell ref="Q340:Q344"/>
    <mergeCell ref="R340:R344"/>
    <mergeCell ref="S340:S344"/>
    <mergeCell ref="T340:T344"/>
    <mergeCell ref="I340:I344"/>
    <mergeCell ref="J340:J344"/>
    <mergeCell ref="K340:K344"/>
    <mergeCell ref="L340:L344"/>
    <mergeCell ref="AC345:AC348"/>
    <mergeCell ref="AD345:AD348"/>
    <mergeCell ref="S345:S348"/>
    <mergeCell ref="T345:T348"/>
    <mergeCell ref="U345:U348"/>
    <mergeCell ref="V345:V348"/>
    <mergeCell ref="W345:W348"/>
    <mergeCell ref="X345:X348"/>
    <mergeCell ref="M345:M348"/>
    <mergeCell ref="N345:N348"/>
    <mergeCell ref="O345:O348"/>
    <mergeCell ref="P345:P348"/>
    <mergeCell ref="Q345:Q348"/>
    <mergeCell ref="R345:R348"/>
    <mergeCell ref="G345:G348"/>
    <mergeCell ref="H345:H348"/>
    <mergeCell ref="I345:I348"/>
    <mergeCell ref="J345:J348"/>
    <mergeCell ref="K345:K348"/>
    <mergeCell ref="L345:L348"/>
    <mergeCell ref="Q349:Q350"/>
    <mergeCell ref="R349:R350"/>
    <mergeCell ref="S349:S350"/>
    <mergeCell ref="T349:T350"/>
    <mergeCell ref="U349:U350"/>
    <mergeCell ref="V349:V350"/>
    <mergeCell ref="K349:K350"/>
    <mergeCell ref="L349:L350"/>
    <mergeCell ref="M349:M350"/>
    <mergeCell ref="N349:N350"/>
    <mergeCell ref="O349:O350"/>
    <mergeCell ref="P349:P350"/>
    <mergeCell ref="AK345:AK348"/>
    <mergeCell ref="A349:A350"/>
    <mergeCell ref="B349:B350"/>
    <mergeCell ref="D349:D350"/>
    <mergeCell ref="E349:E350"/>
    <mergeCell ref="F349:F350"/>
    <mergeCell ref="G349:G350"/>
    <mergeCell ref="H349:H350"/>
    <mergeCell ref="I349:I350"/>
    <mergeCell ref="J349:J350"/>
    <mergeCell ref="AE345:AE348"/>
    <mergeCell ref="AF345:AF348"/>
    <mergeCell ref="AG345:AG348"/>
    <mergeCell ref="AH345:AH348"/>
    <mergeCell ref="AI345:AI348"/>
    <mergeCell ref="AJ345:AJ348"/>
    <mergeCell ref="Y345:Y348"/>
    <mergeCell ref="Z345:Z348"/>
    <mergeCell ref="AA345:AA348"/>
    <mergeCell ref="AB345:AB348"/>
    <mergeCell ref="T351:T353"/>
    <mergeCell ref="I351:I353"/>
    <mergeCell ref="J351:J353"/>
    <mergeCell ref="K351:K353"/>
    <mergeCell ref="L351:L353"/>
    <mergeCell ref="M351:M353"/>
    <mergeCell ref="N351:N353"/>
    <mergeCell ref="M354:M357"/>
    <mergeCell ref="N354:N357"/>
    <mergeCell ref="O354:O357"/>
    <mergeCell ref="AI349:AI350"/>
    <mergeCell ref="AJ349:AJ350"/>
    <mergeCell ref="AK349:AK350"/>
    <mergeCell ref="A351:A353"/>
    <mergeCell ref="B351:B353"/>
    <mergeCell ref="D351:D353"/>
    <mergeCell ref="E351:E353"/>
    <mergeCell ref="F351:F353"/>
    <mergeCell ref="G351:G353"/>
    <mergeCell ref="H351:H353"/>
    <mergeCell ref="AC349:AC350"/>
    <mergeCell ref="AD349:AD350"/>
    <mergeCell ref="AE349:AE350"/>
    <mergeCell ref="AF349:AF350"/>
    <mergeCell ref="AG349:AG350"/>
    <mergeCell ref="AH349:AH350"/>
    <mergeCell ref="W349:W350"/>
    <mergeCell ref="X349:X350"/>
    <mergeCell ref="Y349:Y350"/>
    <mergeCell ref="Z349:Z350"/>
    <mergeCell ref="AA349:AA350"/>
    <mergeCell ref="AB349:AB350"/>
    <mergeCell ref="AG351:AG353"/>
    <mergeCell ref="AH351:AH353"/>
    <mergeCell ref="AI351:AI353"/>
    <mergeCell ref="AJ351:AJ353"/>
    <mergeCell ref="AK351:AK353"/>
    <mergeCell ref="M358:M359"/>
    <mergeCell ref="N358:N359"/>
    <mergeCell ref="O358:O359"/>
    <mergeCell ref="P358:P359"/>
    <mergeCell ref="AK354:AK357"/>
    <mergeCell ref="A354:A357"/>
    <mergeCell ref="B354:B357"/>
    <mergeCell ref="D354:D357"/>
    <mergeCell ref="E354:E357"/>
    <mergeCell ref="F354:F357"/>
    <mergeCell ref="AA351:AA353"/>
    <mergeCell ref="AB351:AB353"/>
    <mergeCell ref="AC351:AC353"/>
    <mergeCell ref="AD351:AD353"/>
    <mergeCell ref="AE351:AE353"/>
    <mergeCell ref="AF351:AF353"/>
    <mergeCell ref="U351:U353"/>
    <mergeCell ref="V351:V353"/>
    <mergeCell ref="W351:W353"/>
    <mergeCell ref="X351:X353"/>
    <mergeCell ref="Y351:Y353"/>
    <mergeCell ref="Z351:Z353"/>
    <mergeCell ref="O351:O353"/>
    <mergeCell ref="P351:P353"/>
    <mergeCell ref="Q351:Q353"/>
    <mergeCell ref="R351:R353"/>
    <mergeCell ref="S351:S353"/>
    <mergeCell ref="G358:G359"/>
    <mergeCell ref="H358:H359"/>
    <mergeCell ref="I358:I359"/>
    <mergeCell ref="J358:J359"/>
    <mergeCell ref="AE354:AE357"/>
    <mergeCell ref="AF354:AF357"/>
    <mergeCell ref="AG354:AG357"/>
    <mergeCell ref="AH354:AH357"/>
    <mergeCell ref="AI354:AI357"/>
    <mergeCell ref="AJ354:AJ357"/>
    <mergeCell ref="Y354:Y357"/>
    <mergeCell ref="Z354:Z357"/>
    <mergeCell ref="AA354:AA357"/>
    <mergeCell ref="AB354:AB357"/>
    <mergeCell ref="AC354:AC357"/>
    <mergeCell ref="AD354:AD357"/>
    <mergeCell ref="S354:S357"/>
    <mergeCell ref="T354:T357"/>
    <mergeCell ref="U354:U357"/>
    <mergeCell ref="V354:V357"/>
    <mergeCell ref="W354:W357"/>
    <mergeCell ref="X354:X357"/>
    <mergeCell ref="P354:P357"/>
    <mergeCell ref="Q354:Q357"/>
    <mergeCell ref="R354:R357"/>
    <mergeCell ref="G354:G357"/>
    <mergeCell ref="H354:H357"/>
    <mergeCell ref="I354:I357"/>
    <mergeCell ref="J354:J357"/>
    <mergeCell ref="K354:K357"/>
    <mergeCell ref="L354:L357"/>
    <mergeCell ref="A360:A363"/>
    <mergeCell ref="B360:B363"/>
    <mergeCell ref="D360:D363"/>
    <mergeCell ref="E360:E363"/>
    <mergeCell ref="F360:F363"/>
    <mergeCell ref="G360:G363"/>
    <mergeCell ref="H360:H363"/>
    <mergeCell ref="AC358:AC359"/>
    <mergeCell ref="AD358:AD359"/>
    <mergeCell ref="AE358:AE359"/>
    <mergeCell ref="AF358:AF359"/>
    <mergeCell ref="AG358:AG359"/>
    <mergeCell ref="AH358:AH359"/>
    <mergeCell ref="W358:W359"/>
    <mergeCell ref="X358:X359"/>
    <mergeCell ref="Y358:Y359"/>
    <mergeCell ref="Z358:Z359"/>
    <mergeCell ref="AA358:AA359"/>
    <mergeCell ref="AB358:AB359"/>
    <mergeCell ref="Q358:Q359"/>
    <mergeCell ref="R358:R359"/>
    <mergeCell ref="S358:S359"/>
    <mergeCell ref="T358:T359"/>
    <mergeCell ref="U358:U359"/>
    <mergeCell ref="V358:V359"/>
    <mergeCell ref="K358:K359"/>
    <mergeCell ref="L358:L359"/>
    <mergeCell ref="A358:A359"/>
    <mergeCell ref="B358:B359"/>
    <mergeCell ref="D358:D359"/>
    <mergeCell ref="E358:E359"/>
    <mergeCell ref="F358:F359"/>
    <mergeCell ref="P360:P363"/>
    <mergeCell ref="Q360:Q363"/>
    <mergeCell ref="R360:R363"/>
    <mergeCell ref="S360:S363"/>
    <mergeCell ref="T360:T363"/>
    <mergeCell ref="I360:I363"/>
    <mergeCell ref="J360:J363"/>
    <mergeCell ref="K360:K363"/>
    <mergeCell ref="L360:L363"/>
    <mergeCell ref="M360:M363"/>
    <mergeCell ref="N360:N363"/>
    <mergeCell ref="M364:M367"/>
    <mergeCell ref="N364:N367"/>
    <mergeCell ref="O364:O367"/>
    <mergeCell ref="AI358:AI359"/>
    <mergeCell ref="AJ358:AJ359"/>
    <mergeCell ref="AK358:AK359"/>
    <mergeCell ref="I364:I367"/>
    <mergeCell ref="J364:J367"/>
    <mergeCell ref="K364:K367"/>
    <mergeCell ref="L364:L367"/>
    <mergeCell ref="AG360:AG363"/>
    <mergeCell ref="AH360:AH363"/>
    <mergeCell ref="AI360:AI363"/>
    <mergeCell ref="AJ360:AJ363"/>
    <mergeCell ref="AK360:AK363"/>
    <mergeCell ref="AE364:AE367"/>
    <mergeCell ref="AF364:AF367"/>
    <mergeCell ref="AG364:AG367"/>
    <mergeCell ref="AH364:AH367"/>
    <mergeCell ref="AI364:AI367"/>
    <mergeCell ref="AJ364:AJ367"/>
    <mergeCell ref="M368:M373"/>
    <mergeCell ref="N368:N373"/>
    <mergeCell ref="O368:O373"/>
    <mergeCell ref="P368:P373"/>
    <mergeCell ref="AK364:AK367"/>
    <mergeCell ref="A364:A367"/>
    <mergeCell ref="B364:B367"/>
    <mergeCell ref="D364:D367"/>
    <mergeCell ref="E364:E367"/>
    <mergeCell ref="F364:F367"/>
    <mergeCell ref="AA360:AA363"/>
    <mergeCell ref="AB360:AB363"/>
    <mergeCell ref="AC360:AC363"/>
    <mergeCell ref="AD360:AD363"/>
    <mergeCell ref="AE360:AE363"/>
    <mergeCell ref="AF360:AF363"/>
    <mergeCell ref="U360:U363"/>
    <mergeCell ref="V360:V363"/>
    <mergeCell ref="W360:W363"/>
    <mergeCell ref="X360:X363"/>
    <mergeCell ref="Y360:Y363"/>
    <mergeCell ref="Z360:Z363"/>
    <mergeCell ref="O360:O363"/>
    <mergeCell ref="A368:A373"/>
    <mergeCell ref="B368:B373"/>
    <mergeCell ref="D368:D373"/>
    <mergeCell ref="E368:E373"/>
    <mergeCell ref="F368:F373"/>
    <mergeCell ref="G368:G373"/>
    <mergeCell ref="H368:H373"/>
    <mergeCell ref="I368:I373"/>
    <mergeCell ref="J368:J373"/>
    <mergeCell ref="Y364:Y367"/>
    <mergeCell ref="Z364:Z367"/>
    <mergeCell ref="AA364:AA367"/>
    <mergeCell ref="AB364:AB367"/>
    <mergeCell ref="AC364:AC367"/>
    <mergeCell ref="AD364:AD367"/>
    <mergeCell ref="S364:S367"/>
    <mergeCell ref="T364:T367"/>
    <mergeCell ref="U364:U367"/>
    <mergeCell ref="V364:V367"/>
    <mergeCell ref="W364:W367"/>
    <mergeCell ref="X364:X367"/>
    <mergeCell ref="P364:P367"/>
    <mergeCell ref="Q364:Q367"/>
    <mergeCell ref="R364:R367"/>
    <mergeCell ref="G364:G367"/>
    <mergeCell ref="H364:H367"/>
    <mergeCell ref="M374:M379"/>
    <mergeCell ref="N374:N379"/>
    <mergeCell ref="AI368:AI373"/>
    <mergeCell ref="AJ368:AJ373"/>
    <mergeCell ref="AK368:AK373"/>
    <mergeCell ref="A374:A379"/>
    <mergeCell ref="B374:B379"/>
    <mergeCell ref="D374:D379"/>
    <mergeCell ref="E374:E379"/>
    <mergeCell ref="F374:F379"/>
    <mergeCell ref="G374:G379"/>
    <mergeCell ref="H374:H379"/>
    <mergeCell ref="AC368:AC373"/>
    <mergeCell ref="AD368:AD373"/>
    <mergeCell ref="AE368:AE373"/>
    <mergeCell ref="AF368:AF373"/>
    <mergeCell ref="AG368:AG373"/>
    <mergeCell ref="AH368:AH373"/>
    <mergeCell ref="W368:W373"/>
    <mergeCell ref="X368:X373"/>
    <mergeCell ref="Y368:Y373"/>
    <mergeCell ref="Z368:Z373"/>
    <mergeCell ref="AA368:AA373"/>
    <mergeCell ref="AB368:AB373"/>
    <mergeCell ref="Q368:Q373"/>
    <mergeCell ref="R368:R373"/>
    <mergeCell ref="S368:S373"/>
    <mergeCell ref="T368:T373"/>
    <mergeCell ref="U368:U373"/>
    <mergeCell ref="V368:V373"/>
    <mergeCell ref="K368:K373"/>
    <mergeCell ref="L368:L373"/>
    <mergeCell ref="AG374:AG379"/>
    <mergeCell ref="AH374:AH379"/>
    <mergeCell ref="AI374:AI379"/>
    <mergeCell ref="AJ374:AJ379"/>
    <mergeCell ref="AK374:AK379"/>
    <mergeCell ref="A380:A383"/>
    <mergeCell ref="B380:B383"/>
    <mergeCell ref="D380:D383"/>
    <mergeCell ref="E380:E383"/>
    <mergeCell ref="F380:F383"/>
    <mergeCell ref="AA374:AA379"/>
    <mergeCell ref="AB374:AB379"/>
    <mergeCell ref="AC374:AC379"/>
    <mergeCell ref="AD374:AD379"/>
    <mergeCell ref="AE374:AE379"/>
    <mergeCell ref="AF374:AF379"/>
    <mergeCell ref="U374:U379"/>
    <mergeCell ref="V374:V379"/>
    <mergeCell ref="W374:W379"/>
    <mergeCell ref="X374:X379"/>
    <mergeCell ref="Y374:Y379"/>
    <mergeCell ref="Z374:Z379"/>
    <mergeCell ref="O374:O379"/>
    <mergeCell ref="P374:P379"/>
    <mergeCell ref="Q374:Q379"/>
    <mergeCell ref="R374:R379"/>
    <mergeCell ref="S374:S379"/>
    <mergeCell ref="T374:T379"/>
    <mergeCell ref="I374:I379"/>
    <mergeCell ref="J374:J379"/>
    <mergeCell ref="K374:K379"/>
    <mergeCell ref="L374:L379"/>
    <mergeCell ref="AC380:AC383"/>
    <mergeCell ref="AD380:AD383"/>
    <mergeCell ref="S380:S383"/>
    <mergeCell ref="T380:T383"/>
    <mergeCell ref="U380:U383"/>
    <mergeCell ref="V380:V383"/>
    <mergeCell ref="W380:W383"/>
    <mergeCell ref="X380:X383"/>
    <mergeCell ref="M380:M383"/>
    <mergeCell ref="N380:N383"/>
    <mergeCell ref="O380:O383"/>
    <mergeCell ref="P380:P383"/>
    <mergeCell ref="Q380:Q383"/>
    <mergeCell ref="R380:R383"/>
    <mergeCell ref="G380:G383"/>
    <mergeCell ref="H380:H383"/>
    <mergeCell ref="I380:I383"/>
    <mergeCell ref="J380:J383"/>
    <mergeCell ref="K380:K383"/>
    <mergeCell ref="L380:L383"/>
    <mergeCell ref="Q384:Q386"/>
    <mergeCell ref="R384:R386"/>
    <mergeCell ref="S384:S386"/>
    <mergeCell ref="T384:T386"/>
    <mergeCell ref="U384:U386"/>
    <mergeCell ref="V384:V386"/>
    <mergeCell ref="K384:K386"/>
    <mergeCell ref="L384:L386"/>
    <mergeCell ref="M384:M386"/>
    <mergeCell ref="N384:N386"/>
    <mergeCell ref="O384:O386"/>
    <mergeCell ref="P384:P386"/>
    <mergeCell ref="AK380:AK383"/>
    <mergeCell ref="A384:A386"/>
    <mergeCell ref="B384:B386"/>
    <mergeCell ref="D384:D386"/>
    <mergeCell ref="E384:E386"/>
    <mergeCell ref="F384:F386"/>
    <mergeCell ref="G384:G386"/>
    <mergeCell ref="H384:H386"/>
    <mergeCell ref="I384:I386"/>
    <mergeCell ref="J384:J386"/>
    <mergeCell ref="AE380:AE383"/>
    <mergeCell ref="AF380:AF383"/>
    <mergeCell ref="AG380:AG383"/>
    <mergeCell ref="AH380:AH383"/>
    <mergeCell ref="AI380:AI383"/>
    <mergeCell ref="AJ380:AJ383"/>
    <mergeCell ref="Y380:Y383"/>
    <mergeCell ref="Z380:Z383"/>
    <mergeCell ref="AA380:AA383"/>
    <mergeCell ref="AB380:AB383"/>
    <mergeCell ref="T387:T389"/>
    <mergeCell ref="I387:I389"/>
    <mergeCell ref="J387:J389"/>
    <mergeCell ref="K387:K389"/>
    <mergeCell ref="L387:L389"/>
    <mergeCell ref="M387:M389"/>
    <mergeCell ref="N387:N389"/>
    <mergeCell ref="M390:M391"/>
    <mergeCell ref="N390:N391"/>
    <mergeCell ref="O390:O391"/>
    <mergeCell ref="AI384:AI386"/>
    <mergeCell ref="AJ384:AJ386"/>
    <mergeCell ref="AK384:AK386"/>
    <mergeCell ref="A387:A389"/>
    <mergeCell ref="B387:B389"/>
    <mergeCell ref="D387:D389"/>
    <mergeCell ref="E387:E389"/>
    <mergeCell ref="F387:F389"/>
    <mergeCell ref="G387:G389"/>
    <mergeCell ref="H387:H389"/>
    <mergeCell ref="AC384:AC386"/>
    <mergeCell ref="AD384:AD386"/>
    <mergeCell ref="AE384:AE386"/>
    <mergeCell ref="AF384:AF386"/>
    <mergeCell ref="AG384:AG386"/>
    <mergeCell ref="AH384:AH386"/>
    <mergeCell ref="W384:W386"/>
    <mergeCell ref="X384:X386"/>
    <mergeCell ref="Y384:Y386"/>
    <mergeCell ref="Z384:Z386"/>
    <mergeCell ref="AA384:AA386"/>
    <mergeCell ref="AB384:AB386"/>
    <mergeCell ref="AG387:AG389"/>
    <mergeCell ref="AH387:AH389"/>
    <mergeCell ref="AI387:AI389"/>
    <mergeCell ref="AJ387:AJ389"/>
    <mergeCell ref="AK387:AK389"/>
    <mergeCell ref="M392:M393"/>
    <mergeCell ref="N392:N393"/>
    <mergeCell ref="O392:O393"/>
    <mergeCell ref="P392:P393"/>
    <mergeCell ref="AK390:AK391"/>
    <mergeCell ref="A390:A391"/>
    <mergeCell ref="B390:B391"/>
    <mergeCell ref="D390:D391"/>
    <mergeCell ref="E390:E391"/>
    <mergeCell ref="F390:F391"/>
    <mergeCell ref="AA387:AA389"/>
    <mergeCell ref="AB387:AB389"/>
    <mergeCell ref="AC387:AC389"/>
    <mergeCell ref="AD387:AD389"/>
    <mergeCell ref="AE387:AE389"/>
    <mergeCell ref="AF387:AF389"/>
    <mergeCell ref="U387:U389"/>
    <mergeCell ref="V387:V389"/>
    <mergeCell ref="W387:W389"/>
    <mergeCell ref="X387:X389"/>
    <mergeCell ref="Y387:Y389"/>
    <mergeCell ref="Z387:Z389"/>
    <mergeCell ref="O387:O389"/>
    <mergeCell ref="P387:P389"/>
    <mergeCell ref="Q387:Q389"/>
    <mergeCell ref="R387:R389"/>
    <mergeCell ref="S387:S389"/>
    <mergeCell ref="G392:G393"/>
    <mergeCell ref="H392:H393"/>
    <mergeCell ref="I392:I393"/>
    <mergeCell ref="J392:J393"/>
    <mergeCell ref="AE390:AE391"/>
    <mergeCell ref="AF390:AF391"/>
    <mergeCell ref="AG390:AG391"/>
    <mergeCell ref="AH390:AH391"/>
    <mergeCell ref="AI390:AI391"/>
    <mergeCell ref="AJ390:AJ391"/>
    <mergeCell ref="Y390:Y391"/>
    <mergeCell ref="Z390:Z391"/>
    <mergeCell ref="AA390:AA391"/>
    <mergeCell ref="AB390:AB391"/>
    <mergeCell ref="AC390:AC391"/>
    <mergeCell ref="AD390:AD391"/>
    <mergeCell ref="S390:S391"/>
    <mergeCell ref="T390:T391"/>
    <mergeCell ref="U390:U391"/>
    <mergeCell ref="V390:V391"/>
    <mergeCell ref="W390:W391"/>
    <mergeCell ref="X390:X391"/>
    <mergeCell ref="P390:P391"/>
    <mergeCell ref="Q390:Q391"/>
    <mergeCell ref="R390:R391"/>
    <mergeCell ref="G390:G391"/>
    <mergeCell ref="H390:H391"/>
    <mergeCell ref="I390:I391"/>
    <mergeCell ref="J390:J391"/>
    <mergeCell ref="K390:K391"/>
    <mergeCell ref="L390:L391"/>
    <mergeCell ref="A394:A396"/>
    <mergeCell ref="B394:B396"/>
    <mergeCell ref="D394:D396"/>
    <mergeCell ref="E394:E396"/>
    <mergeCell ref="F394:F396"/>
    <mergeCell ref="G394:G396"/>
    <mergeCell ref="H394:H396"/>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Q392:Q393"/>
    <mergeCell ref="R392:R393"/>
    <mergeCell ref="S392:S393"/>
    <mergeCell ref="T392:T393"/>
    <mergeCell ref="U392:U393"/>
    <mergeCell ref="V392:V393"/>
    <mergeCell ref="K392:K393"/>
    <mergeCell ref="L392:L393"/>
    <mergeCell ref="A392:A393"/>
    <mergeCell ref="B392:B393"/>
    <mergeCell ref="D392:D393"/>
    <mergeCell ref="E392:E393"/>
    <mergeCell ref="F392:F393"/>
    <mergeCell ref="P394:P396"/>
    <mergeCell ref="Q394:Q396"/>
    <mergeCell ref="R394:R396"/>
    <mergeCell ref="S394:S396"/>
    <mergeCell ref="T394:T396"/>
    <mergeCell ref="I394:I396"/>
    <mergeCell ref="J394:J396"/>
    <mergeCell ref="K394:K396"/>
    <mergeCell ref="L394:L396"/>
    <mergeCell ref="M394:M396"/>
    <mergeCell ref="N394:N396"/>
    <mergeCell ref="M397:M399"/>
    <mergeCell ref="N397:N399"/>
    <mergeCell ref="O397:O399"/>
    <mergeCell ref="AI392:AI393"/>
    <mergeCell ref="AJ392:AJ393"/>
    <mergeCell ref="AK392:AK393"/>
    <mergeCell ref="I397:I399"/>
    <mergeCell ref="J397:J399"/>
    <mergeCell ref="K397:K399"/>
    <mergeCell ref="L397:L399"/>
    <mergeCell ref="AG394:AG396"/>
    <mergeCell ref="AH394:AH396"/>
    <mergeCell ref="AI394:AI396"/>
    <mergeCell ref="AJ394:AJ396"/>
    <mergeCell ref="AK394:AK396"/>
    <mergeCell ref="AE397:AE399"/>
    <mergeCell ref="AF397:AF399"/>
    <mergeCell ref="AG397:AG399"/>
    <mergeCell ref="AH397:AH399"/>
    <mergeCell ref="AI397:AI399"/>
    <mergeCell ref="AJ397:AJ399"/>
    <mergeCell ref="M400:M401"/>
    <mergeCell ref="N400:N401"/>
    <mergeCell ref="O400:O401"/>
    <mergeCell ref="P400:P401"/>
    <mergeCell ref="AK397:AK399"/>
    <mergeCell ref="A397:A399"/>
    <mergeCell ref="B397:B399"/>
    <mergeCell ref="D397:D399"/>
    <mergeCell ref="E397:E399"/>
    <mergeCell ref="F397:F399"/>
    <mergeCell ref="AA394:AA396"/>
    <mergeCell ref="AB394:AB396"/>
    <mergeCell ref="AC394:AC396"/>
    <mergeCell ref="AD394:AD396"/>
    <mergeCell ref="AE394:AE396"/>
    <mergeCell ref="AF394:AF396"/>
    <mergeCell ref="U394:U396"/>
    <mergeCell ref="V394:V396"/>
    <mergeCell ref="W394:W396"/>
    <mergeCell ref="X394:X396"/>
    <mergeCell ref="Y394:Y396"/>
    <mergeCell ref="Z394:Z396"/>
    <mergeCell ref="O394:O396"/>
    <mergeCell ref="A400:A401"/>
    <mergeCell ref="B400:B401"/>
    <mergeCell ref="D400:D401"/>
    <mergeCell ref="E400:E401"/>
    <mergeCell ref="F400:F401"/>
    <mergeCell ref="G400:G401"/>
    <mergeCell ref="H400:H401"/>
    <mergeCell ref="I400:I401"/>
    <mergeCell ref="J400:J401"/>
    <mergeCell ref="Y397:Y399"/>
    <mergeCell ref="Z397:Z399"/>
    <mergeCell ref="AA397:AA399"/>
    <mergeCell ref="AB397:AB399"/>
    <mergeCell ref="AC397:AC399"/>
    <mergeCell ref="AD397:AD399"/>
    <mergeCell ref="S397:S399"/>
    <mergeCell ref="T397:T399"/>
    <mergeCell ref="U397:U399"/>
    <mergeCell ref="V397:V399"/>
    <mergeCell ref="W397:W399"/>
    <mergeCell ref="X397:X399"/>
    <mergeCell ref="P397:P399"/>
    <mergeCell ref="Q397:Q399"/>
    <mergeCell ref="R397:R399"/>
    <mergeCell ref="G397:G399"/>
    <mergeCell ref="H397:H399"/>
    <mergeCell ref="M402:M405"/>
    <mergeCell ref="N402:N405"/>
    <mergeCell ref="AI400:AI401"/>
    <mergeCell ref="AJ400:AJ401"/>
    <mergeCell ref="AK400:AK401"/>
    <mergeCell ref="A402:A405"/>
    <mergeCell ref="B402:B405"/>
    <mergeCell ref="D402:D405"/>
    <mergeCell ref="E402:E405"/>
    <mergeCell ref="F402:F405"/>
    <mergeCell ref="G402:G405"/>
    <mergeCell ref="H402:H405"/>
    <mergeCell ref="AC400:AC401"/>
    <mergeCell ref="AD400:AD401"/>
    <mergeCell ref="AE400:AE401"/>
    <mergeCell ref="AF400:AF401"/>
    <mergeCell ref="AG400:AG401"/>
    <mergeCell ref="AH400:AH401"/>
    <mergeCell ref="W400:W401"/>
    <mergeCell ref="X400:X401"/>
    <mergeCell ref="Y400:Y401"/>
    <mergeCell ref="Z400:Z401"/>
    <mergeCell ref="AA400:AA401"/>
    <mergeCell ref="AB400:AB401"/>
    <mergeCell ref="Q400:Q401"/>
    <mergeCell ref="R400:R401"/>
    <mergeCell ref="S400:S401"/>
    <mergeCell ref="T400:T401"/>
    <mergeCell ref="U400:U401"/>
    <mergeCell ref="V400:V401"/>
    <mergeCell ref="K400:K401"/>
    <mergeCell ref="L400:L401"/>
    <mergeCell ref="AG402:AG405"/>
    <mergeCell ref="AH402:AH405"/>
    <mergeCell ref="AI402:AI405"/>
    <mergeCell ref="AJ402:AJ405"/>
    <mergeCell ref="AK402:AK405"/>
    <mergeCell ref="A406:A409"/>
    <mergeCell ref="B406:B409"/>
    <mergeCell ref="D406:D409"/>
    <mergeCell ref="E406:E409"/>
    <mergeCell ref="F406:F409"/>
    <mergeCell ref="AA402:AA405"/>
    <mergeCell ref="AB402:AB405"/>
    <mergeCell ref="AC402:AC405"/>
    <mergeCell ref="AD402:AD405"/>
    <mergeCell ref="AE402:AE405"/>
    <mergeCell ref="AF402:AF405"/>
    <mergeCell ref="U402:U405"/>
    <mergeCell ref="V402:V405"/>
    <mergeCell ref="W402:W405"/>
    <mergeCell ref="X402:X405"/>
    <mergeCell ref="Y402:Y405"/>
    <mergeCell ref="Z402:Z405"/>
    <mergeCell ref="O402:O405"/>
    <mergeCell ref="P402:P405"/>
    <mergeCell ref="Q402:Q405"/>
    <mergeCell ref="R402:R405"/>
    <mergeCell ref="S402:S405"/>
    <mergeCell ref="T402:T405"/>
    <mergeCell ref="I402:I405"/>
    <mergeCell ref="J402:J405"/>
    <mergeCell ref="K402:K405"/>
    <mergeCell ref="L402:L405"/>
    <mergeCell ref="AC406:AC409"/>
    <mergeCell ref="AD406:AD409"/>
    <mergeCell ref="S406:S409"/>
    <mergeCell ref="T406:T409"/>
    <mergeCell ref="U406:U409"/>
    <mergeCell ref="V406:V409"/>
    <mergeCell ref="W406:W409"/>
    <mergeCell ref="X406:X409"/>
    <mergeCell ref="M406:M409"/>
    <mergeCell ref="N406:N409"/>
    <mergeCell ref="O406:O409"/>
    <mergeCell ref="P406:P409"/>
    <mergeCell ref="Q406:Q409"/>
    <mergeCell ref="R406:R409"/>
    <mergeCell ref="G406:G409"/>
    <mergeCell ref="H406:H409"/>
    <mergeCell ref="I406:I409"/>
    <mergeCell ref="J406:J409"/>
    <mergeCell ref="K406:K409"/>
    <mergeCell ref="L406:L409"/>
    <mergeCell ref="Q410:Q415"/>
    <mergeCell ref="R410:R415"/>
    <mergeCell ref="S410:S415"/>
    <mergeCell ref="T410:T415"/>
    <mergeCell ref="U410:U415"/>
    <mergeCell ref="V410:V415"/>
    <mergeCell ref="K410:K415"/>
    <mergeCell ref="L410:L415"/>
    <mergeCell ref="M410:M415"/>
    <mergeCell ref="N410:N415"/>
    <mergeCell ref="O410:O415"/>
    <mergeCell ref="P410:P415"/>
    <mergeCell ref="AK406:AK409"/>
    <mergeCell ref="A410:A415"/>
    <mergeCell ref="B410:B415"/>
    <mergeCell ref="D410:D415"/>
    <mergeCell ref="E410:E415"/>
    <mergeCell ref="F410:F415"/>
    <mergeCell ref="G410:G415"/>
    <mergeCell ref="H410:H415"/>
    <mergeCell ref="I410:I415"/>
    <mergeCell ref="J410:J415"/>
    <mergeCell ref="AE406:AE409"/>
    <mergeCell ref="AF406:AF409"/>
    <mergeCell ref="AG406:AG409"/>
    <mergeCell ref="AH406:AH409"/>
    <mergeCell ref="AI406:AI409"/>
    <mergeCell ref="AJ406:AJ409"/>
    <mergeCell ref="Y406:Y409"/>
    <mergeCell ref="Z406:Z409"/>
    <mergeCell ref="AA406:AA409"/>
    <mergeCell ref="AB406:AB409"/>
    <mergeCell ref="T417:T423"/>
    <mergeCell ref="I417:I423"/>
    <mergeCell ref="J417:J423"/>
    <mergeCell ref="K417:K423"/>
    <mergeCell ref="L417:L423"/>
    <mergeCell ref="M417:M423"/>
    <mergeCell ref="N417:N423"/>
    <mergeCell ref="M424:M427"/>
    <mergeCell ref="N424:N427"/>
    <mergeCell ref="O424:O427"/>
    <mergeCell ref="AI410:AI415"/>
    <mergeCell ref="AJ410:AJ415"/>
    <mergeCell ref="AK410:AK415"/>
    <mergeCell ref="A417:A423"/>
    <mergeCell ref="B417:B423"/>
    <mergeCell ref="D417:D423"/>
    <mergeCell ref="E417:E423"/>
    <mergeCell ref="F417:F423"/>
    <mergeCell ref="G417:G423"/>
    <mergeCell ref="H417:H423"/>
    <mergeCell ref="AC410:AC415"/>
    <mergeCell ref="AD410:AD415"/>
    <mergeCell ref="AE410:AE415"/>
    <mergeCell ref="AF410:AF415"/>
    <mergeCell ref="AG410:AG415"/>
    <mergeCell ref="AH410:AH415"/>
    <mergeCell ref="W410:W415"/>
    <mergeCell ref="X410:X415"/>
    <mergeCell ref="Y410:Y415"/>
    <mergeCell ref="Z410:Z415"/>
    <mergeCell ref="AA410:AA415"/>
    <mergeCell ref="AB410:AB415"/>
    <mergeCell ref="AG417:AG423"/>
    <mergeCell ref="AH417:AH423"/>
    <mergeCell ref="AI417:AI423"/>
    <mergeCell ref="AJ417:AJ423"/>
    <mergeCell ref="AK417:AK423"/>
    <mergeCell ref="M428:M431"/>
    <mergeCell ref="N428:N431"/>
    <mergeCell ref="O428:O431"/>
    <mergeCell ref="P428:P431"/>
    <mergeCell ref="AK424:AK427"/>
    <mergeCell ref="A424:A427"/>
    <mergeCell ref="B424:B427"/>
    <mergeCell ref="D424:D427"/>
    <mergeCell ref="E424:E427"/>
    <mergeCell ref="F424:F427"/>
    <mergeCell ref="AA417:AA423"/>
    <mergeCell ref="AB417:AB423"/>
    <mergeCell ref="AC417:AC423"/>
    <mergeCell ref="AD417:AD423"/>
    <mergeCell ref="AE417:AE423"/>
    <mergeCell ref="AF417:AF423"/>
    <mergeCell ref="U417:U423"/>
    <mergeCell ref="V417:V423"/>
    <mergeCell ref="W417:W423"/>
    <mergeCell ref="X417:X423"/>
    <mergeCell ref="Y417:Y423"/>
    <mergeCell ref="Z417:Z423"/>
    <mergeCell ref="O417:O423"/>
    <mergeCell ref="P417:P423"/>
    <mergeCell ref="Q417:Q423"/>
    <mergeCell ref="R417:R423"/>
    <mergeCell ref="S417:S423"/>
    <mergeCell ref="AG424:AG427"/>
    <mergeCell ref="AH424:AH427"/>
    <mergeCell ref="AI424:AI427"/>
    <mergeCell ref="AJ424:AJ427"/>
    <mergeCell ref="Y424:Y427"/>
    <mergeCell ref="Z424:Z427"/>
    <mergeCell ref="AA424:AA427"/>
    <mergeCell ref="AB424:AB427"/>
    <mergeCell ref="AC424:AC427"/>
    <mergeCell ref="AD424:AD427"/>
    <mergeCell ref="S424:S427"/>
    <mergeCell ref="T424:T427"/>
    <mergeCell ref="U424:U427"/>
    <mergeCell ref="V424:V427"/>
    <mergeCell ref="W424:W427"/>
    <mergeCell ref="X424:X427"/>
    <mergeCell ref="P424:P427"/>
    <mergeCell ref="Q424:Q427"/>
    <mergeCell ref="R424:R427"/>
    <mergeCell ref="S428:S431"/>
    <mergeCell ref="T428:T431"/>
    <mergeCell ref="U428:U431"/>
    <mergeCell ref="V428:V431"/>
    <mergeCell ref="K428:K431"/>
    <mergeCell ref="L428:L431"/>
    <mergeCell ref="A428:A431"/>
    <mergeCell ref="B428:B431"/>
    <mergeCell ref="D428:D431"/>
    <mergeCell ref="E428:E431"/>
    <mergeCell ref="F428:F431"/>
    <mergeCell ref="G428:G431"/>
    <mergeCell ref="H428:H431"/>
    <mergeCell ref="I428:I431"/>
    <mergeCell ref="J428:J431"/>
    <mergeCell ref="AE424:AE427"/>
    <mergeCell ref="AF424:AF427"/>
    <mergeCell ref="G424:G427"/>
    <mergeCell ref="H424:H427"/>
    <mergeCell ref="I424:I427"/>
    <mergeCell ref="J424:J427"/>
    <mergeCell ref="K424:K427"/>
    <mergeCell ref="L424:L427"/>
    <mergeCell ref="S432:S436"/>
    <mergeCell ref="T432:T436"/>
    <mergeCell ref="I432:I436"/>
    <mergeCell ref="J432:J436"/>
    <mergeCell ref="K432:K436"/>
    <mergeCell ref="L432:L436"/>
    <mergeCell ref="M432:M436"/>
    <mergeCell ref="N432:N436"/>
    <mergeCell ref="AI428:AI431"/>
    <mergeCell ref="AJ428:AJ431"/>
    <mergeCell ref="AK428:AK431"/>
    <mergeCell ref="A432:A436"/>
    <mergeCell ref="B432:B436"/>
    <mergeCell ref="D432:D436"/>
    <mergeCell ref="E432:E436"/>
    <mergeCell ref="F432:F436"/>
    <mergeCell ref="G432:G436"/>
    <mergeCell ref="H432:H436"/>
    <mergeCell ref="AC428:AC431"/>
    <mergeCell ref="AD428:AD431"/>
    <mergeCell ref="AE428:AE431"/>
    <mergeCell ref="AF428:AF431"/>
    <mergeCell ref="AG428:AG431"/>
    <mergeCell ref="AH428:AH431"/>
    <mergeCell ref="W428:W431"/>
    <mergeCell ref="X428:X431"/>
    <mergeCell ref="Y428:Y431"/>
    <mergeCell ref="Z428:Z431"/>
    <mergeCell ref="AA428:AA431"/>
    <mergeCell ref="AB428:AB431"/>
    <mergeCell ref="Q428:Q431"/>
    <mergeCell ref="R428:R431"/>
    <mergeCell ref="G437:G441"/>
    <mergeCell ref="H437:H441"/>
    <mergeCell ref="I437:I441"/>
    <mergeCell ref="J437:J441"/>
    <mergeCell ref="K437:K441"/>
    <mergeCell ref="L437:L441"/>
    <mergeCell ref="AG432:AG436"/>
    <mergeCell ref="AH432:AH436"/>
    <mergeCell ref="AI432:AI436"/>
    <mergeCell ref="AJ432:AJ436"/>
    <mergeCell ref="AK432:AK436"/>
    <mergeCell ref="A437:A441"/>
    <mergeCell ref="B437:B441"/>
    <mergeCell ref="D437:D441"/>
    <mergeCell ref="E437:E441"/>
    <mergeCell ref="F437:F441"/>
    <mergeCell ref="AA432:AA436"/>
    <mergeCell ref="AB432:AB436"/>
    <mergeCell ref="AC432:AC436"/>
    <mergeCell ref="AD432:AD436"/>
    <mergeCell ref="AE432:AE436"/>
    <mergeCell ref="AF432:AF436"/>
    <mergeCell ref="U432:U436"/>
    <mergeCell ref="V432:V436"/>
    <mergeCell ref="W432:W436"/>
    <mergeCell ref="X432:X436"/>
    <mergeCell ref="Y432:Y436"/>
    <mergeCell ref="Z432:Z436"/>
    <mergeCell ref="O432:O436"/>
    <mergeCell ref="P432:P436"/>
    <mergeCell ref="Q432:Q436"/>
    <mergeCell ref="R432:R436"/>
    <mergeCell ref="Z437:Z441"/>
    <mergeCell ref="AA437:AA441"/>
    <mergeCell ref="AB437:AB441"/>
    <mergeCell ref="AC437:AC441"/>
    <mergeCell ref="AD437:AD441"/>
    <mergeCell ref="S437:S441"/>
    <mergeCell ref="T437:T441"/>
    <mergeCell ref="U437:U441"/>
    <mergeCell ref="V437:V441"/>
    <mergeCell ref="W437:W441"/>
    <mergeCell ref="X437:X441"/>
    <mergeCell ref="M437:M441"/>
    <mergeCell ref="N437:N441"/>
    <mergeCell ref="O437:O441"/>
    <mergeCell ref="P437:P441"/>
    <mergeCell ref="Q437:Q441"/>
    <mergeCell ref="R437:R441"/>
    <mergeCell ref="Z442:Z448"/>
    <mergeCell ref="AA442:AA448"/>
    <mergeCell ref="AB442:AB448"/>
    <mergeCell ref="Q442:Q448"/>
    <mergeCell ref="R442:R448"/>
    <mergeCell ref="S442:S448"/>
    <mergeCell ref="T442:T448"/>
    <mergeCell ref="U442:U448"/>
    <mergeCell ref="V442:V448"/>
    <mergeCell ref="K442:K448"/>
    <mergeCell ref="L442:L448"/>
    <mergeCell ref="M442:M448"/>
    <mergeCell ref="N442:N448"/>
    <mergeCell ref="O442:O448"/>
    <mergeCell ref="P442:P448"/>
    <mergeCell ref="AK437:AK441"/>
    <mergeCell ref="A442:A448"/>
    <mergeCell ref="B442:B448"/>
    <mergeCell ref="D442:D448"/>
    <mergeCell ref="E442:E448"/>
    <mergeCell ref="F442:F448"/>
    <mergeCell ref="G442:G448"/>
    <mergeCell ref="H442:H448"/>
    <mergeCell ref="I442:I448"/>
    <mergeCell ref="J442:J448"/>
    <mergeCell ref="AE437:AE441"/>
    <mergeCell ref="AF437:AF441"/>
    <mergeCell ref="AG437:AG441"/>
    <mergeCell ref="AH437:AH441"/>
    <mergeCell ref="AI437:AI441"/>
    <mergeCell ref="AJ437:AJ441"/>
    <mergeCell ref="Y437:Y441"/>
    <mergeCell ref="Z449:Z455"/>
    <mergeCell ref="O449:O455"/>
    <mergeCell ref="P449:P455"/>
    <mergeCell ref="Q449:Q455"/>
    <mergeCell ref="R449:R455"/>
    <mergeCell ref="S449:S455"/>
    <mergeCell ref="T449:T455"/>
    <mergeCell ref="I449:I455"/>
    <mergeCell ref="J449:J455"/>
    <mergeCell ref="K449:K455"/>
    <mergeCell ref="L449:L455"/>
    <mergeCell ref="M449:M455"/>
    <mergeCell ref="N449:N455"/>
    <mergeCell ref="AI442:AI448"/>
    <mergeCell ref="AJ442:AJ448"/>
    <mergeCell ref="AK442:AK448"/>
    <mergeCell ref="A449:A455"/>
    <mergeCell ref="B449:B455"/>
    <mergeCell ref="D449:D455"/>
    <mergeCell ref="E449:E455"/>
    <mergeCell ref="F449:F455"/>
    <mergeCell ref="G449:G455"/>
    <mergeCell ref="H449:H455"/>
    <mergeCell ref="AC442:AC448"/>
    <mergeCell ref="AD442:AD448"/>
    <mergeCell ref="AE442:AE448"/>
    <mergeCell ref="AF442:AF448"/>
    <mergeCell ref="AG442:AG448"/>
    <mergeCell ref="AH442:AH448"/>
    <mergeCell ref="W442:W448"/>
    <mergeCell ref="X442:X448"/>
    <mergeCell ref="Y442:Y448"/>
    <mergeCell ref="N456:N458"/>
    <mergeCell ref="O456:O458"/>
    <mergeCell ref="P456:P458"/>
    <mergeCell ref="Q456:Q458"/>
    <mergeCell ref="R456:R458"/>
    <mergeCell ref="G456:G458"/>
    <mergeCell ref="H456:H458"/>
    <mergeCell ref="I456:I458"/>
    <mergeCell ref="J456:J458"/>
    <mergeCell ref="K456:K458"/>
    <mergeCell ref="L456:L458"/>
    <mergeCell ref="AG449:AG455"/>
    <mergeCell ref="AH449:AH455"/>
    <mergeCell ref="AI449:AI455"/>
    <mergeCell ref="AJ449:AJ455"/>
    <mergeCell ref="AK449:AK455"/>
    <mergeCell ref="A456:A458"/>
    <mergeCell ref="B456:B458"/>
    <mergeCell ref="D456:D458"/>
    <mergeCell ref="E456:E458"/>
    <mergeCell ref="F456:F458"/>
    <mergeCell ref="AA449:AA455"/>
    <mergeCell ref="AB449:AB455"/>
    <mergeCell ref="AC449:AC455"/>
    <mergeCell ref="AD449:AD455"/>
    <mergeCell ref="AE449:AE455"/>
    <mergeCell ref="AF449:AF455"/>
    <mergeCell ref="U449:U455"/>
    <mergeCell ref="V449:V455"/>
    <mergeCell ref="W449:W455"/>
    <mergeCell ref="X449:X455"/>
    <mergeCell ref="Y449:Y455"/>
    <mergeCell ref="N459:N463"/>
    <mergeCell ref="O459:O463"/>
    <mergeCell ref="P459:P463"/>
    <mergeCell ref="AK456:AK458"/>
    <mergeCell ref="A459:A463"/>
    <mergeCell ref="B459:B463"/>
    <mergeCell ref="D459:D463"/>
    <mergeCell ref="E459:E463"/>
    <mergeCell ref="F459:F463"/>
    <mergeCell ref="G459:G463"/>
    <mergeCell ref="H459:H463"/>
    <mergeCell ref="I459:I463"/>
    <mergeCell ref="J459:J463"/>
    <mergeCell ref="AE456:AE458"/>
    <mergeCell ref="AF456:AF458"/>
    <mergeCell ref="AG456:AG458"/>
    <mergeCell ref="AH456:AH458"/>
    <mergeCell ref="AI456:AI458"/>
    <mergeCell ref="AJ456:AJ458"/>
    <mergeCell ref="Y456:Y458"/>
    <mergeCell ref="Z456:Z458"/>
    <mergeCell ref="AA456:AA458"/>
    <mergeCell ref="AB456:AB458"/>
    <mergeCell ref="AC456:AC458"/>
    <mergeCell ref="AD456:AD458"/>
    <mergeCell ref="S456:S458"/>
    <mergeCell ref="T456:T458"/>
    <mergeCell ref="U456:U458"/>
    <mergeCell ref="V456:V458"/>
    <mergeCell ref="W456:W458"/>
    <mergeCell ref="X456:X458"/>
    <mergeCell ref="M456:M458"/>
    <mergeCell ref="O472:O479"/>
    <mergeCell ref="AI459:AI463"/>
    <mergeCell ref="AJ459:AJ463"/>
    <mergeCell ref="AK459:AK463"/>
    <mergeCell ref="A464:A471"/>
    <mergeCell ref="B464:B471"/>
    <mergeCell ref="D464:D471"/>
    <mergeCell ref="E464:E471"/>
    <mergeCell ref="F464:F471"/>
    <mergeCell ref="G464:G471"/>
    <mergeCell ref="H464:H471"/>
    <mergeCell ref="AC459:AC463"/>
    <mergeCell ref="AD459:AD463"/>
    <mergeCell ref="AE459:AE463"/>
    <mergeCell ref="AF459:AF463"/>
    <mergeCell ref="AG459:AG463"/>
    <mergeCell ref="AH459:AH463"/>
    <mergeCell ref="W459:W463"/>
    <mergeCell ref="X459:X463"/>
    <mergeCell ref="Y459:Y463"/>
    <mergeCell ref="Z459:Z463"/>
    <mergeCell ref="AA459:AA463"/>
    <mergeCell ref="AB459:AB463"/>
    <mergeCell ref="Q459:Q463"/>
    <mergeCell ref="R459:R463"/>
    <mergeCell ref="S459:S463"/>
    <mergeCell ref="T459:T463"/>
    <mergeCell ref="U459:U463"/>
    <mergeCell ref="V459:V463"/>
    <mergeCell ref="K459:K463"/>
    <mergeCell ref="L459:L463"/>
    <mergeCell ref="M459:M463"/>
    <mergeCell ref="W472:W479"/>
    <mergeCell ref="A472:A479"/>
    <mergeCell ref="B472:B479"/>
    <mergeCell ref="D472:D479"/>
    <mergeCell ref="E472:E479"/>
    <mergeCell ref="F472:F479"/>
    <mergeCell ref="AA464:AA471"/>
    <mergeCell ref="AB464:AB471"/>
    <mergeCell ref="AC464:AC471"/>
    <mergeCell ref="AD464:AD471"/>
    <mergeCell ref="AE464:AE471"/>
    <mergeCell ref="AF464:AF471"/>
    <mergeCell ref="U464:U471"/>
    <mergeCell ref="V464:V471"/>
    <mergeCell ref="W464:W471"/>
    <mergeCell ref="X464:X471"/>
    <mergeCell ref="Y464:Y471"/>
    <mergeCell ref="Z464:Z471"/>
    <mergeCell ref="O464:O471"/>
    <mergeCell ref="P464:P471"/>
    <mergeCell ref="Q464:Q471"/>
    <mergeCell ref="R464:R471"/>
    <mergeCell ref="S464:S471"/>
    <mergeCell ref="T464:T471"/>
    <mergeCell ref="I464:I471"/>
    <mergeCell ref="J464:J471"/>
    <mergeCell ref="K464:K471"/>
    <mergeCell ref="L464:L471"/>
    <mergeCell ref="M464:M471"/>
    <mergeCell ref="N464:N471"/>
    <mergeCell ref="M472:M479"/>
    <mergeCell ref="N472:N479"/>
    <mergeCell ref="X472:X479"/>
    <mergeCell ref="P472:P479"/>
    <mergeCell ref="Q472:Q479"/>
    <mergeCell ref="R472:R479"/>
    <mergeCell ref="G472:G479"/>
    <mergeCell ref="H472:H479"/>
    <mergeCell ref="I472:I479"/>
    <mergeCell ref="J472:J479"/>
    <mergeCell ref="K472:K479"/>
    <mergeCell ref="L472:L479"/>
    <mergeCell ref="AG464:AG471"/>
    <mergeCell ref="AH464:AH471"/>
    <mergeCell ref="AI464:AI471"/>
    <mergeCell ref="AJ464:AJ471"/>
    <mergeCell ref="AK464:AK471"/>
    <mergeCell ref="AK472:AK479"/>
    <mergeCell ref="AE472:AE479"/>
    <mergeCell ref="AF472:AF479"/>
    <mergeCell ref="AG472:AG479"/>
    <mergeCell ref="AH472:AH479"/>
    <mergeCell ref="AI472:AI479"/>
    <mergeCell ref="AJ472:AJ479"/>
    <mergeCell ref="Y472:Y479"/>
    <mergeCell ref="Z472:Z479"/>
    <mergeCell ref="AA472:AA479"/>
    <mergeCell ref="AB472:AB479"/>
    <mergeCell ref="AC472:AC479"/>
    <mergeCell ref="AD472:AD479"/>
    <mergeCell ref="S472:S479"/>
    <mergeCell ref="T472:T479"/>
    <mergeCell ref="U472:U479"/>
    <mergeCell ref="V472:V479"/>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5"/>
  <sheetViews>
    <sheetView workbookViewId="0">
      <selection activeCell="D17" sqref="D17"/>
    </sheetView>
  </sheetViews>
  <sheetFormatPr baseColWidth="10" defaultRowHeight="15" x14ac:dyDescent="0.25"/>
  <cols>
    <col min="1" max="2" width="23.28515625" customWidth="1"/>
    <col min="3" max="3" width="18.140625" customWidth="1"/>
    <col min="4" max="4" width="18.7109375" customWidth="1"/>
  </cols>
  <sheetData>
    <row r="1" spans="1:4" x14ac:dyDescent="0.25">
      <c r="A1" s="29" t="s">
        <v>173</v>
      </c>
      <c r="B1" s="132" t="s">
        <v>176</v>
      </c>
      <c r="C1" s="127">
        <v>0.2311</v>
      </c>
      <c r="D1" s="133" t="s">
        <v>981</v>
      </c>
    </row>
    <row r="2" spans="1:4" x14ac:dyDescent="0.25">
      <c r="A2" s="9" t="s">
        <v>178</v>
      </c>
      <c r="B2" s="1">
        <v>2830319.71</v>
      </c>
      <c r="C2" s="134">
        <f>B2*$C$1</f>
        <v>654086.88498099998</v>
      </c>
      <c r="D2" s="134">
        <f>B2+C2</f>
        <v>3484406.5949809998</v>
      </c>
    </row>
    <row r="3" spans="1:4" x14ac:dyDescent="0.25">
      <c r="A3" s="9" t="s">
        <v>982</v>
      </c>
      <c r="B3" s="1">
        <v>2830319.71</v>
      </c>
      <c r="C3" s="134">
        <f t="shared" ref="C3:C5" si="0">B3*$C$1</f>
        <v>654086.88498099998</v>
      </c>
      <c r="D3" s="134">
        <f t="shared" ref="D3:D5" si="1">B3+C3</f>
        <v>3484406.5949809998</v>
      </c>
    </row>
    <row r="4" spans="1:4" ht="24" x14ac:dyDescent="0.25">
      <c r="A4" s="9" t="s">
        <v>983</v>
      </c>
      <c r="B4" s="1">
        <v>2830319.71</v>
      </c>
      <c r="C4" s="134">
        <f t="shared" si="0"/>
        <v>654086.88498099998</v>
      </c>
      <c r="D4" s="134">
        <f t="shared" si="1"/>
        <v>3484406.5949809998</v>
      </c>
    </row>
    <row r="5" spans="1:4" x14ac:dyDescent="0.25">
      <c r="A5" s="9" t="s">
        <v>180</v>
      </c>
      <c r="B5" s="1">
        <v>2830319.71</v>
      </c>
      <c r="C5" s="134">
        <f t="shared" si="0"/>
        <v>654086.88498099998</v>
      </c>
      <c r="D5" s="134">
        <f t="shared" si="1"/>
        <v>3484406.5949809998</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18"/>
  <sheetViews>
    <sheetView topLeftCell="C1" zoomScaleNormal="100" workbookViewId="0">
      <selection activeCell="I6" sqref="I6:L6"/>
    </sheetView>
  </sheetViews>
  <sheetFormatPr baseColWidth="10" defaultRowHeight="15" x14ac:dyDescent="0.25"/>
  <cols>
    <col min="1" max="1" width="42.42578125" bestFit="1" customWidth="1"/>
    <col min="2" max="2" width="24" bestFit="1" customWidth="1"/>
    <col min="3" max="3" width="14.7109375" bestFit="1" customWidth="1"/>
    <col min="4" max="4" width="35.140625" bestFit="1" customWidth="1"/>
    <col min="5" max="6" width="14.5703125" bestFit="1" customWidth="1"/>
    <col min="9" max="11" width="14.42578125" customWidth="1"/>
    <col min="14" max="14" width="15.140625" customWidth="1"/>
  </cols>
  <sheetData>
    <row r="1" spans="1:14" ht="72" x14ac:dyDescent="0.25">
      <c r="A1" s="29" t="s">
        <v>170</v>
      </c>
      <c r="B1" s="29" t="s">
        <v>171</v>
      </c>
      <c r="C1" s="29" t="s">
        <v>172</v>
      </c>
      <c r="D1" s="29" t="s">
        <v>173</v>
      </c>
      <c r="E1" s="29" t="s">
        <v>174</v>
      </c>
      <c r="F1" s="29" t="s">
        <v>175</v>
      </c>
      <c r="G1" s="29" t="s">
        <v>229</v>
      </c>
      <c r="H1" s="29" t="s">
        <v>194</v>
      </c>
      <c r="I1" s="29" t="s">
        <v>45</v>
      </c>
      <c r="J1" s="29" t="s">
        <v>176</v>
      </c>
      <c r="K1" s="29" t="s">
        <v>193</v>
      </c>
      <c r="L1" s="29" t="s">
        <v>195</v>
      </c>
      <c r="M1" s="29" t="s">
        <v>196</v>
      </c>
      <c r="N1" s="29" t="s">
        <v>197</v>
      </c>
    </row>
    <row r="2" spans="1:14" ht="24" x14ac:dyDescent="0.25">
      <c r="A2" s="9">
        <v>3</v>
      </c>
      <c r="B2" s="9" t="s">
        <v>177</v>
      </c>
      <c r="C2" s="9" t="s">
        <v>178</v>
      </c>
      <c r="D2" s="9" t="s">
        <v>178</v>
      </c>
      <c r="E2" s="9" t="s">
        <v>179</v>
      </c>
      <c r="F2" s="47">
        <v>3</v>
      </c>
      <c r="G2" s="9">
        <v>27</v>
      </c>
      <c r="H2" s="1">
        <v>94343.990333333335</v>
      </c>
      <c r="I2" s="1">
        <v>2700125</v>
      </c>
      <c r="J2" s="1">
        <v>2830319.71</v>
      </c>
      <c r="K2" s="48">
        <v>8490959.129999999</v>
      </c>
      <c r="N2" s="106">
        <v>7641863.2170000002</v>
      </c>
    </row>
    <row r="3" spans="1:14" ht="24" x14ac:dyDescent="0.25">
      <c r="A3" s="9">
        <v>4</v>
      </c>
      <c r="B3" s="9" t="s">
        <v>177</v>
      </c>
      <c r="C3" s="9" t="s">
        <v>178</v>
      </c>
      <c r="D3" s="9" t="s">
        <v>178</v>
      </c>
      <c r="E3" s="9" t="s">
        <v>179</v>
      </c>
      <c r="F3" s="47">
        <v>2</v>
      </c>
      <c r="G3" s="9">
        <v>22</v>
      </c>
      <c r="H3" s="1">
        <v>94343.990333333335</v>
      </c>
      <c r="I3" s="1">
        <v>2700125</v>
      </c>
      <c r="J3" s="1">
        <v>2830319.71</v>
      </c>
      <c r="K3" s="48">
        <v>5660639.4199999999</v>
      </c>
      <c r="N3" s="106">
        <v>4151135.5746666668</v>
      </c>
    </row>
    <row r="4" spans="1:14" ht="24" x14ac:dyDescent="0.25">
      <c r="A4" s="9">
        <v>7</v>
      </c>
      <c r="B4" s="9" t="s">
        <v>177</v>
      </c>
      <c r="C4" s="9" t="s">
        <v>178</v>
      </c>
      <c r="D4" s="9" t="s">
        <v>178</v>
      </c>
      <c r="E4" s="9" t="s">
        <v>179</v>
      </c>
      <c r="F4" s="47">
        <v>1</v>
      </c>
      <c r="G4" s="9">
        <v>18</v>
      </c>
      <c r="H4" s="1">
        <v>94343.990333333335</v>
      </c>
      <c r="I4" s="1">
        <v>2700125</v>
      </c>
      <c r="J4" s="1">
        <v>2830319.71</v>
      </c>
      <c r="K4" s="48">
        <v>2830319.71</v>
      </c>
      <c r="N4" s="106">
        <v>1698191.8260000001</v>
      </c>
    </row>
    <row r="5" spans="1:14" ht="24" x14ac:dyDescent="0.25">
      <c r="A5" s="9">
        <v>17</v>
      </c>
      <c r="B5" s="9" t="s">
        <v>177</v>
      </c>
      <c r="C5" s="9" t="s">
        <v>180</v>
      </c>
      <c r="D5" s="9" t="s">
        <v>180</v>
      </c>
      <c r="E5" s="9" t="s">
        <v>179</v>
      </c>
      <c r="F5" s="47">
        <v>3</v>
      </c>
      <c r="G5" s="9">
        <v>30</v>
      </c>
      <c r="H5" s="1">
        <v>94343.990333333335</v>
      </c>
      <c r="I5" s="1">
        <v>2700125</v>
      </c>
      <c r="J5" s="1">
        <v>2830319.71</v>
      </c>
      <c r="K5" s="48">
        <v>8490959.129999999</v>
      </c>
      <c r="N5" s="106">
        <v>8490959.1300000008</v>
      </c>
    </row>
    <row r="6" spans="1:14" x14ac:dyDescent="0.25">
      <c r="N6" s="107">
        <f>SUM(N2:N5)</f>
        <v>21982149.747666668</v>
      </c>
    </row>
    <row r="9" spans="1:14" ht="72" x14ac:dyDescent="0.25">
      <c r="A9" s="29" t="s">
        <v>191</v>
      </c>
      <c r="B9" s="29" t="s">
        <v>192</v>
      </c>
      <c r="C9" s="29" t="s">
        <v>199</v>
      </c>
      <c r="D9" s="29" t="s">
        <v>194</v>
      </c>
      <c r="E9" s="29" t="s">
        <v>176</v>
      </c>
      <c r="F9" s="29" t="s">
        <v>193</v>
      </c>
      <c r="G9" s="29" t="s">
        <v>195</v>
      </c>
      <c r="H9" s="29" t="s">
        <v>196</v>
      </c>
      <c r="I9" s="29" t="s">
        <v>197</v>
      </c>
    </row>
    <row r="10" spans="1:14" x14ac:dyDescent="0.25">
      <c r="A10" s="31" t="s">
        <v>201</v>
      </c>
      <c r="B10" s="33">
        <v>27</v>
      </c>
      <c r="C10" s="33">
        <v>1</v>
      </c>
      <c r="D10" s="23">
        <v>94343.990333333335</v>
      </c>
      <c r="E10" s="23">
        <v>2830319.71</v>
      </c>
      <c r="F10" s="23">
        <v>2830319.71</v>
      </c>
      <c r="G10" s="32"/>
      <c r="H10" s="32"/>
      <c r="I10" s="23">
        <v>2547287.7390000001</v>
      </c>
    </row>
    <row r="11" spans="1:14" x14ac:dyDescent="0.25">
      <c r="A11" s="31" t="s">
        <v>206</v>
      </c>
      <c r="B11" s="33">
        <v>27</v>
      </c>
      <c r="C11" s="33">
        <v>1</v>
      </c>
      <c r="D11" s="23">
        <v>94343.990333333335</v>
      </c>
      <c r="E11" s="23">
        <v>2830319.71</v>
      </c>
      <c r="F11" s="23">
        <v>2830319.71</v>
      </c>
      <c r="G11" s="32"/>
      <c r="H11" s="32"/>
      <c r="I11" s="23">
        <v>2547287.7390000001</v>
      </c>
    </row>
    <row r="12" spans="1:14" x14ac:dyDescent="0.25">
      <c r="A12" s="31" t="s">
        <v>211</v>
      </c>
      <c r="B12" s="33">
        <v>27</v>
      </c>
      <c r="C12" s="33">
        <v>1</v>
      </c>
      <c r="D12" s="23">
        <v>94343.990333333335</v>
      </c>
      <c r="E12" s="23">
        <v>2830319.71</v>
      </c>
      <c r="F12" s="23">
        <v>2830319.71</v>
      </c>
      <c r="G12" s="32"/>
      <c r="H12" s="32"/>
      <c r="I12" s="23">
        <v>2547287.7390000001</v>
      </c>
    </row>
    <row r="13" spans="1:14" x14ac:dyDescent="0.25">
      <c r="A13" s="31" t="s">
        <v>202</v>
      </c>
      <c r="B13" s="33">
        <v>22</v>
      </c>
      <c r="C13" s="33">
        <v>1</v>
      </c>
      <c r="D13" s="23">
        <v>94343.990333333335</v>
      </c>
      <c r="E13" s="23">
        <v>2830319.71</v>
      </c>
      <c r="F13" s="23">
        <v>2830319.71</v>
      </c>
      <c r="G13" s="32"/>
      <c r="H13" s="32"/>
      <c r="I13" s="23">
        <v>2075567.7873333334</v>
      </c>
    </row>
    <row r="14" spans="1:14" x14ac:dyDescent="0.25">
      <c r="A14" s="31" t="s">
        <v>216</v>
      </c>
      <c r="B14" s="33">
        <v>22</v>
      </c>
      <c r="C14" s="33">
        <v>1</v>
      </c>
      <c r="D14" s="23">
        <v>94343.990333333335</v>
      </c>
      <c r="E14" s="23">
        <v>2830319.71</v>
      </c>
      <c r="F14" s="23">
        <v>2830319.71</v>
      </c>
      <c r="G14" s="32"/>
      <c r="H14" s="32"/>
      <c r="I14" s="23">
        <v>2075567.7873333334</v>
      </c>
    </row>
    <row r="15" spans="1:14" x14ac:dyDescent="0.25">
      <c r="A15" s="31" t="s">
        <v>206</v>
      </c>
      <c r="B15" s="33">
        <v>18</v>
      </c>
      <c r="C15" s="33">
        <v>1</v>
      </c>
      <c r="D15" s="23">
        <f t="shared" ref="D15:D18" si="0">E15/30</f>
        <v>94343.990333333335</v>
      </c>
      <c r="E15" s="23">
        <v>2830319.71</v>
      </c>
      <c r="F15" s="23">
        <f t="shared" ref="F15" si="1">E15*C15</f>
        <v>2830319.71</v>
      </c>
      <c r="G15" s="32"/>
      <c r="H15" s="32"/>
      <c r="I15" s="23">
        <f t="shared" ref="I15:I18" si="2">D15*C15*B15</f>
        <v>1698191.8260000001</v>
      </c>
    </row>
    <row r="16" spans="1:14" x14ac:dyDescent="0.25">
      <c r="A16" s="108" t="s">
        <v>201</v>
      </c>
      <c r="B16" s="109">
        <v>30</v>
      </c>
      <c r="C16" s="109">
        <v>1</v>
      </c>
      <c r="D16" s="110">
        <f t="shared" si="0"/>
        <v>94343.990333333335</v>
      </c>
      <c r="E16" s="110">
        <v>2830319.71</v>
      </c>
      <c r="F16" s="110">
        <v>2830319.71</v>
      </c>
      <c r="G16" s="111"/>
      <c r="H16" s="111"/>
      <c r="I16" s="110">
        <f t="shared" si="2"/>
        <v>2830319.71</v>
      </c>
    </row>
    <row r="17" spans="1:9" s="112" customFormat="1" x14ac:dyDescent="0.25">
      <c r="A17" s="108" t="s">
        <v>203</v>
      </c>
      <c r="B17" s="109">
        <v>30</v>
      </c>
      <c r="C17" s="109">
        <v>1</v>
      </c>
      <c r="D17" s="110">
        <f t="shared" si="0"/>
        <v>94343.990333333335</v>
      </c>
      <c r="E17" s="110">
        <v>2830319.71</v>
      </c>
      <c r="F17" s="110">
        <v>2830319.71</v>
      </c>
      <c r="G17" s="111"/>
      <c r="H17" s="111"/>
      <c r="I17" s="110">
        <f t="shared" si="2"/>
        <v>2830319.71</v>
      </c>
    </row>
    <row r="18" spans="1:9" s="112" customFormat="1" x14ac:dyDescent="0.25">
      <c r="A18" s="108" t="s">
        <v>219</v>
      </c>
      <c r="B18" s="109">
        <v>30</v>
      </c>
      <c r="C18" s="109">
        <v>1</v>
      </c>
      <c r="D18" s="110">
        <f t="shared" si="0"/>
        <v>94343.990333333335</v>
      </c>
      <c r="E18" s="110">
        <v>2830319.71</v>
      </c>
      <c r="F18" s="110">
        <v>2830319.71</v>
      </c>
      <c r="G18" s="111"/>
      <c r="H18" s="111"/>
      <c r="I18" s="110">
        <f t="shared" si="2"/>
        <v>2830319.71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2:P101"/>
  <sheetViews>
    <sheetView topLeftCell="B10" zoomScale="70" zoomScaleNormal="70" workbookViewId="0">
      <selection activeCell="H25" sqref="H25"/>
    </sheetView>
  </sheetViews>
  <sheetFormatPr baseColWidth="10" defaultColWidth="10.85546875" defaultRowHeight="12.75" x14ac:dyDescent="0.2"/>
  <cols>
    <col min="1" max="1" width="8.28515625" style="45" customWidth="1"/>
    <col min="2" max="2" width="14.140625" style="45" customWidth="1"/>
    <col min="3" max="3" width="35.7109375" style="45" customWidth="1"/>
    <col min="4" max="4" width="49.5703125" style="45" customWidth="1"/>
    <col min="5" max="5" width="12.85546875" style="45" customWidth="1"/>
    <col min="6" max="7" width="10.85546875" style="45"/>
    <col min="8" max="8" width="18.140625" style="45" customWidth="1"/>
    <col min="9" max="9" width="14.28515625" style="45" customWidth="1"/>
    <col min="10" max="10" width="22" style="45" customWidth="1"/>
    <col min="11" max="11" width="15.7109375" style="45" customWidth="1"/>
    <col min="12" max="13" width="25.5703125" style="45" customWidth="1"/>
    <col min="14" max="14" width="28.5703125" style="45" customWidth="1"/>
    <col min="15" max="15" width="21.42578125" style="45" customWidth="1"/>
    <col min="16" max="16" width="21.42578125" style="45" bestFit="1" customWidth="1"/>
    <col min="17" max="17" width="24.42578125" style="45" customWidth="1"/>
    <col min="18" max="18" width="25.7109375" style="45" customWidth="1"/>
    <col min="19" max="19" width="24" style="45" bestFit="1" customWidth="1"/>
    <col min="20" max="20" width="15.28515625" style="45" bestFit="1" customWidth="1"/>
    <col min="21" max="21" width="35.140625" style="45" bestFit="1" customWidth="1"/>
    <col min="22" max="254" width="10.85546875" style="45"/>
    <col min="255" max="255" width="8.28515625" style="45" customWidth="1"/>
    <col min="256" max="256" width="10.85546875" style="45"/>
    <col min="257" max="257" width="23.42578125" style="45" customWidth="1"/>
    <col min="258" max="258" width="25.140625" style="45" customWidth="1"/>
    <col min="259" max="259" width="12.85546875" style="45" customWidth="1"/>
    <col min="260" max="260" width="9.5703125" style="45" customWidth="1"/>
    <col min="261" max="261" width="8.7109375" style="45" customWidth="1"/>
    <col min="262" max="262" width="10.85546875" style="45"/>
    <col min="263" max="264" width="0" style="45" hidden="1" customWidth="1"/>
    <col min="265" max="265" width="14.28515625" style="45" customWidth="1"/>
    <col min="266" max="266" width="14.85546875" style="45" customWidth="1"/>
    <col min="267" max="267" width="15.7109375" style="45" customWidth="1"/>
    <col min="268" max="268" width="16" style="45" customWidth="1"/>
    <col min="269" max="269" width="15.42578125" style="45" customWidth="1"/>
    <col min="270" max="270" width="28.5703125" style="45" customWidth="1"/>
    <col min="271" max="510" width="10.85546875" style="45"/>
    <col min="511" max="511" width="8.28515625" style="45" customWidth="1"/>
    <col min="512" max="512" width="10.85546875" style="45"/>
    <col min="513" max="513" width="23.42578125" style="45" customWidth="1"/>
    <col min="514" max="514" width="25.140625" style="45" customWidth="1"/>
    <col min="515" max="515" width="12.85546875" style="45" customWidth="1"/>
    <col min="516" max="516" width="9.5703125" style="45" customWidth="1"/>
    <col min="517" max="517" width="8.7109375" style="45" customWidth="1"/>
    <col min="518" max="518" width="10.85546875" style="45"/>
    <col min="519" max="520" width="0" style="45" hidden="1" customWidth="1"/>
    <col min="521" max="521" width="14.28515625" style="45" customWidth="1"/>
    <col min="522" max="522" width="14.85546875" style="45" customWidth="1"/>
    <col min="523" max="523" width="15.7109375" style="45" customWidth="1"/>
    <col min="524" max="524" width="16" style="45" customWidth="1"/>
    <col min="525" max="525" width="15.42578125" style="45" customWidth="1"/>
    <col min="526" max="526" width="28.5703125" style="45" customWidth="1"/>
    <col min="527" max="766" width="10.85546875" style="45"/>
    <col min="767" max="767" width="8.28515625" style="45" customWidth="1"/>
    <col min="768" max="768" width="10.85546875" style="45"/>
    <col min="769" max="769" width="23.42578125" style="45" customWidth="1"/>
    <col min="770" max="770" width="25.140625" style="45" customWidth="1"/>
    <col min="771" max="771" width="12.85546875" style="45" customWidth="1"/>
    <col min="772" max="772" width="9.5703125" style="45" customWidth="1"/>
    <col min="773" max="773" width="8.7109375" style="45" customWidth="1"/>
    <col min="774" max="774" width="10.85546875" style="45"/>
    <col min="775" max="776" width="0" style="45" hidden="1" customWidth="1"/>
    <col min="777" max="777" width="14.28515625" style="45" customWidth="1"/>
    <col min="778" max="778" width="14.85546875" style="45" customWidth="1"/>
    <col min="779" max="779" width="15.7109375" style="45" customWidth="1"/>
    <col min="780" max="780" width="16" style="45" customWidth="1"/>
    <col min="781" max="781" width="15.42578125" style="45" customWidth="1"/>
    <col min="782" max="782" width="28.5703125" style="45" customWidth="1"/>
    <col min="783" max="1022" width="10.85546875" style="45"/>
    <col min="1023" max="1023" width="8.28515625" style="45" customWidth="1"/>
    <col min="1024" max="1024" width="10.85546875" style="45"/>
    <col min="1025" max="1025" width="23.42578125" style="45" customWidth="1"/>
    <col min="1026" max="1026" width="25.140625" style="45" customWidth="1"/>
    <col min="1027" max="1027" width="12.85546875" style="45" customWidth="1"/>
    <col min="1028" max="1028" width="9.5703125" style="45" customWidth="1"/>
    <col min="1029" max="1029" width="8.7109375" style="45" customWidth="1"/>
    <col min="1030" max="1030" width="10.85546875" style="45"/>
    <col min="1031" max="1032" width="0" style="45" hidden="1" customWidth="1"/>
    <col min="1033" max="1033" width="14.28515625" style="45" customWidth="1"/>
    <col min="1034" max="1034" width="14.85546875" style="45" customWidth="1"/>
    <col min="1035" max="1035" width="15.7109375" style="45" customWidth="1"/>
    <col min="1036" max="1036" width="16" style="45" customWidth="1"/>
    <col min="1037" max="1037" width="15.42578125" style="45" customWidth="1"/>
    <col min="1038" max="1038" width="28.5703125" style="45" customWidth="1"/>
    <col min="1039" max="1278" width="10.85546875" style="45"/>
    <col min="1279" max="1279" width="8.28515625" style="45" customWidth="1"/>
    <col min="1280" max="1280" width="10.85546875" style="45"/>
    <col min="1281" max="1281" width="23.42578125" style="45" customWidth="1"/>
    <col min="1282" max="1282" width="25.140625" style="45" customWidth="1"/>
    <col min="1283" max="1283" width="12.85546875" style="45" customWidth="1"/>
    <col min="1284" max="1284" width="9.5703125" style="45" customWidth="1"/>
    <col min="1285" max="1285" width="8.7109375" style="45" customWidth="1"/>
    <col min="1286" max="1286" width="10.85546875" style="45"/>
    <col min="1287" max="1288" width="0" style="45" hidden="1" customWidth="1"/>
    <col min="1289" max="1289" width="14.28515625" style="45" customWidth="1"/>
    <col min="1290" max="1290" width="14.85546875" style="45" customWidth="1"/>
    <col min="1291" max="1291" width="15.7109375" style="45" customWidth="1"/>
    <col min="1292" max="1292" width="16" style="45" customWidth="1"/>
    <col min="1293" max="1293" width="15.42578125" style="45" customWidth="1"/>
    <col min="1294" max="1294" width="28.5703125" style="45" customWidth="1"/>
    <col min="1295" max="1534" width="10.85546875" style="45"/>
    <col min="1535" max="1535" width="8.28515625" style="45" customWidth="1"/>
    <col min="1536" max="1536" width="10.85546875" style="45"/>
    <col min="1537" max="1537" width="23.42578125" style="45" customWidth="1"/>
    <col min="1538" max="1538" width="25.140625" style="45" customWidth="1"/>
    <col min="1539" max="1539" width="12.85546875" style="45" customWidth="1"/>
    <col min="1540" max="1540" width="9.5703125" style="45" customWidth="1"/>
    <col min="1541" max="1541" width="8.7109375" style="45" customWidth="1"/>
    <col min="1542" max="1542" width="10.85546875" style="45"/>
    <col min="1543" max="1544" width="0" style="45" hidden="1" customWidth="1"/>
    <col min="1545" max="1545" width="14.28515625" style="45" customWidth="1"/>
    <col min="1546" max="1546" width="14.85546875" style="45" customWidth="1"/>
    <col min="1547" max="1547" width="15.7109375" style="45" customWidth="1"/>
    <col min="1548" max="1548" width="16" style="45" customWidth="1"/>
    <col min="1549" max="1549" width="15.42578125" style="45" customWidth="1"/>
    <col min="1550" max="1550" width="28.5703125" style="45" customWidth="1"/>
    <col min="1551" max="1790" width="10.85546875" style="45"/>
    <col min="1791" max="1791" width="8.28515625" style="45" customWidth="1"/>
    <col min="1792" max="1792" width="10.85546875" style="45"/>
    <col min="1793" max="1793" width="23.42578125" style="45" customWidth="1"/>
    <col min="1794" max="1794" width="25.140625" style="45" customWidth="1"/>
    <col min="1795" max="1795" width="12.85546875" style="45" customWidth="1"/>
    <col min="1796" max="1796" width="9.5703125" style="45" customWidth="1"/>
    <col min="1797" max="1797" width="8.7109375" style="45" customWidth="1"/>
    <col min="1798" max="1798" width="10.85546875" style="45"/>
    <col min="1799" max="1800" width="0" style="45" hidden="1" customWidth="1"/>
    <col min="1801" max="1801" width="14.28515625" style="45" customWidth="1"/>
    <col min="1802" max="1802" width="14.85546875" style="45" customWidth="1"/>
    <col min="1803" max="1803" width="15.7109375" style="45" customWidth="1"/>
    <col min="1804" max="1804" width="16" style="45" customWidth="1"/>
    <col min="1805" max="1805" width="15.42578125" style="45" customWidth="1"/>
    <col min="1806" max="1806" width="28.5703125" style="45" customWidth="1"/>
    <col min="1807" max="2046" width="10.85546875" style="45"/>
    <col min="2047" max="2047" width="8.28515625" style="45" customWidth="1"/>
    <col min="2048" max="2048" width="10.85546875" style="45"/>
    <col min="2049" max="2049" width="23.42578125" style="45" customWidth="1"/>
    <col min="2050" max="2050" width="25.140625" style="45" customWidth="1"/>
    <col min="2051" max="2051" width="12.85546875" style="45" customWidth="1"/>
    <col min="2052" max="2052" width="9.5703125" style="45" customWidth="1"/>
    <col min="2053" max="2053" width="8.7109375" style="45" customWidth="1"/>
    <col min="2054" max="2054" width="10.85546875" style="45"/>
    <col min="2055" max="2056" width="0" style="45" hidden="1" customWidth="1"/>
    <col min="2057" max="2057" width="14.28515625" style="45" customWidth="1"/>
    <col min="2058" max="2058" width="14.85546875" style="45" customWidth="1"/>
    <col min="2059" max="2059" width="15.7109375" style="45" customWidth="1"/>
    <col min="2060" max="2060" width="16" style="45" customWidth="1"/>
    <col min="2061" max="2061" width="15.42578125" style="45" customWidth="1"/>
    <col min="2062" max="2062" width="28.5703125" style="45" customWidth="1"/>
    <col min="2063" max="2302" width="10.85546875" style="45"/>
    <col min="2303" max="2303" width="8.28515625" style="45" customWidth="1"/>
    <col min="2304" max="2304" width="10.85546875" style="45"/>
    <col min="2305" max="2305" width="23.42578125" style="45" customWidth="1"/>
    <col min="2306" max="2306" width="25.140625" style="45" customWidth="1"/>
    <col min="2307" max="2307" width="12.85546875" style="45" customWidth="1"/>
    <col min="2308" max="2308" width="9.5703125" style="45" customWidth="1"/>
    <col min="2309" max="2309" width="8.7109375" style="45" customWidth="1"/>
    <col min="2310" max="2310" width="10.85546875" style="45"/>
    <col min="2311" max="2312" width="0" style="45" hidden="1" customWidth="1"/>
    <col min="2313" max="2313" width="14.28515625" style="45" customWidth="1"/>
    <col min="2314" max="2314" width="14.85546875" style="45" customWidth="1"/>
    <col min="2315" max="2315" width="15.7109375" style="45" customWidth="1"/>
    <col min="2316" max="2316" width="16" style="45" customWidth="1"/>
    <col min="2317" max="2317" width="15.42578125" style="45" customWidth="1"/>
    <col min="2318" max="2318" width="28.5703125" style="45" customWidth="1"/>
    <col min="2319" max="2558" width="10.85546875" style="45"/>
    <col min="2559" max="2559" width="8.28515625" style="45" customWidth="1"/>
    <col min="2560" max="2560" width="10.85546875" style="45"/>
    <col min="2561" max="2561" width="23.42578125" style="45" customWidth="1"/>
    <col min="2562" max="2562" width="25.140625" style="45" customWidth="1"/>
    <col min="2563" max="2563" width="12.85546875" style="45" customWidth="1"/>
    <col min="2564" max="2564" width="9.5703125" style="45" customWidth="1"/>
    <col min="2565" max="2565" width="8.7109375" style="45" customWidth="1"/>
    <col min="2566" max="2566" width="10.85546875" style="45"/>
    <col min="2567" max="2568" width="0" style="45" hidden="1" customWidth="1"/>
    <col min="2569" max="2569" width="14.28515625" style="45" customWidth="1"/>
    <col min="2570" max="2570" width="14.85546875" style="45" customWidth="1"/>
    <col min="2571" max="2571" width="15.7109375" style="45" customWidth="1"/>
    <col min="2572" max="2572" width="16" style="45" customWidth="1"/>
    <col min="2573" max="2573" width="15.42578125" style="45" customWidth="1"/>
    <col min="2574" max="2574" width="28.5703125" style="45" customWidth="1"/>
    <col min="2575" max="2814" width="10.85546875" style="45"/>
    <col min="2815" max="2815" width="8.28515625" style="45" customWidth="1"/>
    <col min="2816" max="2816" width="10.85546875" style="45"/>
    <col min="2817" max="2817" width="23.42578125" style="45" customWidth="1"/>
    <col min="2818" max="2818" width="25.140625" style="45" customWidth="1"/>
    <col min="2819" max="2819" width="12.85546875" style="45" customWidth="1"/>
    <col min="2820" max="2820" width="9.5703125" style="45" customWidth="1"/>
    <col min="2821" max="2821" width="8.7109375" style="45" customWidth="1"/>
    <col min="2822" max="2822" width="10.85546875" style="45"/>
    <col min="2823" max="2824" width="0" style="45" hidden="1" customWidth="1"/>
    <col min="2825" max="2825" width="14.28515625" style="45" customWidth="1"/>
    <col min="2826" max="2826" width="14.85546875" style="45" customWidth="1"/>
    <col min="2827" max="2827" width="15.7109375" style="45" customWidth="1"/>
    <col min="2828" max="2828" width="16" style="45" customWidth="1"/>
    <col min="2829" max="2829" width="15.42578125" style="45" customWidth="1"/>
    <col min="2830" max="2830" width="28.5703125" style="45" customWidth="1"/>
    <col min="2831" max="3070" width="10.85546875" style="45"/>
    <col min="3071" max="3071" width="8.28515625" style="45" customWidth="1"/>
    <col min="3072" max="3072" width="10.85546875" style="45"/>
    <col min="3073" max="3073" width="23.42578125" style="45" customWidth="1"/>
    <col min="3074" max="3074" width="25.140625" style="45" customWidth="1"/>
    <col min="3075" max="3075" width="12.85546875" style="45" customWidth="1"/>
    <col min="3076" max="3076" width="9.5703125" style="45" customWidth="1"/>
    <col min="3077" max="3077" width="8.7109375" style="45" customWidth="1"/>
    <col min="3078" max="3078" width="10.85546875" style="45"/>
    <col min="3079" max="3080" width="0" style="45" hidden="1" customWidth="1"/>
    <col min="3081" max="3081" width="14.28515625" style="45" customWidth="1"/>
    <col min="3082" max="3082" width="14.85546875" style="45" customWidth="1"/>
    <col min="3083" max="3083" width="15.7109375" style="45" customWidth="1"/>
    <col min="3084" max="3084" width="16" style="45" customWidth="1"/>
    <col min="3085" max="3085" width="15.42578125" style="45" customWidth="1"/>
    <col min="3086" max="3086" width="28.5703125" style="45" customWidth="1"/>
    <col min="3087" max="3326" width="10.85546875" style="45"/>
    <col min="3327" max="3327" width="8.28515625" style="45" customWidth="1"/>
    <col min="3328" max="3328" width="10.85546875" style="45"/>
    <col min="3329" max="3329" width="23.42578125" style="45" customWidth="1"/>
    <col min="3330" max="3330" width="25.140625" style="45" customWidth="1"/>
    <col min="3331" max="3331" width="12.85546875" style="45" customWidth="1"/>
    <col min="3332" max="3332" width="9.5703125" style="45" customWidth="1"/>
    <col min="3333" max="3333" width="8.7109375" style="45" customWidth="1"/>
    <col min="3334" max="3334" width="10.85546875" style="45"/>
    <col min="3335" max="3336" width="0" style="45" hidden="1" customWidth="1"/>
    <col min="3337" max="3337" width="14.28515625" style="45" customWidth="1"/>
    <col min="3338" max="3338" width="14.85546875" style="45" customWidth="1"/>
    <col min="3339" max="3339" width="15.7109375" style="45" customWidth="1"/>
    <col min="3340" max="3340" width="16" style="45" customWidth="1"/>
    <col min="3341" max="3341" width="15.42578125" style="45" customWidth="1"/>
    <col min="3342" max="3342" width="28.5703125" style="45" customWidth="1"/>
    <col min="3343" max="3582" width="10.85546875" style="45"/>
    <col min="3583" max="3583" width="8.28515625" style="45" customWidth="1"/>
    <col min="3584" max="3584" width="10.85546875" style="45"/>
    <col min="3585" max="3585" width="23.42578125" style="45" customWidth="1"/>
    <col min="3586" max="3586" width="25.140625" style="45" customWidth="1"/>
    <col min="3587" max="3587" width="12.85546875" style="45" customWidth="1"/>
    <col min="3588" max="3588" width="9.5703125" style="45" customWidth="1"/>
    <col min="3589" max="3589" width="8.7109375" style="45" customWidth="1"/>
    <col min="3590" max="3590" width="10.85546875" style="45"/>
    <col min="3591" max="3592" width="0" style="45" hidden="1" customWidth="1"/>
    <col min="3593" max="3593" width="14.28515625" style="45" customWidth="1"/>
    <col min="3594" max="3594" width="14.85546875" style="45" customWidth="1"/>
    <col min="3595" max="3595" width="15.7109375" style="45" customWidth="1"/>
    <col min="3596" max="3596" width="16" style="45" customWidth="1"/>
    <col min="3597" max="3597" width="15.42578125" style="45" customWidth="1"/>
    <col min="3598" max="3598" width="28.5703125" style="45" customWidth="1"/>
    <col min="3599" max="3838" width="10.85546875" style="45"/>
    <col min="3839" max="3839" width="8.28515625" style="45" customWidth="1"/>
    <col min="3840" max="3840" width="10.85546875" style="45"/>
    <col min="3841" max="3841" width="23.42578125" style="45" customWidth="1"/>
    <col min="3842" max="3842" width="25.140625" style="45" customWidth="1"/>
    <col min="3843" max="3843" width="12.85546875" style="45" customWidth="1"/>
    <col min="3844" max="3844" width="9.5703125" style="45" customWidth="1"/>
    <col min="3845" max="3845" width="8.7109375" style="45" customWidth="1"/>
    <col min="3846" max="3846" width="10.85546875" style="45"/>
    <col min="3847" max="3848" width="0" style="45" hidden="1" customWidth="1"/>
    <col min="3849" max="3849" width="14.28515625" style="45" customWidth="1"/>
    <col min="3850" max="3850" width="14.85546875" style="45" customWidth="1"/>
    <col min="3851" max="3851" width="15.7109375" style="45" customWidth="1"/>
    <col min="3852" max="3852" width="16" style="45" customWidth="1"/>
    <col min="3853" max="3853" width="15.42578125" style="45" customWidth="1"/>
    <col min="3854" max="3854" width="28.5703125" style="45" customWidth="1"/>
    <col min="3855" max="4094" width="10.85546875" style="45"/>
    <col min="4095" max="4095" width="8.28515625" style="45" customWidth="1"/>
    <col min="4096" max="4096" width="10.85546875" style="45"/>
    <col min="4097" max="4097" width="23.42578125" style="45" customWidth="1"/>
    <col min="4098" max="4098" width="25.140625" style="45" customWidth="1"/>
    <col min="4099" max="4099" width="12.85546875" style="45" customWidth="1"/>
    <col min="4100" max="4100" width="9.5703125" style="45" customWidth="1"/>
    <col min="4101" max="4101" width="8.7109375" style="45" customWidth="1"/>
    <col min="4102" max="4102" width="10.85546875" style="45"/>
    <col min="4103" max="4104" width="0" style="45" hidden="1" customWidth="1"/>
    <col min="4105" max="4105" width="14.28515625" style="45" customWidth="1"/>
    <col min="4106" max="4106" width="14.85546875" style="45" customWidth="1"/>
    <col min="4107" max="4107" width="15.7109375" style="45" customWidth="1"/>
    <col min="4108" max="4108" width="16" style="45" customWidth="1"/>
    <col min="4109" max="4109" width="15.42578125" style="45" customWidth="1"/>
    <col min="4110" max="4110" width="28.5703125" style="45" customWidth="1"/>
    <col min="4111" max="4350" width="10.85546875" style="45"/>
    <col min="4351" max="4351" width="8.28515625" style="45" customWidth="1"/>
    <col min="4352" max="4352" width="10.85546875" style="45"/>
    <col min="4353" max="4353" width="23.42578125" style="45" customWidth="1"/>
    <col min="4354" max="4354" width="25.140625" style="45" customWidth="1"/>
    <col min="4355" max="4355" width="12.85546875" style="45" customWidth="1"/>
    <col min="4356" max="4356" width="9.5703125" style="45" customWidth="1"/>
    <col min="4357" max="4357" width="8.7109375" style="45" customWidth="1"/>
    <col min="4358" max="4358" width="10.85546875" style="45"/>
    <col min="4359" max="4360" width="0" style="45" hidden="1" customWidth="1"/>
    <col min="4361" max="4361" width="14.28515625" style="45" customWidth="1"/>
    <col min="4362" max="4362" width="14.85546875" style="45" customWidth="1"/>
    <col min="4363" max="4363" width="15.7109375" style="45" customWidth="1"/>
    <col min="4364" max="4364" width="16" style="45" customWidth="1"/>
    <col min="4365" max="4365" width="15.42578125" style="45" customWidth="1"/>
    <col min="4366" max="4366" width="28.5703125" style="45" customWidth="1"/>
    <col min="4367" max="4606" width="10.85546875" style="45"/>
    <col min="4607" max="4607" width="8.28515625" style="45" customWidth="1"/>
    <col min="4608" max="4608" width="10.85546875" style="45"/>
    <col min="4609" max="4609" width="23.42578125" style="45" customWidth="1"/>
    <col min="4610" max="4610" width="25.140625" style="45" customWidth="1"/>
    <col min="4611" max="4611" width="12.85546875" style="45" customWidth="1"/>
    <col min="4612" max="4612" width="9.5703125" style="45" customWidth="1"/>
    <col min="4613" max="4613" width="8.7109375" style="45" customWidth="1"/>
    <col min="4614" max="4614" width="10.85546875" style="45"/>
    <col min="4615" max="4616" width="0" style="45" hidden="1" customWidth="1"/>
    <col min="4617" max="4617" width="14.28515625" style="45" customWidth="1"/>
    <col min="4618" max="4618" width="14.85546875" style="45" customWidth="1"/>
    <col min="4619" max="4619" width="15.7109375" style="45" customWidth="1"/>
    <col min="4620" max="4620" width="16" style="45" customWidth="1"/>
    <col min="4621" max="4621" width="15.42578125" style="45" customWidth="1"/>
    <col min="4622" max="4622" width="28.5703125" style="45" customWidth="1"/>
    <col min="4623" max="4862" width="10.85546875" style="45"/>
    <col min="4863" max="4863" width="8.28515625" style="45" customWidth="1"/>
    <col min="4864" max="4864" width="10.85546875" style="45"/>
    <col min="4865" max="4865" width="23.42578125" style="45" customWidth="1"/>
    <col min="4866" max="4866" width="25.140625" style="45" customWidth="1"/>
    <col min="4867" max="4867" width="12.85546875" style="45" customWidth="1"/>
    <col min="4868" max="4868" width="9.5703125" style="45" customWidth="1"/>
    <col min="4869" max="4869" width="8.7109375" style="45" customWidth="1"/>
    <col min="4870" max="4870" width="10.85546875" style="45"/>
    <col min="4871" max="4872" width="0" style="45" hidden="1" customWidth="1"/>
    <col min="4873" max="4873" width="14.28515625" style="45" customWidth="1"/>
    <col min="4874" max="4874" width="14.85546875" style="45" customWidth="1"/>
    <col min="4875" max="4875" width="15.7109375" style="45" customWidth="1"/>
    <col min="4876" max="4876" width="16" style="45" customWidth="1"/>
    <col min="4877" max="4877" width="15.42578125" style="45" customWidth="1"/>
    <col min="4878" max="4878" width="28.5703125" style="45" customWidth="1"/>
    <col min="4879" max="5118" width="10.85546875" style="45"/>
    <col min="5119" max="5119" width="8.28515625" style="45" customWidth="1"/>
    <col min="5120" max="5120" width="10.85546875" style="45"/>
    <col min="5121" max="5121" width="23.42578125" style="45" customWidth="1"/>
    <col min="5122" max="5122" width="25.140625" style="45" customWidth="1"/>
    <col min="5123" max="5123" width="12.85546875" style="45" customWidth="1"/>
    <col min="5124" max="5124" width="9.5703125" style="45" customWidth="1"/>
    <col min="5125" max="5125" width="8.7109375" style="45" customWidth="1"/>
    <col min="5126" max="5126" width="10.85546875" style="45"/>
    <col min="5127" max="5128" width="0" style="45" hidden="1" customWidth="1"/>
    <col min="5129" max="5129" width="14.28515625" style="45" customWidth="1"/>
    <col min="5130" max="5130" width="14.85546875" style="45" customWidth="1"/>
    <col min="5131" max="5131" width="15.7109375" style="45" customWidth="1"/>
    <col min="5132" max="5132" width="16" style="45" customWidth="1"/>
    <col min="5133" max="5133" width="15.42578125" style="45" customWidth="1"/>
    <col min="5134" max="5134" width="28.5703125" style="45" customWidth="1"/>
    <col min="5135" max="5374" width="10.85546875" style="45"/>
    <col min="5375" max="5375" width="8.28515625" style="45" customWidth="1"/>
    <col min="5376" max="5376" width="10.85546875" style="45"/>
    <col min="5377" max="5377" width="23.42578125" style="45" customWidth="1"/>
    <col min="5378" max="5378" width="25.140625" style="45" customWidth="1"/>
    <col min="5379" max="5379" width="12.85546875" style="45" customWidth="1"/>
    <col min="5380" max="5380" width="9.5703125" style="45" customWidth="1"/>
    <col min="5381" max="5381" width="8.7109375" style="45" customWidth="1"/>
    <col min="5382" max="5382" width="10.85546875" style="45"/>
    <col min="5383" max="5384" width="0" style="45" hidden="1" customWidth="1"/>
    <col min="5385" max="5385" width="14.28515625" style="45" customWidth="1"/>
    <col min="5386" max="5386" width="14.85546875" style="45" customWidth="1"/>
    <col min="5387" max="5387" width="15.7109375" style="45" customWidth="1"/>
    <col min="5388" max="5388" width="16" style="45" customWidth="1"/>
    <col min="5389" max="5389" width="15.42578125" style="45" customWidth="1"/>
    <col min="5390" max="5390" width="28.5703125" style="45" customWidth="1"/>
    <col min="5391" max="5630" width="10.85546875" style="45"/>
    <col min="5631" max="5631" width="8.28515625" style="45" customWidth="1"/>
    <col min="5632" max="5632" width="10.85546875" style="45"/>
    <col min="5633" max="5633" width="23.42578125" style="45" customWidth="1"/>
    <col min="5634" max="5634" width="25.140625" style="45" customWidth="1"/>
    <col min="5635" max="5635" width="12.85546875" style="45" customWidth="1"/>
    <col min="5636" max="5636" width="9.5703125" style="45" customWidth="1"/>
    <col min="5637" max="5637" width="8.7109375" style="45" customWidth="1"/>
    <col min="5638" max="5638" width="10.85546875" style="45"/>
    <col min="5639" max="5640" width="0" style="45" hidden="1" customWidth="1"/>
    <col min="5641" max="5641" width="14.28515625" style="45" customWidth="1"/>
    <col min="5642" max="5642" width="14.85546875" style="45" customWidth="1"/>
    <col min="5643" max="5643" width="15.7109375" style="45" customWidth="1"/>
    <col min="5644" max="5644" width="16" style="45" customWidth="1"/>
    <col min="5645" max="5645" width="15.42578125" style="45" customWidth="1"/>
    <col min="5646" max="5646" width="28.5703125" style="45" customWidth="1"/>
    <col min="5647" max="5886" width="10.85546875" style="45"/>
    <col min="5887" max="5887" width="8.28515625" style="45" customWidth="1"/>
    <col min="5888" max="5888" width="10.85546875" style="45"/>
    <col min="5889" max="5889" width="23.42578125" style="45" customWidth="1"/>
    <col min="5890" max="5890" width="25.140625" style="45" customWidth="1"/>
    <col min="5891" max="5891" width="12.85546875" style="45" customWidth="1"/>
    <col min="5892" max="5892" width="9.5703125" style="45" customWidth="1"/>
    <col min="5893" max="5893" width="8.7109375" style="45" customWidth="1"/>
    <col min="5894" max="5894" width="10.85546875" style="45"/>
    <col min="5895" max="5896" width="0" style="45" hidden="1" customWidth="1"/>
    <col min="5897" max="5897" width="14.28515625" style="45" customWidth="1"/>
    <col min="5898" max="5898" width="14.85546875" style="45" customWidth="1"/>
    <col min="5899" max="5899" width="15.7109375" style="45" customWidth="1"/>
    <col min="5900" max="5900" width="16" style="45" customWidth="1"/>
    <col min="5901" max="5901" width="15.42578125" style="45" customWidth="1"/>
    <col min="5902" max="5902" width="28.5703125" style="45" customWidth="1"/>
    <col min="5903" max="6142" width="10.85546875" style="45"/>
    <col min="6143" max="6143" width="8.28515625" style="45" customWidth="1"/>
    <col min="6144" max="6144" width="10.85546875" style="45"/>
    <col min="6145" max="6145" width="23.42578125" style="45" customWidth="1"/>
    <col min="6146" max="6146" width="25.140625" style="45" customWidth="1"/>
    <col min="6147" max="6147" width="12.85546875" style="45" customWidth="1"/>
    <col min="6148" max="6148" width="9.5703125" style="45" customWidth="1"/>
    <col min="6149" max="6149" width="8.7109375" style="45" customWidth="1"/>
    <col min="6150" max="6150" width="10.85546875" style="45"/>
    <col min="6151" max="6152" width="0" style="45" hidden="1" customWidth="1"/>
    <col min="6153" max="6153" width="14.28515625" style="45" customWidth="1"/>
    <col min="6154" max="6154" width="14.85546875" style="45" customWidth="1"/>
    <col min="6155" max="6155" width="15.7109375" style="45" customWidth="1"/>
    <col min="6156" max="6156" width="16" style="45" customWidth="1"/>
    <col min="6157" max="6157" width="15.42578125" style="45" customWidth="1"/>
    <col min="6158" max="6158" width="28.5703125" style="45" customWidth="1"/>
    <col min="6159" max="6398" width="10.85546875" style="45"/>
    <col min="6399" max="6399" width="8.28515625" style="45" customWidth="1"/>
    <col min="6400" max="6400" width="10.85546875" style="45"/>
    <col min="6401" max="6401" width="23.42578125" style="45" customWidth="1"/>
    <col min="6402" max="6402" width="25.140625" style="45" customWidth="1"/>
    <col min="6403" max="6403" width="12.85546875" style="45" customWidth="1"/>
    <col min="6404" max="6404" width="9.5703125" style="45" customWidth="1"/>
    <col min="6405" max="6405" width="8.7109375" style="45" customWidth="1"/>
    <col min="6406" max="6406" width="10.85546875" style="45"/>
    <col min="6407" max="6408" width="0" style="45" hidden="1" customWidth="1"/>
    <col min="6409" max="6409" width="14.28515625" style="45" customWidth="1"/>
    <col min="6410" max="6410" width="14.85546875" style="45" customWidth="1"/>
    <col min="6411" max="6411" width="15.7109375" style="45" customWidth="1"/>
    <col min="6412" max="6412" width="16" style="45" customWidth="1"/>
    <col min="6413" max="6413" width="15.42578125" style="45" customWidth="1"/>
    <col min="6414" max="6414" width="28.5703125" style="45" customWidth="1"/>
    <col min="6415" max="6654" width="10.85546875" style="45"/>
    <col min="6655" max="6655" width="8.28515625" style="45" customWidth="1"/>
    <col min="6656" max="6656" width="10.85546875" style="45"/>
    <col min="6657" max="6657" width="23.42578125" style="45" customWidth="1"/>
    <col min="6658" max="6658" width="25.140625" style="45" customWidth="1"/>
    <col min="6659" max="6659" width="12.85546875" style="45" customWidth="1"/>
    <col min="6660" max="6660" width="9.5703125" style="45" customWidth="1"/>
    <col min="6661" max="6661" width="8.7109375" style="45" customWidth="1"/>
    <col min="6662" max="6662" width="10.85546875" style="45"/>
    <col min="6663" max="6664" width="0" style="45" hidden="1" customWidth="1"/>
    <col min="6665" max="6665" width="14.28515625" style="45" customWidth="1"/>
    <col min="6666" max="6666" width="14.85546875" style="45" customWidth="1"/>
    <col min="6667" max="6667" width="15.7109375" style="45" customWidth="1"/>
    <col min="6668" max="6668" width="16" style="45" customWidth="1"/>
    <col min="6669" max="6669" width="15.42578125" style="45" customWidth="1"/>
    <col min="6670" max="6670" width="28.5703125" style="45" customWidth="1"/>
    <col min="6671" max="6910" width="10.85546875" style="45"/>
    <col min="6911" max="6911" width="8.28515625" style="45" customWidth="1"/>
    <col min="6912" max="6912" width="10.85546875" style="45"/>
    <col min="6913" max="6913" width="23.42578125" style="45" customWidth="1"/>
    <col min="6914" max="6914" width="25.140625" style="45" customWidth="1"/>
    <col min="6915" max="6915" width="12.85546875" style="45" customWidth="1"/>
    <col min="6916" max="6916" width="9.5703125" style="45" customWidth="1"/>
    <col min="6917" max="6917" width="8.7109375" style="45" customWidth="1"/>
    <col min="6918" max="6918" width="10.85546875" style="45"/>
    <col min="6919" max="6920" width="0" style="45" hidden="1" customWidth="1"/>
    <col min="6921" max="6921" width="14.28515625" style="45" customWidth="1"/>
    <col min="6922" max="6922" width="14.85546875" style="45" customWidth="1"/>
    <col min="6923" max="6923" width="15.7109375" style="45" customWidth="1"/>
    <col min="6924" max="6924" width="16" style="45" customWidth="1"/>
    <col min="6925" max="6925" width="15.42578125" style="45" customWidth="1"/>
    <col min="6926" max="6926" width="28.5703125" style="45" customWidth="1"/>
    <col min="6927" max="7166" width="10.85546875" style="45"/>
    <col min="7167" max="7167" width="8.28515625" style="45" customWidth="1"/>
    <col min="7168" max="7168" width="10.85546875" style="45"/>
    <col min="7169" max="7169" width="23.42578125" style="45" customWidth="1"/>
    <col min="7170" max="7170" width="25.140625" style="45" customWidth="1"/>
    <col min="7171" max="7171" width="12.85546875" style="45" customWidth="1"/>
    <col min="7172" max="7172" width="9.5703125" style="45" customWidth="1"/>
    <col min="7173" max="7173" width="8.7109375" style="45" customWidth="1"/>
    <col min="7174" max="7174" width="10.85546875" style="45"/>
    <col min="7175" max="7176" width="0" style="45" hidden="1" customWidth="1"/>
    <col min="7177" max="7177" width="14.28515625" style="45" customWidth="1"/>
    <col min="7178" max="7178" width="14.85546875" style="45" customWidth="1"/>
    <col min="7179" max="7179" width="15.7109375" style="45" customWidth="1"/>
    <col min="7180" max="7180" width="16" style="45" customWidth="1"/>
    <col min="7181" max="7181" width="15.42578125" style="45" customWidth="1"/>
    <col min="7182" max="7182" width="28.5703125" style="45" customWidth="1"/>
    <col min="7183" max="7422" width="10.85546875" style="45"/>
    <col min="7423" max="7423" width="8.28515625" style="45" customWidth="1"/>
    <col min="7424" max="7424" width="10.85546875" style="45"/>
    <col min="7425" max="7425" width="23.42578125" style="45" customWidth="1"/>
    <col min="7426" max="7426" width="25.140625" style="45" customWidth="1"/>
    <col min="7427" max="7427" width="12.85546875" style="45" customWidth="1"/>
    <col min="7428" max="7428" width="9.5703125" style="45" customWidth="1"/>
    <col min="7429" max="7429" width="8.7109375" style="45" customWidth="1"/>
    <col min="7430" max="7430" width="10.85546875" style="45"/>
    <col min="7431" max="7432" width="0" style="45" hidden="1" customWidth="1"/>
    <col min="7433" max="7433" width="14.28515625" style="45" customWidth="1"/>
    <col min="7434" max="7434" width="14.85546875" style="45" customWidth="1"/>
    <col min="7435" max="7435" width="15.7109375" style="45" customWidth="1"/>
    <col min="7436" max="7436" width="16" style="45" customWidth="1"/>
    <col min="7437" max="7437" width="15.42578125" style="45" customWidth="1"/>
    <col min="7438" max="7438" width="28.5703125" style="45" customWidth="1"/>
    <col min="7439" max="7678" width="10.85546875" style="45"/>
    <col min="7679" max="7679" width="8.28515625" style="45" customWidth="1"/>
    <col min="7680" max="7680" width="10.85546875" style="45"/>
    <col min="7681" max="7681" width="23.42578125" style="45" customWidth="1"/>
    <col min="7682" max="7682" width="25.140625" style="45" customWidth="1"/>
    <col min="7683" max="7683" width="12.85546875" style="45" customWidth="1"/>
    <col min="7684" max="7684" width="9.5703125" style="45" customWidth="1"/>
    <col min="7685" max="7685" width="8.7109375" style="45" customWidth="1"/>
    <col min="7686" max="7686" width="10.85546875" style="45"/>
    <col min="7687" max="7688" width="0" style="45" hidden="1" customWidth="1"/>
    <col min="7689" max="7689" width="14.28515625" style="45" customWidth="1"/>
    <col min="7690" max="7690" width="14.85546875" style="45" customWidth="1"/>
    <col min="7691" max="7691" width="15.7109375" style="45" customWidth="1"/>
    <col min="7692" max="7692" width="16" style="45" customWidth="1"/>
    <col min="7693" max="7693" width="15.42578125" style="45" customWidth="1"/>
    <col min="7694" max="7694" width="28.5703125" style="45" customWidth="1"/>
    <col min="7695" max="7934" width="10.85546875" style="45"/>
    <col min="7935" max="7935" width="8.28515625" style="45" customWidth="1"/>
    <col min="7936" max="7936" width="10.85546875" style="45"/>
    <col min="7937" max="7937" width="23.42578125" style="45" customWidth="1"/>
    <col min="7938" max="7938" width="25.140625" style="45" customWidth="1"/>
    <col min="7939" max="7939" width="12.85546875" style="45" customWidth="1"/>
    <col min="7940" max="7940" width="9.5703125" style="45" customWidth="1"/>
    <col min="7941" max="7941" width="8.7109375" style="45" customWidth="1"/>
    <col min="7942" max="7942" width="10.85546875" style="45"/>
    <col min="7943" max="7944" width="0" style="45" hidden="1" customWidth="1"/>
    <col min="7945" max="7945" width="14.28515625" style="45" customWidth="1"/>
    <col min="7946" max="7946" width="14.85546875" style="45" customWidth="1"/>
    <col min="7947" max="7947" width="15.7109375" style="45" customWidth="1"/>
    <col min="7948" max="7948" width="16" style="45" customWidth="1"/>
    <col min="7949" max="7949" width="15.42578125" style="45" customWidth="1"/>
    <col min="7950" max="7950" width="28.5703125" style="45" customWidth="1"/>
    <col min="7951" max="8190" width="10.85546875" style="45"/>
    <col min="8191" max="8191" width="8.28515625" style="45" customWidth="1"/>
    <col min="8192" max="8192" width="10.85546875" style="45"/>
    <col min="8193" max="8193" width="23.42578125" style="45" customWidth="1"/>
    <col min="8194" max="8194" width="25.140625" style="45" customWidth="1"/>
    <col min="8195" max="8195" width="12.85546875" style="45" customWidth="1"/>
    <col min="8196" max="8196" width="9.5703125" style="45" customWidth="1"/>
    <col min="8197" max="8197" width="8.7109375" style="45" customWidth="1"/>
    <col min="8198" max="8198" width="10.85546875" style="45"/>
    <col min="8199" max="8200" width="0" style="45" hidden="1" customWidth="1"/>
    <col min="8201" max="8201" width="14.28515625" style="45" customWidth="1"/>
    <col min="8202" max="8202" width="14.85546875" style="45" customWidth="1"/>
    <col min="8203" max="8203" width="15.7109375" style="45" customWidth="1"/>
    <col min="8204" max="8204" width="16" style="45" customWidth="1"/>
    <col min="8205" max="8205" width="15.42578125" style="45" customWidth="1"/>
    <col min="8206" max="8206" width="28.5703125" style="45" customWidth="1"/>
    <col min="8207" max="8446" width="10.85546875" style="45"/>
    <col min="8447" max="8447" width="8.28515625" style="45" customWidth="1"/>
    <col min="8448" max="8448" width="10.85546875" style="45"/>
    <col min="8449" max="8449" width="23.42578125" style="45" customWidth="1"/>
    <col min="8450" max="8450" width="25.140625" style="45" customWidth="1"/>
    <col min="8451" max="8451" width="12.85546875" style="45" customWidth="1"/>
    <col min="8452" max="8452" width="9.5703125" style="45" customWidth="1"/>
    <col min="8453" max="8453" width="8.7109375" style="45" customWidth="1"/>
    <col min="8454" max="8454" width="10.85546875" style="45"/>
    <col min="8455" max="8456" width="0" style="45" hidden="1" customWidth="1"/>
    <col min="8457" max="8457" width="14.28515625" style="45" customWidth="1"/>
    <col min="8458" max="8458" width="14.85546875" style="45" customWidth="1"/>
    <col min="8459" max="8459" width="15.7109375" style="45" customWidth="1"/>
    <col min="8460" max="8460" width="16" style="45" customWidth="1"/>
    <col min="8461" max="8461" width="15.42578125" style="45" customWidth="1"/>
    <col min="8462" max="8462" width="28.5703125" style="45" customWidth="1"/>
    <col min="8463" max="8702" width="10.85546875" style="45"/>
    <col min="8703" max="8703" width="8.28515625" style="45" customWidth="1"/>
    <col min="8704" max="8704" width="10.85546875" style="45"/>
    <col min="8705" max="8705" width="23.42578125" style="45" customWidth="1"/>
    <col min="8706" max="8706" width="25.140625" style="45" customWidth="1"/>
    <col min="8707" max="8707" width="12.85546875" style="45" customWidth="1"/>
    <col min="8708" max="8708" width="9.5703125" style="45" customWidth="1"/>
    <col min="8709" max="8709" width="8.7109375" style="45" customWidth="1"/>
    <col min="8710" max="8710" width="10.85546875" style="45"/>
    <col min="8711" max="8712" width="0" style="45" hidden="1" customWidth="1"/>
    <col min="8713" max="8713" width="14.28515625" style="45" customWidth="1"/>
    <col min="8714" max="8714" width="14.85546875" style="45" customWidth="1"/>
    <col min="8715" max="8715" width="15.7109375" style="45" customWidth="1"/>
    <col min="8716" max="8716" width="16" style="45" customWidth="1"/>
    <col min="8717" max="8717" width="15.42578125" style="45" customWidth="1"/>
    <col min="8718" max="8718" width="28.5703125" style="45" customWidth="1"/>
    <col min="8719" max="8958" width="10.85546875" style="45"/>
    <col min="8959" max="8959" width="8.28515625" style="45" customWidth="1"/>
    <col min="8960" max="8960" width="10.85546875" style="45"/>
    <col min="8961" max="8961" width="23.42578125" style="45" customWidth="1"/>
    <col min="8962" max="8962" width="25.140625" style="45" customWidth="1"/>
    <col min="8963" max="8963" width="12.85546875" style="45" customWidth="1"/>
    <col min="8964" max="8964" width="9.5703125" style="45" customWidth="1"/>
    <col min="8965" max="8965" width="8.7109375" style="45" customWidth="1"/>
    <col min="8966" max="8966" width="10.85546875" style="45"/>
    <col min="8967" max="8968" width="0" style="45" hidden="1" customWidth="1"/>
    <col min="8969" max="8969" width="14.28515625" style="45" customWidth="1"/>
    <col min="8970" max="8970" width="14.85546875" style="45" customWidth="1"/>
    <col min="8971" max="8971" width="15.7109375" style="45" customWidth="1"/>
    <col min="8972" max="8972" width="16" style="45" customWidth="1"/>
    <col min="8973" max="8973" width="15.42578125" style="45" customWidth="1"/>
    <col min="8974" max="8974" width="28.5703125" style="45" customWidth="1"/>
    <col min="8975" max="9214" width="10.85546875" style="45"/>
    <col min="9215" max="9215" width="8.28515625" style="45" customWidth="1"/>
    <col min="9216" max="9216" width="10.85546875" style="45"/>
    <col min="9217" max="9217" width="23.42578125" style="45" customWidth="1"/>
    <col min="9218" max="9218" width="25.140625" style="45" customWidth="1"/>
    <col min="9219" max="9219" width="12.85546875" style="45" customWidth="1"/>
    <col min="9220" max="9220" width="9.5703125" style="45" customWidth="1"/>
    <col min="9221" max="9221" width="8.7109375" style="45" customWidth="1"/>
    <col min="9222" max="9222" width="10.85546875" style="45"/>
    <col min="9223" max="9224" width="0" style="45" hidden="1" customWidth="1"/>
    <col min="9225" max="9225" width="14.28515625" style="45" customWidth="1"/>
    <col min="9226" max="9226" width="14.85546875" style="45" customWidth="1"/>
    <col min="9227" max="9227" width="15.7109375" style="45" customWidth="1"/>
    <col min="9228" max="9228" width="16" style="45" customWidth="1"/>
    <col min="9229" max="9229" width="15.42578125" style="45" customWidth="1"/>
    <col min="9230" max="9230" width="28.5703125" style="45" customWidth="1"/>
    <col min="9231" max="9470" width="10.85546875" style="45"/>
    <col min="9471" max="9471" width="8.28515625" style="45" customWidth="1"/>
    <col min="9472" max="9472" width="10.85546875" style="45"/>
    <col min="9473" max="9473" width="23.42578125" style="45" customWidth="1"/>
    <col min="9474" max="9474" width="25.140625" style="45" customWidth="1"/>
    <col min="9475" max="9475" width="12.85546875" style="45" customWidth="1"/>
    <col min="9476" max="9476" width="9.5703125" style="45" customWidth="1"/>
    <col min="9477" max="9477" width="8.7109375" style="45" customWidth="1"/>
    <col min="9478" max="9478" width="10.85546875" style="45"/>
    <col min="9479" max="9480" width="0" style="45" hidden="1" customWidth="1"/>
    <col min="9481" max="9481" width="14.28515625" style="45" customWidth="1"/>
    <col min="9482" max="9482" width="14.85546875" style="45" customWidth="1"/>
    <col min="9483" max="9483" width="15.7109375" style="45" customWidth="1"/>
    <col min="9484" max="9484" width="16" style="45" customWidth="1"/>
    <col min="9485" max="9485" width="15.42578125" style="45" customWidth="1"/>
    <col min="9486" max="9486" width="28.5703125" style="45" customWidth="1"/>
    <col min="9487" max="9726" width="10.85546875" style="45"/>
    <col min="9727" max="9727" width="8.28515625" style="45" customWidth="1"/>
    <col min="9728" max="9728" width="10.85546875" style="45"/>
    <col min="9729" max="9729" width="23.42578125" style="45" customWidth="1"/>
    <col min="9730" max="9730" width="25.140625" style="45" customWidth="1"/>
    <col min="9731" max="9731" width="12.85546875" style="45" customWidth="1"/>
    <col min="9732" max="9732" width="9.5703125" style="45" customWidth="1"/>
    <col min="9733" max="9733" width="8.7109375" style="45" customWidth="1"/>
    <col min="9734" max="9734" width="10.85546875" style="45"/>
    <col min="9735" max="9736" width="0" style="45" hidden="1" customWidth="1"/>
    <col min="9737" max="9737" width="14.28515625" style="45" customWidth="1"/>
    <col min="9738" max="9738" width="14.85546875" style="45" customWidth="1"/>
    <col min="9739" max="9739" width="15.7109375" style="45" customWidth="1"/>
    <col min="9740" max="9740" width="16" style="45" customWidth="1"/>
    <col min="9741" max="9741" width="15.42578125" style="45" customWidth="1"/>
    <col min="9742" max="9742" width="28.5703125" style="45" customWidth="1"/>
    <col min="9743" max="9982" width="10.85546875" style="45"/>
    <col min="9983" max="9983" width="8.28515625" style="45" customWidth="1"/>
    <col min="9984" max="9984" width="10.85546875" style="45"/>
    <col min="9985" max="9985" width="23.42578125" style="45" customWidth="1"/>
    <col min="9986" max="9986" width="25.140625" style="45" customWidth="1"/>
    <col min="9987" max="9987" width="12.85546875" style="45" customWidth="1"/>
    <col min="9988" max="9988" width="9.5703125" style="45" customWidth="1"/>
    <col min="9989" max="9989" width="8.7109375" style="45" customWidth="1"/>
    <col min="9990" max="9990" width="10.85546875" style="45"/>
    <col min="9991" max="9992" width="0" style="45" hidden="1" customWidth="1"/>
    <col min="9993" max="9993" width="14.28515625" style="45" customWidth="1"/>
    <col min="9994" max="9994" width="14.85546875" style="45" customWidth="1"/>
    <col min="9995" max="9995" width="15.7109375" style="45" customWidth="1"/>
    <col min="9996" max="9996" width="16" style="45" customWidth="1"/>
    <col min="9997" max="9997" width="15.42578125" style="45" customWidth="1"/>
    <col min="9998" max="9998" width="28.5703125" style="45" customWidth="1"/>
    <col min="9999" max="10238" width="10.85546875" style="45"/>
    <col min="10239" max="10239" width="8.28515625" style="45" customWidth="1"/>
    <col min="10240" max="10240" width="10.85546875" style="45"/>
    <col min="10241" max="10241" width="23.42578125" style="45" customWidth="1"/>
    <col min="10242" max="10242" width="25.140625" style="45" customWidth="1"/>
    <col min="10243" max="10243" width="12.85546875" style="45" customWidth="1"/>
    <col min="10244" max="10244" width="9.5703125" style="45" customWidth="1"/>
    <col min="10245" max="10245" width="8.7109375" style="45" customWidth="1"/>
    <col min="10246" max="10246" width="10.85546875" style="45"/>
    <col min="10247" max="10248" width="0" style="45" hidden="1" customWidth="1"/>
    <col min="10249" max="10249" width="14.28515625" style="45" customWidth="1"/>
    <col min="10250" max="10250" width="14.85546875" style="45" customWidth="1"/>
    <col min="10251" max="10251" width="15.7109375" style="45" customWidth="1"/>
    <col min="10252" max="10252" width="16" style="45" customWidth="1"/>
    <col min="10253" max="10253" width="15.42578125" style="45" customWidth="1"/>
    <col min="10254" max="10254" width="28.5703125" style="45" customWidth="1"/>
    <col min="10255" max="10494" width="10.85546875" style="45"/>
    <col min="10495" max="10495" width="8.28515625" style="45" customWidth="1"/>
    <col min="10496" max="10496" width="10.85546875" style="45"/>
    <col min="10497" max="10497" width="23.42578125" style="45" customWidth="1"/>
    <col min="10498" max="10498" width="25.140625" style="45" customWidth="1"/>
    <col min="10499" max="10499" width="12.85546875" style="45" customWidth="1"/>
    <col min="10500" max="10500" width="9.5703125" style="45" customWidth="1"/>
    <col min="10501" max="10501" width="8.7109375" style="45" customWidth="1"/>
    <col min="10502" max="10502" width="10.85546875" style="45"/>
    <col min="10503" max="10504" width="0" style="45" hidden="1" customWidth="1"/>
    <col min="10505" max="10505" width="14.28515625" style="45" customWidth="1"/>
    <col min="10506" max="10506" width="14.85546875" style="45" customWidth="1"/>
    <col min="10507" max="10507" width="15.7109375" style="45" customWidth="1"/>
    <col min="10508" max="10508" width="16" style="45" customWidth="1"/>
    <col min="10509" max="10509" width="15.42578125" style="45" customWidth="1"/>
    <col min="10510" max="10510" width="28.5703125" style="45" customWidth="1"/>
    <col min="10511" max="10750" width="10.85546875" style="45"/>
    <col min="10751" max="10751" width="8.28515625" style="45" customWidth="1"/>
    <col min="10752" max="10752" width="10.85546875" style="45"/>
    <col min="10753" max="10753" width="23.42578125" style="45" customWidth="1"/>
    <col min="10754" max="10754" width="25.140625" style="45" customWidth="1"/>
    <col min="10755" max="10755" width="12.85546875" style="45" customWidth="1"/>
    <col min="10756" max="10756" width="9.5703125" style="45" customWidth="1"/>
    <col min="10757" max="10757" width="8.7109375" style="45" customWidth="1"/>
    <col min="10758" max="10758" width="10.85546875" style="45"/>
    <col min="10759" max="10760" width="0" style="45" hidden="1" customWidth="1"/>
    <col min="10761" max="10761" width="14.28515625" style="45" customWidth="1"/>
    <col min="10762" max="10762" width="14.85546875" style="45" customWidth="1"/>
    <col min="10763" max="10763" width="15.7109375" style="45" customWidth="1"/>
    <col min="10764" max="10764" width="16" style="45" customWidth="1"/>
    <col min="10765" max="10765" width="15.42578125" style="45" customWidth="1"/>
    <col min="10766" max="10766" width="28.5703125" style="45" customWidth="1"/>
    <col min="10767" max="11006" width="10.85546875" style="45"/>
    <col min="11007" max="11007" width="8.28515625" style="45" customWidth="1"/>
    <col min="11008" max="11008" width="10.85546875" style="45"/>
    <col min="11009" max="11009" width="23.42578125" style="45" customWidth="1"/>
    <col min="11010" max="11010" width="25.140625" style="45" customWidth="1"/>
    <col min="11011" max="11011" width="12.85546875" style="45" customWidth="1"/>
    <col min="11012" max="11012" width="9.5703125" style="45" customWidth="1"/>
    <col min="11013" max="11013" width="8.7109375" style="45" customWidth="1"/>
    <col min="11014" max="11014" width="10.85546875" style="45"/>
    <col min="11015" max="11016" width="0" style="45" hidden="1" customWidth="1"/>
    <col min="11017" max="11017" width="14.28515625" style="45" customWidth="1"/>
    <col min="11018" max="11018" width="14.85546875" style="45" customWidth="1"/>
    <col min="11019" max="11019" width="15.7109375" style="45" customWidth="1"/>
    <col min="11020" max="11020" width="16" style="45" customWidth="1"/>
    <col min="11021" max="11021" width="15.42578125" style="45" customWidth="1"/>
    <col min="11022" max="11022" width="28.5703125" style="45" customWidth="1"/>
    <col min="11023" max="11262" width="10.85546875" style="45"/>
    <col min="11263" max="11263" width="8.28515625" style="45" customWidth="1"/>
    <col min="11264" max="11264" width="10.85546875" style="45"/>
    <col min="11265" max="11265" width="23.42578125" style="45" customWidth="1"/>
    <col min="11266" max="11266" width="25.140625" style="45" customWidth="1"/>
    <col min="11267" max="11267" width="12.85546875" style="45" customWidth="1"/>
    <col min="11268" max="11268" width="9.5703125" style="45" customWidth="1"/>
    <col min="11269" max="11269" width="8.7109375" style="45" customWidth="1"/>
    <col min="11270" max="11270" width="10.85546875" style="45"/>
    <col min="11271" max="11272" width="0" style="45" hidden="1" customWidth="1"/>
    <col min="11273" max="11273" width="14.28515625" style="45" customWidth="1"/>
    <col min="11274" max="11274" width="14.85546875" style="45" customWidth="1"/>
    <col min="11275" max="11275" width="15.7109375" style="45" customWidth="1"/>
    <col min="11276" max="11276" width="16" style="45" customWidth="1"/>
    <col min="11277" max="11277" width="15.42578125" style="45" customWidth="1"/>
    <col min="11278" max="11278" width="28.5703125" style="45" customWidth="1"/>
    <col min="11279" max="11518" width="10.85546875" style="45"/>
    <col min="11519" max="11519" width="8.28515625" style="45" customWidth="1"/>
    <col min="11520" max="11520" width="10.85546875" style="45"/>
    <col min="11521" max="11521" width="23.42578125" style="45" customWidth="1"/>
    <col min="11522" max="11522" width="25.140625" style="45" customWidth="1"/>
    <col min="11523" max="11523" width="12.85546875" style="45" customWidth="1"/>
    <col min="11524" max="11524" width="9.5703125" style="45" customWidth="1"/>
    <col min="11525" max="11525" width="8.7109375" style="45" customWidth="1"/>
    <col min="11526" max="11526" width="10.85546875" style="45"/>
    <col min="11527" max="11528" width="0" style="45" hidden="1" customWidth="1"/>
    <col min="11529" max="11529" width="14.28515625" style="45" customWidth="1"/>
    <col min="11530" max="11530" width="14.85546875" style="45" customWidth="1"/>
    <col min="11531" max="11531" width="15.7109375" style="45" customWidth="1"/>
    <col min="11532" max="11532" width="16" style="45" customWidth="1"/>
    <col min="11533" max="11533" width="15.42578125" style="45" customWidth="1"/>
    <col min="11534" max="11534" width="28.5703125" style="45" customWidth="1"/>
    <col min="11535" max="11774" width="10.85546875" style="45"/>
    <col min="11775" max="11775" width="8.28515625" style="45" customWidth="1"/>
    <col min="11776" max="11776" width="10.85546875" style="45"/>
    <col min="11777" max="11777" width="23.42578125" style="45" customWidth="1"/>
    <col min="11778" max="11778" width="25.140625" style="45" customWidth="1"/>
    <col min="11779" max="11779" width="12.85546875" style="45" customWidth="1"/>
    <col min="11780" max="11780" width="9.5703125" style="45" customWidth="1"/>
    <col min="11781" max="11781" width="8.7109375" style="45" customWidth="1"/>
    <col min="11782" max="11782" width="10.85546875" style="45"/>
    <col min="11783" max="11784" width="0" style="45" hidden="1" customWidth="1"/>
    <col min="11785" max="11785" width="14.28515625" style="45" customWidth="1"/>
    <col min="11786" max="11786" width="14.85546875" style="45" customWidth="1"/>
    <col min="11787" max="11787" width="15.7109375" style="45" customWidth="1"/>
    <col min="11788" max="11788" width="16" style="45" customWidth="1"/>
    <col min="11789" max="11789" width="15.42578125" style="45" customWidth="1"/>
    <col min="11790" max="11790" width="28.5703125" style="45" customWidth="1"/>
    <col min="11791" max="12030" width="10.85546875" style="45"/>
    <col min="12031" max="12031" width="8.28515625" style="45" customWidth="1"/>
    <col min="12032" max="12032" width="10.85546875" style="45"/>
    <col min="12033" max="12033" width="23.42578125" style="45" customWidth="1"/>
    <col min="12034" max="12034" width="25.140625" style="45" customWidth="1"/>
    <col min="12035" max="12035" width="12.85546875" style="45" customWidth="1"/>
    <col min="12036" max="12036" width="9.5703125" style="45" customWidth="1"/>
    <col min="12037" max="12037" width="8.7109375" style="45" customWidth="1"/>
    <col min="12038" max="12038" width="10.85546875" style="45"/>
    <col min="12039" max="12040" width="0" style="45" hidden="1" customWidth="1"/>
    <col min="12041" max="12041" width="14.28515625" style="45" customWidth="1"/>
    <col min="12042" max="12042" width="14.85546875" style="45" customWidth="1"/>
    <col min="12043" max="12043" width="15.7109375" style="45" customWidth="1"/>
    <col min="12044" max="12044" width="16" style="45" customWidth="1"/>
    <col min="12045" max="12045" width="15.42578125" style="45" customWidth="1"/>
    <col min="12046" max="12046" width="28.5703125" style="45" customWidth="1"/>
    <col min="12047" max="12286" width="10.85546875" style="45"/>
    <col min="12287" max="12287" width="8.28515625" style="45" customWidth="1"/>
    <col min="12288" max="12288" width="10.85546875" style="45"/>
    <col min="12289" max="12289" width="23.42578125" style="45" customWidth="1"/>
    <col min="12290" max="12290" width="25.140625" style="45" customWidth="1"/>
    <col min="12291" max="12291" width="12.85546875" style="45" customWidth="1"/>
    <col min="12292" max="12292" width="9.5703125" style="45" customWidth="1"/>
    <col min="12293" max="12293" width="8.7109375" style="45" customWidth="1"/>
    <col min="12294" max="12294" width="10.85546875" style="45"/>
    <col min="12295" max="12296" width="0" style="45" hidden="1" customWidth="1"/>
    <col min="12297" max="12297" width="14.28515625" style="45" customWidth="1"/>
    <col min="12298" max="12298" width="14.85546875" style="45" customWidth="1"/>
    <col min="12299" max="12299" width="15.7109375" style="45" customWidth="1"/>
    <col min="12300" max="12300" width="16" style="45" customWidth="1"/>
    <col min="12301" max="12301" width="15.42578125" style="45" customWidth="1"/>
    <col min="12302" max="12302" width="28.5703125" style="45" customWidth="1"/>
    <col min="12303" max="12542" width="10.85546875" style="45"/>
    <col min="12543" max="12543" width="8.28515625" style="45" customWidth="1"/>
    <col min="12544" max="12544" width="10.85546875" style="45"/>
    <col min="12545" max="12545" width="23.42578125" style="45" customWidth="1"/>
    <col min="12546" max="12546" width="25.140625" style="45" customWidth="1"/>
    <col min="12547" max="12547" width="12.85546875" style="45" customWidth="1"/>
    <col min="12548" max="12548" width="9.5703125" style="45" customWidth="1"/>
    <col min="12549" max="12549" width="8.7109375" style="45" customWidth="1"/>
    <col min="12550" max="12550" width="10.85546875" style="45"/>
    <col min="12551" max="12552" width="0" style="45" hidden="1" customWidth="1"/>
    <col min="12553" max="12553" width="14.28515625" style="45" customWidth="1"/>
    <col min="12554" max="12554" width="14.85546875" style="45" customWidth="1"/>
    <col min="12555" max="12555" width="15.7109375" style="45" customWidth="1"/>
    <col min="12556" max="12556" width="16" style="45" customWidth="1"/>
    <col min="12557" max="12557" width="15.42578125" style="45" customWidth="1"/>
    <col min="12558" max="12558" width="28.5703125" style="45" customWidth="1"/>
    <col min="12559" max="12798" width="10.85546875" style="45"/>
    <col min="12799" max="12799" width="8.28515625" style="45" customWidth="1"/>
    <col min="12800" max="12800" width="10.85546875" style="45"/>
    <col min="12801" max="12801" width="23.42578125" style="45" customWidth="1"/>
    <col min="12802" max="12802" width="25.140625" style="45" customWidth="1"/>
    <col min="12803" max="12803" width="12.85546875" style="45" customWidth="1"/>
    <col min="12804" max="12804" width="9.5703125" style="45" customWidth="1"/>
    <col min="12805" max="12805" width="8.7109375" style="45" customWidth="1"/>
    <col min="12806" max="12806" width="10.85546875" style="45"/>
    <col min="12807" max="12808" width="0" style="45" hidden="1" customWidth="1"/>
    <col min="12809" max="12809" width="14.28515625" style="45" customWidth="1"/>
    <col min="12810" max="12810" width="14.85546875" style="45" customWidth="1"/>
    <col min="12811" max="12811" width="15.7109375" style="45" customWidth="1"/>
    <col min="12812" max="12812" width="16" style="45" customWidth="1"/>
    <col min="12813" max="12813" width="15.42578125" style="45" customWidth="1"/>
    <col min="12814" max="12814" width="28.5703125" style="45" customWidth="1"/>
    <col min="12815" max="13054" width="10.85546875" style="45"/>
    <col min="13055" max="13055" width="8.28515625" style="45" customWidth="1"/>
    <col min="13056" max="13056" width="10.85546875" style="45"/>
    <col min="13057" max="13057" width="23.42578125" style="45" customWidth="1"/>
    <col min="13058" max="13058" width="25.140625" style="45" customWidth="1"/>
    <col min="13059" max="13059" width="12.85546875" style="45" customWidth="1"/>
    <col min="13060" max="13060" width="9.5703125" style="45" customWidth="1"/>
    <col min="13061" max="13061" width="8.7109375" style="45" customWidth="1"/>
    <col min="13062" max="13062" width="10.85546875" style="45"/>
    <col min="13063" max="13064" width="0" style="45" hidden="1" customWidth="1"/>
    <col min="13065" max="13065" width="14.28515625" style="45" customWidth="1"/>
    <col min="13066" max="13066" width="14.85546875" style="45" customWidth="1"/>
    <col min="13067" max="13067" width="15.7109375" style="45" customWidth="1"/>
    <col min="13068" max="13068" width="16" style="45" customWidth="1"/>
    <col min="13069" max="13069" width="15.42578125" style="45" customWidth="1"/>
    <col min="13070" max="13070" width="28.5703125" style="45" customWidth="1"/>
    <col min="13071" max="13310" width="10.85546875" style="45"/>
    <col min="13311" max="13311" width="8.28515625" style="45" customWidth="1"/>
    <col min="13312" max="13312" width="10.85546875" style="45"/>
    <col min="13313" max="13313" width="23.42578125" style="45" customWidth="1"/>
    <col min="13314" max="13314" width="25.140625" style="45" customWidth="1"/>
    <col min="13315" max="13315" width="12.85546875" style="45" customWidth="1"/>
    <col min="13316" max="13316" width="9.5703125" style="45" customWidth="1"/>
    <col min="13317" max="13317" width="8.7109375" style="45" customWidth="1"/>
    <col min="13318" max="13318" width="10.85546875" style="45"/>
    <col min="13319" max="13320" width="0" style="45" hidden="1" customWidth="1"/>
    <col min="13321" max="13321" width="14.28515625" style="45" customWidth="1"/>
    <col min="13322" max="13322" width="14.85546875" style="45" customWidth="1"/>
    <col min="13323" max="13323" width="15.7109375" style="45" customWidth="1"/>
    <col min="13324" max="13324" width="16" style="45" customWidth="1"/>
    <col min="13325" max="13325" width="15.42578125" style="45" customWidth="1"/>
    <col min="13326" max="13326" width="28.5703125" style="45" customWidth="1"/>
    <col min="13327" max="13566" width="10.85546875" style="45"/>
    <col min="13567" max="13567" width="8.28515625" style="45" customWidth="1"/>
    <col min="13568" max="13568" width="10.85546875" style="45"/>
    <col min="13569" max="13569" width="23.42578125" style="45" customWidth="1"/>
    <col min="13570" max="13570" width="25.140625" style="45" customWidth="1"/>
    <col min="13571" max="13571" width="12.85546875" style="45" customWidth="1"/>
    <col min="13572" max="13572" width="9.5703125" style="45" customWidth="1"/>
    <col min="13573" max="13573" width="8.7109375" style="45" customWidth="1"/>
    <col min="13574" max="13574" width="10.85546875" style="45"/>
    <col min="13575" max="13576" width="0" style="45" hidden="1" customWidth="1"/>
    <col min="13577" max="13577" width="14.28515625" style="45" customWidth="1"/>
    <col min="13578" max="13578" width="14.85546875" style="45" customWidth="1"/>
    <col min="13579" max="13579" width="15.7109375" style="45" customWidth="1"/>
    <col min="13580" max="13580" width="16" style="45" customWidth="1"/>
    <col min="13581" max="13581" width="15.42578125" style="45" customWidth="1"/>
    <col min="13582" max="13582" width="28.5703125" style="45" customWidth="1"/>
    <col min="13583" max="13822" width="10.85546875" style="45"/>
    <col min="13823" max="13823" width="8.28515625" style="45" customWidth="1"/>
    <col min="13824" max="13824" width="10.85546875" style="45"/>
    <col min="13825" max="13825" width="23.42578125" style="45" customWidth="1"/>
    <col min="13826" max="13826" width="25.140625" style="45" customWidth="1"/>
    <col min="13827" max="13827" width="12.85546875" style="45" customWidth="1"/>
    <col min="13828" max="13828" width="9.5703125" style="45" customWidth="1"/>
    <col min="13829" max="13829" width="8.7109375" style="45" customWidth="1"/>
    <col min="13830" max="13830" width="10.85546875" style="45"/>
    <col min="13831" max="13832" width="0" style="45" hidden="1" customWidth="1"/>
    <col min="13833" max="13833" width="14.28515625" style="45" customWidth="1"/>
    <col min="13834" max="13834" width="14.85546875" style="45" customWidth="1"/>
    <col min="13835" max="13835" width="15.7109375" style="45" customWidth="1"/>
    <col min="13836" max="13836" width="16" style="45" customWidth="1"/>
    <col min="13837" max="13837" width="15.42578125" style="45" customWidth="1"/>
    <col min="13838" max="13838" width="28.5703125" style="45" customWidth="1"/>
    <col min="13839" max="14078" width="10.85546875" style="45"/>
    <col min="14079" max="14079" width="8.28515625" style="45" customWidth="1"/>
    <col min="14080" max="14080" width="10.85546875" style="45"/>
    <col min="14081" max="14081" width="23.42578125" style="45" customWidth="1"/>
    <col min="14082" max="14082" width="25.140625" style="45" customWidth="1"/>
    <col min="14083" max="14083" width="12.85546875" style="45" customWidth="1"/>
    <col min="14084" max="14084" width="9.5703125" style="45" customWidth="1"/>
    <col min="14085" max="14085" width="8.7109375" style="45" customWidth="1"/>
    <col min="14086" max="14086" width="10.85546875" style="45"/>
    <col min="14087" max="14088" width="0" style="45" hidden="1" customWidth="1"/>
    <col min="14089" max="14089" width="14.28515625" style="45" customWidth="1"/>
    <col min="14090" max="14090" width="14.85546875" style="45" customWidth="1"/>
    <col min="14091" max="14091" width="15.7109375" style="45" customWidth="1"/>
    <col min="14092" max="14092" width="16" style="45" customWidth="1"/>
    <col min="14093" max="14093" width="15.42578125" style="45" customWidth="1"/>
    <col min="14094" max="14094" width="28.5703125" style="45" customWidth="1"/>
    <col min="14095" max="14334" width="10.85546875" style="45"/>
    <col min="14335" max="14335" width="8.28515625" style="45" customWidth="1"/>
    <col min="14336" max="14336" width="10.85546875" style="45"/>
    <col min="14337" max="14337" width="23.42578125" style="45" customWidth="1"/>
    <col min="14338" max="14338" width="25.140625" style="45" customWidth="1"/>
    <col min="14339" max="14339" width="12.85546875" style="45" customWidth="1"/>
    <col min="14340" max="14340" width="9.5703125" style="45" customWidth="1"/>
    <col min="14341" max="14341" width="8.7109375" style="45" customWidth="1"/>
    <col min="14342" max="14342" width="10.85546875" style="45"/>
    <col min="14343" max="14344" width="0" style="45" hidden="1" customWidth="1"/>
    <col min="14345" max="14345" width="14.28515625" style="45" customWidth="1"/>
    <col min="14346" max="14346" width="14.85546875" style="45" customWidth="1"/>
    <col min="14347" max="14347" width="15.7109375" style="45" customWidth="1"/>
    <col min="14348" max="14348" width="16" style="45" customWidth="1"/>
    <col min="14349" max="14349" width="15.42578125" style="45" customWidth="1"/>
    <col min="14350" max="14350" width="28.5703125" style="45" customWidth="1"/>
    <col min="14351" max="14590" width="10.85546875" style="45"/>
    <col min="14591" max="14591" width="8.28515625" style="45" customWidth="1"/>
    <col min="14592" max="14592" width="10.85546875" style="45"/>
    <col min="14593" max="14593" width="23.42578125" style="45" customWidth="1"/>
    <col min="14594" max="14594" width="25.140625" style="45" customWidth="1"/>
    <col min="14595" max="14595" width="12.85546875" style="45" customWidth="1"/>
    <col min="14596" max="14596" width="9.5703125" style="45" customWidth="1"/>
    <col min="14597" max="14597" width="8.7109375" style="45" customWidth="1"/>
    <col min="14598" max="14598" width="10.85546875" style="45"/>
    <col min="14599" max="14600" width="0" style="45" hidden="1" customWidth="1"/>
    <col min="14601" max="14601" width="14.28515625" style="45" customWidth="1"/>
    <col min="14602" max="14602" width="14.85546875" style="45" customWidth="1"/>
    <col min="14603" max="14603" width="15.7109375" style="45" customWidth="1"/>
    <col min="14604" max="14604" width="16" style="45" customWidth="1"/>
    <col min="14605" max="14605" width="15.42578125" style="45" customWidth="1"/>
    <col min="14606" max="14606" width="28.5703125" style="45" customWidth="1"/>
    <col min="14607" max="14846" width="10.85546875" style="45"/>
    <col min="14847" max="14847" width="8.28515625" style="45" customWidth="1"/>
    <col min="14848" max="14848" width="10.85546875" style="45"/>
    <col min="14849" max="14849" width="23.42578125" style="45" customWidth="1"/>
    <col min="14850" max="14850" width="25.140625" style="45" customWidth="1"/>
    <col min="14851" max="14851" width="12.85546875" style="45" customWidth="1"/>
    <col min="14852" max="14852" width="9.5703125" style="45" customWidth="1"/>
    <col min="14853" max="14853" width="8.7109375" style="45" customWidth="1"/>
    <col min="14854" max="14854" width="10.85546875" style="45"/>
    <col min="14855" max="14856" width="0" style="45" hidden="1" customWidth="1"/>
    <col min="14857" max="14857" width="14.28515625" style="45" customWidth="1"/>
    <col min="14858" max="14858" width="14.85546875" style="45" customWidth="1"/>
    <col min="14859" max="14859" width="15.7109375" style="45" customWidth="1"/>
    <col min="14860" max="14860" width="16" style="45" customWidth="1"/>
    <col min="14861" max="14861" width="15.42578125" style="45" customWidth="1"/>
    <col min="14862" max="14862" width="28.5703125" style="45" customWidth="1"/>
    <col min="14863" max="15102" width="10.85546875" style="45"/>
    <col min="15103" max="15103" width="8.28515625" style="45" customWidth="1"/>
    <col min="15104" max="15104" width="10.85546875" style="45"/>
    <col min="15105" max="15105" width="23.42578125" style="45" customWidth="1"/>
    <col min="15106" max="15106" width="25.140625" style="45" customWidth="1"/>
    <col min="15107" max="15107" width="12.85546875" style="45" customWidth="1"/>
    <col min="15108" max="15108" width="9.5703125" style="45" customWidth="1"/>
    <col min="15109" max="15109" width="8.7109375" style="45" customWidth="1"/>
    <col min="15110" max="15110" width="10.85546875" style="45"/>
    <col min="15111" max="15112" width="0" style="45" hidden="1" customWidth="1"/>
    <col min="15113" max="15113" width="14.28515625" style="45" customWidth="1"/>
    <col min="15114" max="15114" width="14.85546875" style="45" customWidth="1"/>
    <col min="15115" max="15115" width="15.7109375" style="45" customWidth="1"/>
    <col min="15116" max="15116" width="16" style="45" customWidth="1"/>
    <col min="15117" max="15117" width="15.42578125" style="45" customWidth="1"/>
    <col min="15118" max="15118" width="28.5703125" style="45" customWidth="1"/>
    <col min="15119" max="15358" width="10.85546875" style="45"/>
    <col min="15359" max="15359" width="8.28515625" style="45" customWidth="1"/>
    <col min="15360" max="15360" width="10.85546875" style="45"/>
    <col min="15361" max="15361" width="23.42578125" style="45" customWidth="1"/>
    <col min="15362" max="15362" width="25.140625" style="45" customWidth="1"/>
    <col min="15363" max="15363" width="12.85546875" style="45" customWidth="1"/>
    <col min="15364" max="15364" width="9.5703125" style="45" customWidth="1"/>
    <col min="15365" max="15365" width="8.7109375" style="45" customWidth="1"/>
    <col min="15366" max="15366" width="10.85546875" style="45"/>
    <col min="15367" max="15368" width="0" style="45" hidden="1" customWidth="1"/>
    <col min="15369" max="15369" width="14.28515625" style="45" customWidth="1"/>
    <col min="15370" max="15370" width="14.85546875" style="45" customWidth="1"/>
    <col min="15371" max="15371" width="15.7109375" style="45" customWidth="1"/>
    <col min="15372" max="15372" width="16" style="45" customWidth="1"/>
    <col min="15373" max="15373" width="15.42578125" style="45" customWidth="1"/>
    <col min="15374" max="15374" width="28.5703125" style="45" customWidth="1"/>
    <col min="15375" max="15614" width="10.85546875" style="45"/>
    <col min="15615" max="15615" width="8.28515625" style="45" customWidth="1"/>
    <col min="15616" max="15616" width="10.85546875" style="45"/>
    <col min="15617" max="15617" width="23.42578125" style="45" customWidth="1"/>
    <col min="15618" max="15618" width="25.140625" style="45" customWidth="1"/>
    <col min="15619" max="15619" width="12.85546875" style="45" customWidth="1"/>
    <col min="15620" max="15620" width="9.5703125" style="45" customWidth="1"/>
    <col min="15621" max="15621" width="8.7109375" style="45" customWidth="1"/>
    <col min="15622" max="15622" width="10.85546875" style="45"/>
    <col min="15623" max="15624" width="0" style="45" hidden="1" customWidth="1"/>
    <col min="15625" max="15625" width="14.28515625" style="45" customWidth="1"/>
    <col min="15626" max="15626" width="14.85546875" style="45" customWidth="1"/>
    <col min="15627" max="15627" width="15.7109375" style="45" customWidth="1"/>
    <col min="15628" max="15628" width="16" style="45" customWidth="1"/>
    <col min="15629" max="15629" width="15.42578125" style="45" customWidth="1"/>
    <col min="15630" max="15630" width="28.5703125" style="45" customWidth="1"/>
    <col min="15631" max="15870" width="10.85546875" style="45"/>
    <col min="15871" max="15871" width="8.28515625" style="45" customWidth="1"/>
    <col min="15872" max="15872" width="10.85546875" style="45"/>
    <col min="15873" max="15873" width="23.42578125" style="45" customWidth="1"/>
    <col min="15874" max="15874" width="25.140625" style="45" customWidth="1"/>
    <col min="15875" max="15875" width="12.85546875" style="45" customWidth="1"/>
    <col min="15876" max="15876" width="9.5703125" style="45" customWidth="1"/>
    <col min="15877" max="15877" width="8.7109375" style="45" customWidth="1"/>
    <col min="15878" max="15878" width="10.85546875" style="45"/>
    <col min="15879" max="15880" width="0" style="45" hidden="1" customWidth="1"/>
    <col min="15881" max="15881" width="14.28515625" style="45" customWidth="1"/>
    <col min="15882" max="15882" width="14.85546875" style="45" customWidth="1"/>
    <col min="15883" max="15883" width="15.7109375" style="45" customWidth="1"/>
    <col min="15884" max="15884" width="16" style="45" customWidth="1"/>
    <col min="15885" max="15885" width="15.42578125" style="45" customWidth="1"/>
    <col min="15886" max="15886" width="28.5703125" style="45" customWidth="1"/>
    <col min="15887" max="16126" width="10.85546875" style="45"/>
    <col min="16127" max="16127" width="8.28515625" style="45" customWidth="1"/>
    <col min="16128" max="16128" width="10.85546875" style="45"/>
    <col min="16129" max="16129" width="23.42578125" style="45" customWidth="1"/>
    <col min="16130" max="16130" width="25.140625" style="45" customWidth="1"/>
    <col min="16131" max="16131" width="12.85546875" style="45" customWidth="1"/>
    <col min="16132" max="16132" width="9.5703125" style="45" customWidth="1"/>
    <col min="16133" max="16133" width="8.7109375" style="45" customWidth="1"/>
    <col min="16134" max="16134" width="10.85546875" style="45"/>
    <col min="16135" max="16136" width="0" style="45" hidden="1" customWidth="1"/>
    <col min="16137" max="16137" width="14.28515625" style="45" customWidth="1"/>
    <col min="16138" max="16138" width="14.85546875" style="45" customWidth="1"/>
    <col min="16139" max="16139" width="15.7109375" style="45" customWidth="1"/>
    <col min="16140" max="16140" width="16" style="45" customWidth="1"/>
    <col min="16141" max="16141" width="15.42578125" style="45" customWidth="1"/>
    <col min="16142" max="16142" width="28.5703125" style="45" customWidth="1"/>
    <col min="16143" max="16384" width="10.85546875" style="45"/>
  </cols>
  <sheetData>
    <row r="2" spans="1:14" ht="23.25" customHeight="1" x14ac:dyDescent="0.2">
      <c r="A2" s="39" t="s">
        <v>168</v>
      </c>
      <c r="B2" s="40"/>
      <c r="C2" s="455" t="s">
        <v>226</v>
      </c>
      <c r="D2" s="456"/>
      <c r="E2" s="456"/>
      <c r="F2" s="456"/>
      <c r="G2" s="456"/>
      <c r="H2" s="456"/>
      <c r="I2" s="456"/>
      <c r="J2" s="457"/>
      <c r="K2" s="44"/>
      <c r="L2" s="44"/>
      <c r="M2" s="44"/>
      <c r="N2" s="44"/>
    </row>
    <row r="3" spans="1:14" ht="15.75" x14ac:dyDescent="0.25">
      <c r="A3" s="44"/>
      <c r="B3" s="44"/>
      <c r="C3" s="44"/>
      <c r="D3" s="46"/>
      <c r="E3" s="44"/>
      <c r="F3" s="44"/>
      <c r="G3" s="44"/>
      <c r="H3" s="44"/>
      <c r="I3" s="44"/>
      <c r="J3" s="44"/>
      <c r="K3" s="44"/>
      <c r="L3" s="44"/>
      <c r="M3" s="44"/>
      <c r="N3" s="44"/>
    </row>
    <row r="4" spans="1:14" x14ac:dyDescent="0.2">
      <c r="A4" s="458" t="s">
        <v>169</v>
      </c>
      <c r="B4" s="458"/>
      <c r="C4" s="458"/>
      <c r="D4" s="458"/>
      <c r="E4" s="458"/>
      <c r="F4" s="459"/>
      <c r="G4" s="76"/>
      <c r="H4" s="460">
        <v>9</v>
      </c>
      <c r="I4" s="458"/>
      <c r="J4" s="458"/>
      <c r="K4" s="458"/>
      <c r="L4" s="458"/>
      <c r="M4" s="458"/>
      <c r="N4" s="458"/>
    </row>
    <row r="5" spans="1:14" ht="36" x14ac:dyDescent="0.2">
      <c r="A5" s="29" t="s">
        <v>170</v>
      </c>
      <c r="B5" s="29" t="s">
        <v>171</v>
      </c>
      <c r="C5" s="29" t="s">
        <v>172</v>
      </c>
      <c r="D5" s="29" t="s">
        <v>173</v>
      </c>
      <c r="E5" s="29" t="s">
        <v>174</v>
      </c>
      <c r="F5" s="29" t="s">
        <v>175</v>
      </c>
      <c r="G5" s="29" t="s">
        <v>229</v>
      </c>
      <c r="H5" s="29" t="s">
        <v>194</v>
      </c>
      <c r="I5" s="29" t="s">
        <v>45</v>
      </c>
      <c r="J5" s="29" t="s">
        <v>176</v>
      </c>
      <c r="K5" s="29" t="s">
        <v>193</v>
      </c>
      <c r="L5" s="29" t="s">
        <v>195</v>
      </c>
      <c r="M5" s="29" t="s">
        <v>196</v>
      </c>
      <c r="N5" s="29" t="s">
        <v>197</v>
      </c>
    </row>
    <row r="6" spans="1:14" ht="26.45" customHeight="1" x14ac:dyDescent="0.3">
      <c r="A6" s="288">
        <v>1</v>
      </c>
      <c r="B6" s="288" t="s">
        <v>177</v>
      </c>
      <c r="C6" s="289" t="s">
        <v>178</v>
      </c>
      <c r="D6" s="289" t="s">
        <v>178</v>
      </c>
      <c r="E6" s="288" t="s">
        <v>179</v>
      </c>
      <c r="F6" s="288">
        <f>COUNTIF(NOM!$F$3:$F$201,'PRE FACTURA FEBRERO'!D6)</f>
        <v>144</v>
      </c>
      <c r="G6" s="290">
        <f>SUMIF(NOM!$F$3:$F$201,'PRE FACTURA FEBRERO'!D6,NOM!$I$3:$I$201)</f>
        <v>3761</v>
      </c>
      <c r="H6" s="291">
        <f t="shared" ref="H6:H10" si="0">J6/30</f>
        <v>116146.88649936666</v>
      </c>
      <c r="I6" s="291">
        <v>3484406.5949809998</v>
      </c>
      <c r="J6" s="291">
        <v>3484406.5949809998</v>
      </c>
      <c r="K6" s="292">
        <f>+H6*G6</f>
        <v>436828440.12411803</v>
      </c>
      <c r="L6" s="293"/>
      <c r="M6" s="293"/>
      <c r="N6" s="239">
        <f>+H6*G6</f>
        <v>436828440.12411803</v>
      </c>
    </row>
    <row r="7" spans="1:14" ht="26.45" customHeight="1" x14ac:dyDescent="0.3">
      <c r="A7" s="288">
        <v>2</v>
      </c>
      <c r="B7" s="288" t="s">
        <v>177</v>
      </c>
      <c r="C7" s="289" t="s">
        <v>982</v>
      </c>
      <c r="D7" s="289" t="s">
        <v>982</v>
      </c>
      <c r="E7" s="288" t="s">
        <v>179</v>
      </c>
      <c r="F7" s="288">
        <f>COUNTIF(NOM!$F$3:$F$201,'PRE FACTURA FEBRERO'!D7)</f>
        <v>39</v>
      </c>
      <c r="G7" s="290">
        <f>SUMIF(NOM!$F$3:$F$201,'PRE FACTURA FEBRERO'!D7,NOM!$I$3:$I$201)</f>
        <v>1082</v>
      </c>
      <c r="H7" s="291">
        <f t="shared" si="0"/>
        <v>116146.88649936666</v>
      </c>
      <c r="I7" s="291">
        <v>3484406.5949809998</v>
      </c>
      <c r="J7" s="291">
        <v>3484406.5949809998</v>
      </c>
      <c r="K7" s="292">
        <f>+H7*G7</f>
        <v>125670931.19231473</v>
      </c>
      <c r="L7" s="293"/>
      <c r="M7" s="293"/>
      <c r="N7" s="239">
        <f t="shared" ref="N7:N10" si="1">+H7*G7</f>
        <v>125670931.19231473</v>
      </c>
    </row>
    <row r="8" spans="1:14" ht="26.45" customHeight="1" x14ac:dyDescent="0.3">
      <c r="A8" s="288">
        <v>3</v>
      </c>
      <c r="B8" s="288" t="s">
        <v>177</v>
      </c>
      <c r="C8" s="289" t="s">
        <v>1475</v>
      </c>
      <c r="D8" s="289" t="s">
        <v>1475</v>
      </c>
      <c r="E8" s="288" t="s">
        <v>179</v>
      </c>
      <c r="F8" s="288">
        <f>COUNTIF(NOM!$F$3:$F$201,'PRE FACTURA FEBRERO'!D8)</f>
        <v>5</v>
      </c>
      <c r="G8" s="290">
        <f>SUMIF(NOM!$F$3:$F$201,'PRE FACTURA FEBRERO'!D8,NOM!$I$3:$I$201)</f>
        <v>140</v>
      </c>
      <c r="H8" s="291">
        <f t="shared" si="0"/>
        <v>116146.88649936666</v>
      </c>
      <c r="I8" s="291">
        <v>3484406.5949809998</v>
      </c>
      <c r="J8" s="291">
        <v>3484406.5949809998</v>
      </c>
      <c r="K8" s="292">
        <f>+H8*G8</f>
        <v>16260564.109911334</v>
      </c>
      <c r="L8" s="293"/>
      <c r="M8" s="293"/>
      <c r="N8" s="239">
        <f t="shared" si="1"/>
        <v>16260564.109911334</v>
      </c>
    </row>
    <row r="9" spans="1:14" ht="26.45" customHeight="1" x14ac:dyDescent="0.3">
      <c r="A9" s="288">
        <v>4</v>
      </c>
      <c r="B9" s="288" t="s">
        <v>177</v>
      </c>
      <c r="C9" s="289" t="s">
        <v>983</v>
      </c>
      <c r="D9" s="289" t="s">
        <v>983</v>
      </c>
      <c r="E9" s="288" t="s">
        <v>179</v>
      </c>
      <c r="F9" s="288">
        <f>COUNTIF(NOM!$F$3:$F$201,'PRE FACTURA FEBRERO'!D9)</f>
        <v>6</v>
      </c>
      <c r="G9" s="290">
        <f>SUMIF(NOM!$F$3:$F$201,'PRE FACTURA FEBRERO'!D9,NOM!$I$3:$I$201)</f>
        <v>168</v>
      </c>
      <c r="H9" s="291">
        <f t="shared" si="0"/>
        <v>116146.88649936666</v>
      </c>
      <c r="I9" s="291">
        <v>3484406.5949809998</v>
      </c>
      <c r="J9" s="291">
        <v>3484406.5949809998</v>
      </c>
      <c r="K9" s="292">
        <f>+H9*G9</f>
        <v>19512676.931893598</v>
      </c>
      <c r="L9" s="293"/>
      <c r="M9" s="293"/>
      <c r="N9" s="239">
        <f t="shared" si="1"/>
        <v>19512676.931893598</v>
      </c>
    </row>
    <row r="10" spans="1:14" ht="26.45" customHeight="1" x14ac:dyDescent="0.3">
      <c r="A10" s="288">
        <v>5</v>
      </c>
      <c r="B10" s="288" t="s">
        <v>177</v>
      </c>
      <c r="C10" s="289" t="s">
        <v>180</v>
      </c>
      <c r="D10" s="289" t="s">
        <v>180</v>
      </c>
      <c r="E10" s="288" t="s">
        <v>179</v>
      </c>
      <c r="F10" s="288">
        <f>COUNTIF(NOM!$F$3:$F$201,'PRE FACTURA FEBRERO'!D10)</f>
        <v>5</v>
      </c>
      <c r="G10" s="290">
        <f>SUMIF(NOM!$F$3:$F$201,'PRE FACTURA FEBRERO'!D10,NOM!$I$3:$I$201)</f>
        <v>140</v>
      </c>
      <c r="H10" s="291">
        <f t="shared" si="0"/>
        <v>116146.88649936666</v>
      </c>
      <c r="I10" s="291">
        <v>3484406.5949809998</v>
      </c>
      <c r="J10" s="291">
        <v>3484406.5949809998</v>
      </c>
      <c r="K10" s="292">
        <f>+H10*G10</f>
        <v>16260564.109911334</v>
      </c>
      <c r="L10" s="293"/>
      <c r="M10" s="293"/>
      <c r="N10" s="239">
        <f t="shared" si="1"/>
        <v>16260564.109911334</v>
      </c>
    </row>
    <row r="11" spans="1:14" ht="26.45" customHeight="1" x14ac:dyDescent="0.2">
      <c r="A11" s="9">
        <v>27</v>
      </c>
      <c r="B11" s="295" t="s">
        <v>230</v>
      </c>
      <c r="C11" s="296" t="s">
        <v>231</v>
      </c>
      <c r="D11" s="296" t="s">
        <v>201</v>
      </c>
      <c r="E11" s="295" t="s">
        <v>179</v>
      </c>
      <c r="F11" s="295"/>
      <c r="G11" s="295"/>
      <c r="H11" s="297">
        <f>IFERROR(VLOOKUP(D11,'MAQ POR SEDES FEBRERO'!$B$3:$AA$27,26,0),"")</f>
        <v>3422617.2340000002</v>
      </c>
      <c r="I11" s="297">
        <f>H11</f>
        <v>3422617.2340000002</v>
      </c>
      <c r="J11" s="297">
        <f>H11</f>
        <v>3422617.2340000002</v>
      </c>
      <c r="K11" s="298">
        <f>H11</f>
        <v>3422617.2340000002</v>
      </c>
      <c r="L11" s="299"/>
      <c r="M11" s="299"/>
      <c r="N11" s="240">
        <f>H11</f>
        <v>3422617.2340000002</v>
      </c>
    </row>
    <row r="12" spans="1:14" ht="26.45" customHeight="1" x14ac:dyDescent="0.2">
      <c r="A12" s="9">
        <v>27</v>
      </c>
      <c r="B12" s="295" t="s">
        <v>230</v>
      </c>
      <c r="C12" s="296" t="s">
        <v>231</v>
      </c>
      <c r="D12" s="296" t="s">
        <v>202</v>
      </c>
      <c r="E12" s="295" t="s">
        <v>179</v>
      </c>
      <c r="F12" s="300"/>
      <c r="G12" s="300"/>
      <c r="H12" s="297">
        <f>IFERROR(VLOOKUP(D12,'MAQ POR SEDES FEBRERO'!$B$3:$AA$27,26,0),"")</f>
        <v>990875.44299999997</v>
      </c>
      <c r="I12" s="297">
        <f t="shared" ref="I12:I60" si="2">H12</f>
        <v>990875.44299999997</v>
      </c>
      <c r="J12" s="297">
        <f t="shared" ref="J12:J60" si="3">H12</f>
        <v>990875.44299999997</v>
      </c>
      <c r="K12" s="298">
        <f t="shared" ref="K12:K60" si="4">H12</f>
        <v>990875.44299999997</v>
      </c>
      <c r="L12" s="299"/>
      <c r="M12" s="299"/>
      <c r="N12" s="240">
        <f t="shared" ref="N12:N60" si="5">H12</f>
        <v>990875.44299999997</v>
      </c>
    </row>
    <row r="13" spans="1:14" ht="26.45" customHeight="1" x14ac:dyDescent="0.2">
      <c r="A13" s="9">
        <v>27</v>
      </c>
      <c r="B13" s="295" t="s">
        <v>230</v>
      </c>
      <c r="C13" s="296" t="s">
        <v>231</v>
      </c>
      <c r="D13" s="296" t="s">
        <v>203</v>
      </c>
      <c r="E13" s="295" t="s">
        <v>179</v>
      </c>
      <c r="F13" s="300"/>
      <c r="G13" s="300"/>
      <c r="H13" s="297">
        <f>IFERROR(VLOOKUP(D13,'MAQ POR SEDES FEBRERO'!$B$3:$AA$27,26,0),"")</f>
        <v>601086.86899999995</v>
      </c>
      <c r="I13" s="297">
        <f t="shared" si="2"/>
        <v>601086.86899999995</v>
      </c>
      <c r="J13" s="297">
        <f t="shared" si="3"/>
        <v>601086.86899999995</v>
      </c>
      <c r="K13" s="298">
        <f t="shared" si="4"/>
        <v>601086.86899999995</v>
      </c>
      <c r="L13" s="299"/>
      <c r="M13" s="299"/>
      <c r="N13" s="240">
        <f t="shared" si="5"/>
        <v>601086.86899999995</v>
      </c>
    </row>
    <row r="14" spans="1:14" ht="26.45" customHeight="1" x14ac:dyDescent="0.2">
      <c r="A14" s="9">
        <v>27</v>
      </c>
      <c r="B14" s="295" t="s">
        <v>230</v>
      </c>
      <c r="C14" s="296" t="s">
        <v>231</v>
      </c>
      <c r="D14" s="296" t="s">
        <v>204</v>
      </c>
      <c r="E14" s="295" t="s">
        <v>179</v>
      </c>
      <c r="F14" s="300"/>
      <c r="G14" s="300"/>
      <c r="H14" s="297">
        <f>IFERROR(VLOOKUP(D14,'MAQ POR SEDES FEBRERO'!$B$3:$AA$27,26,0),"")</f>
        <v>0</v>
      </c>
      <c r="I14" s="297">
        <f t="shared" si="2"/>
        <v>0</v>
      </c>
      <c r="J14" s="297">
        <f t="shared" si="3"/>
        <v>0</v>
      </c>
      <c r="K14" s="298">
        <f t="shared" si="4"/>
        <v>0</v>
      </c>
      <c r="L14" s="299"/>
      <c r="M14" s="299"/>
      <c r="N14" s="240">
        <f t="shared" si="5"/>
        <v>0</v>
      </c>
    </row>
    <row r="15" spans="1:14" ht="26.45" customHeight="1" x14ac:dyDescent="0.2">
      <c r="A15" s="9">
        <v>27</v>
      </c>
      <c r="B15" s="295" t="s">
        <v>230</v>
      </c>
      <c r="C15" s="296" t="s">
        <v>231</v>
      </c>
      <c r="D15" s="296" t="s">
        <v>205</v>
      </c>
      <c r="E15" s="295" t="s">
        <v>179</v>
      </c>
      <c r="F15" s="300"/>
      <c r="G15" s="300"/>
      <c r="H15" s="297">
        <f>IFERROR(VLOOKUP(D15,'MAQ POR SEDES FEBRERO'!$B$3:$AA$27,26,0),"")</f>
        <v>817363.75100000005</v>
      </c>
      <c r="I15" s="297">
        <f t="shared" si="2"/>
        <v>817363.75100000005</v>
      </c>
      <c r="J15" s="297">
        <f t="shared" si="3"/>
        <v>817363.75100000005</v>
      </c>
      <c r="K15" s="298">
        <f t="shared" si="4"/>
        <v>817363.75100000005</v>
      </c>
      <c r="L15" s="299"/>
      <c r="M15" s="299"/>
      <c r="N15" s="240">
        <f t="shared" si="5"/>
        <v>817363.75100000005</v>
      </c>
    </row>
    <row r="16" spans="1:14" ht="26.45" customHeight="1" x14ac:dyDescent="0.2">
      <c r="A16" s="9">
        <v>27</v>
      </c>
      <c r="B16" s="295" t="s">
        <v>230</v>
      </c>
      <c r="C16" s="296" t="s">
        <v>231</v>
      </c>
      <c r="D16" s="296" t="s">
        <v>206</v>
      </c>
      <c r="E16" s="295" t="s">
        <v>179</v>
      </c>
      <c r="F16" s="300"/>
      <c r="G16" s="300"/>
      <c r="H16" s="297">
        <f>IFERROR(VLOOKUP(D16,'MAQ POR SEDES FEBRERO'!$B$3:$AA$27,26,0),"")</f>
        <v>508649.31699999998</v>
      </c>
      <c r="I16" s="297">
        <f t="shared" si="2"/>
        <v>508649.31699999998</v>
      </c>
      <c r="J16" s="297">
        <f t="shared" si="3"/>
        <v>508649.31699999998</v>
      </c>
      <c r="K16" s="298">
        <f t="shared" si="4"/>
        <v>508649.31699999998</v>
      </c>
      <c r="L16" s="299"/>
      <c r="M16" s="299"/>
      <c r="N16" s="240">
        <f t="shared" si="5"/>
        <v>508649.31699999998</v>
      </c>
    </row>
    <row r="17" spans="1:14" ht="26.45" customHeight="1" x14ac:dyDescent="0.2">
      <c r="A17" s="9">
        <v>27</v>
      </c>
      <c r="B17" s="295" t="s">
        <v>230</v>
      </c>
      <c r="C17" s="296" t="s">
        <v>231</v>
      </c>
      <c r="D17" s="296" t="s">
        <v>207</v>
      </c>
      <c r="E17" s="295" t="s">
        <v>179</v>
      </c>
      <c r="F17" s="300"/>
      <c r="G17" s="300"/>
      <c r="H17" s="297">
        <f>IFERROR(VLOOKUP(D17,'MAQ POR SEDES FEBRERO'!$B$3:$AA$27,26,0),"")</f>
        <v>508649.31699999998</v>
      </c>
      <c r="I17" s="297">
        <f t="shared" si="2"/>
        <v>508649.31699999998</v>
      </c>
      <c r="J17" s="297">
        <f t="shared" si="3"/>
        <v>508649.31699999998</v>
      </c>
      <c r="K17" s="298">
        <f t="shared" si="4"/>
        <v>508649.31699999998</v>
      </c>
      <c r="L17" s="299"/>
      <c r="M17" s="299"/>
      <c r="N17" s="240">
        <f t="shared" si="5"/>
        <v>508649.31699999998</v>
      </c>
    </row>
    <row r="18" spans="1:14" ht="26.45" customHeight="1" x14ac:dyDescent="0.2">
      <c r="A18" s="9">
        <v>27</v>
      </c>
      <c r="B18" s="295" t="s">
        <v>230</v>
      </c>
      <c r="C18" s="296" t="s">
        <v>231</v>
      </c>
      <c r="D18" s="296" t="s">
        <v>208</v>
      </c>
      <c r="E18" s="295" t="s">
        <v>179</v>
      </c>
      <c r="F18" s="300"/>
      <c r="G18" s="300"/>
      <c r="H18" s="297">
        <f>IFERROR(VLOOKUP(D18,'MAQ POR SEDES FEBRERO'!$B$3:$AA$27,26,0),"")</f>
        <v>508649.31699999998</v>
      </c>
      <c r="I18" s="297">
        <f t="shared" si="2"/>
        <v>508649.31699999998</v>
      </c>
      <c r="J18" s="297">
        <f t="shared" si="3"/>
        <v>508649.31699999998</v>
      </c>
      <c r="K18" s="298">
        <f t="shared" si="4"/>
        <v>508649.31699999998</v>
      </c>
      <c r="L18" s="299"/>
      <c r="M18" s="299"/>
      <c r="N18" s="240">
        <f t="shared" si="5"/>
        <v>508649.31699999998</v>
      </c>
    </row>
    <row r="19" spans="1:14" ht="26.45" customHeight="1" x14ac:dyDescent="0.2">
      <c r="A19" s="9">
        <v>27</v>
      </c>
      <c r="B19" s="295" t="s">
        <v>230</v>
      </c>
      <c r="C19" s="296" t="s">
        <v>231</v>
      </c>
      <c r="D19" s="296" t="s">
        <v>209</v>
      </c>
      <c r="E19" s="295" t="s">
        <v>179</v>
      </c>
      <c r="F19" s="300"/>
      <c r="G19" s="300"/>
      <c r="H19" s="297">
        <f>IFERROR(VLOOKUP(D19,'MAQ POR SEDES FEBRERO'!$B$3:$AA$27,26,0),"")</f>
        <v>508649.31699999998</v>
      </c>
      <c r="I19" s="297">
        <f t="shared" si="2"/>
        <v>508649.31699999998</v>
      </c>
      <c r="J19" s="297">
        <f t="shared" si="3"/>
        <v>508649.31699999998</v>
      </c>
      <c r="K19" s="298">
        <f t="shared" si="4"/>
        <v>508649.31699999998</v>
      </c>
      <c r="L19" s="299"/>
      <c r="M19" s="299"/>
      <c r="N19" s="240">
        <f t="shared" si="5"/>
        <v>508649.31699999998</v>
      </c>
    </row>
    <row r="20" spans="1:14" ht="26.45" customHeight="1" x14ac:dyDescent="0.2">
      <c r="A20" s="9">
        <v>27</v>
      </c>
      <c r="B20" s="295" t="s">
        <v>230</v>
      </c>
      <c r="C20" s="296" t="s">
        <v>231</v>
      </c>
      <c r="D20" s="296" t="s">
        <v>210</v>
      </c>
      <c r="E20" s="295" t="s">
        <v>179</v>
      </c>
      <c r="F20" s="300"/>
      <c r="G20" s="300"/>
      <c r="H20" s="297">
        <f>IFERROR(VLOOKUP(D20,'MAQ POR SEDES FEBRERO'!$B$3:$AA$27,26,0),"")</f>
        <v>627552.1</v>
      </c>
      <c r="I20" s="297">
        <f t="shared" si="2"/>
        <v>627552.1</v>
      </c>
      <c r="J20" s="297">
        <f t="shared" si="3"/>
        <v>627552.1</v>
      </c>
      <c r="K20" s="298">
        <f t="shared" si="4"/>
        <v>627552.1</v>
      </c>
      <c r="L20" s="299"/>
      <c r="M20" s="299"/>
      <c r="N20" s="240">
        <f t="shared" si="5"/>
        <v>627552.1</v>
      </c>
    </row>
    <row r="21" spans="1:14" ht="26.45" customHeight="1" x14ac:dyDescent="0.2">
      <c r="A21" s="9">
        <v>27</v>
      </c>
      <c r="B21" s="295" t="s">
        <v>230</v>
      </c>
      <c r="C21" s="296" t="s">
        <v>231</v>
      </c>
      <c r="D21" s="296" t="s">
        <v>211</v>
      </c>
      <c r="E21" s="295" t="s">
        <v>179</v>
      </c>
      <c r="F21" s="300"/>
      <c r="G21" s="300"/>
      <c r="H21" s="297">
        <f>IFERROR(VLOOKUP(D21,'MAQ POR SEDES FEBRERO'!$B$3:$AA$27,26,0),"")</f>
        <v>508649.31699999998</v>
      </c>
      <c r="I21" s="297">
        <f t="shared" si="2"/>
        <v>508649.31699999998</v>
      </c>
      <c r="J21" s="297">
        <f t="shared" si="3"/>
        <v>508649.31699999998</v>
      </c>
      <c r="K21" s="298">
        <f t="shared" si="4"/>
        <v>508649.31699999998</v>
      </c>
      <c r="L21" s="299"/>
      <c r="M21" s="299"/>
      <c r="N21" s="240">
        <f t="shared" si="5"/>
        <v>508649.31699999998</v>
      </c>
    </row>
    <row r="22" spans="1:14" ht="26.45" customHeight="1" x14ac:dyDescent="0.2">
      <c r="A22" s="9">
        <v>27</v>
      </c>
      <c r="B22" s="295" t="s">
        <v>230</v>
      </c>
      <c r="C22" s="296" t="s">
        <v>231</v>
      </c>
      <c r="D22" s="296" t="s">
        <v>212</v>
      </c>
      <c r="E22" s="295" t="s">
        <v>179</v>
      </c>
      <c r="F22" s="300"/>
      <c r="G22" s="300"/>
      <c r="H22" s="297">
        <f>IFERROR(VLOOKUP(D22,'MAQ POR SEDES FEBRERO'!$B$3:$AA$27,26,0),"")</f>
        <v>346299.245</v>
      </c>
      <c r="I22" s="297">
        <f t="shared" si="2"/>
        <v>346299.245</v>
      </c>
      <c r="J22" s="297">
        <f t="shared" si="3"/>
        <v>346299.245</v>
      </c>
      <c r="K22" s="298">
        <f t="shared" si="4"/>
        <v>346299.245</v>
      </c>
      <c r="L22" s="299"/>
      <c r="M22" s="299"/>
      <c r="N22" s="240">
        <f t="shared" si="5"/>
        <v>346299.245</v>
      </c>
    </row>
    <row r="23" spans="1:14" ht="26.45" customHeight="1" x14ac:dyDescent="0.2">
      <c r="A23" s="9">
        <v>27</v>
      </c>
      <c r="B23" s="295" t="s">
        <v>230</v>
      </c>
      <c r="C23" s="296" t="s">
        <v>231</v>
      </c>
      <c r="D23" s="296" t="s">
        <v>213</v>
      </c>
      <c r="E23" s="295" t="s">
        <v>179</v>
      </c>
      <c r="F23" s="300"/>
      <c r="G23" s="300"/>
      <c r="H23" s="297">
        <f>IFERROR(VLOOKUP(D23,'MAQ POR SEDES FEBRERO'!$B$3:$AA$27,26,0),"")</f>
        <v>239068.86799999999</v>
      </c>
      <c r="I23" s="297">
        <f t="shared" si="2"/>
        <v>239068.86799999999</v>
      </c>
      <c r="J23" s="297">
        <f t="shared" si="3"/>
        <v>239068.86799999999</v>
      </c>
      <c r="K23" s="298">
        <f t="shared" si="4"/>
        <v>239068.86799999999</v>
      </c>
      <c r="L23" s="299"/>
      <c r="M23" s="299"/>
      <c r="N23" s="240">
        <f t="shared" si="5"/>
        <v>239068.86799999999</v>
      </c>
    </row>
    <row r="24" spans="1:14" ht="26.45" customHeight="1" x14ac:dyDescent="0.2">
      <c r="A24" s="9">
        <v>27</v>
      </c>
      <c r="B24" s="295" t="s">
        <v>230</v>
      </c>
      <c r="C24" s="296" t="s">
        <v>231</v>
      </c>
      <c r="D24" s="296" t="s">
        <v>214</v>
      </c>
      <c r="E24" s="295" t="s">
        <v>179</v>
      </c>
      <c r="F24" s="300"/>
      <c r="G24" s="300"/>
      <c r="H24" s="297">
        <f>IFERROR(VLOOKUP(D24,'MAQ POR SEDES FEBRERO'!$B$3:$AA$27,26,0),"")</f>
        <v>228134.264</v>
      </c>
      <c r="I24" s="297">
        <f t="shared" si="2"/>
        <v>228134.264</v>
      </c>
      <c r="J24" s="297">
        <f t="shared" si="3"/>
        <v>228134.264</v>
      </c>
      <c r="K24" s="298">
        <f t="shared" si="4"/>
        <v>228134.264</v>
      </c>
      <c r="L24" s="299"/>
      <c r="M24" s="299"/>
      <c r="N24" s="240">
        <f t="shared" si="5"/>
        <v>228134.264</v>
      </c>
    </row>
    <row r="25" spans="1:14" ht="26.45" customHeight="1" x14ac:dyDescent="0.2">
      <c r="A25" s="9">
        <v>27</v>
      </c>
      <c r="B25" s="295" t="s">
        <v>230</v>
      </c>
      <c r="C25" s="296" t="s">
        <v>231</v>
      </c>
      <c r="D25" s="296" t="s">
        <v>215</v>
      </c>
      <c r="E25" s="295" t="s">
        <v>179</v>
      </c>
      <c r="F25" s="300"/>
      <c r="G25" s="300"/>
      <c r="H25" s="297">
        <f>IFERROR(VLOOKUP(D25,'MAQ POR SEDES FEBRERO'!$B$3:$AA$27,26,0),"")</f>
        <v>183786.26800000001</v>
      </c>
      <c r="I25" s="297">
        <f t="shared" si="2"/>
        <v>183786.26800000001</v>
      </c>
      <c r="J25" s="297">
        <f t="shared" si="3"/>
        <v>183786.26800000001</v>
      </c>
      <c r="K25" s="298">
        <f t="shared" si="4"/>
        <v>183786.26800000001</v>
      </c>
      <c r="L25" s="299"/>
      <c r="M25" s="299"/>
      <c r="N25" s="240">
        <f t="shared" si="5"/>
        <v>183786.26800000001</v>
      </c>
    </row>
    <row r="26" spans="1:14" ht="26.45" customHeight="1" x14ac:dyDescent="0.2">
      <c r="A26" s="9">
        <v>27</v>
      </c>
      <c r="B26" s="295" t="s">
        <v>230</v>
      </c>
      <c r="C26" s="296" t="s">
        <v>231</v>
      </c>
      <c r="D26" s="296" t="s">
        <v>216</v>
      </c>
      <c r="E26" s="295" t="s">
        <v>179</v>
      </c>
      <c r="F26" s="300"/>
      <c r="G26" s="300"/>
      <c r="H26" s="297">
        <f>IFERROR(VLOOKUP(D26,'MAQ POR SEDES FEBRERO'!$B$3:$AA$27,26,0),"")</f>
        <v>493573.77299999999</v>
      </c>
      <c r="I26" s="297">
        <f t="shared" si="2"/>
        <v>493573.77299999999</v>
      </c>
      <c r="J26" s="297">
        <f t="shared" si="3"/>
        <v>493573.77299999999</v>
      </c>
      <c r="K26" s="298">
        <f t="shared" si="4"/>
        <v>493573.77299999999</v>
      </c>
      <c r="L26" s="299"/>
      <c r="M26" s="299"/>
      <c r="N26" s="240">
        <f t="shared" si="5"/>
        <v>493573.77299999999</v>
      </c>
    </row>
    <row r="27" spans="1:14" ht="26.45" customHeight="1" x14ac:dyDescent="0.2">
      <c r="A27" s="9">
        <v>27</v>
      </c>
      <c r="B27" s="295" t="s">
        <v>230</v>
      </c>
      <c r="C27" s="296" t="s">
        <v>231</v>
      </c>
      <c r="D27" s="296" t="s">
        <v>217</v>
      </c>
      <c r="E27" s="295" t="s">
        <v>179</v>
      </c>
      <c r="F27" s="300"/>
      <c r="G27" s="300"/>
      <c r="H27" s="297">
        <f>IFERROR(VLOOKUP(D27,'MAQ POR SEDES FEBRERO'!$B$3:$AA$27,26,0),"")</f>
        <v>259005.28700000001</v>
      </c>
      <c r="I27" s="297">
        <f t="shared" si="2"/>
        <v>259005.28700000001</v>
      </c>
      <c r="J27" s="297">
        <f t="shared" si="3"/>
        <v>259005.28700000001</v>
      </c>
      <c r="K27" s="298">
        <f t="shared" si="4"/>
        <v>259005.28700000001</v>
      </c>
      <c r="L27" s="299"/>
      <c r="M27" s="299"/>
      <c r="N27" s="240">
        <f t="shared" si="5"/>
        <v>259005.28700000001</v>
      </c>
    </row>
    <row r="28" spans="1:14" ht="26.45" customHeight="1" x14ac:dyDescent="0.2">
      <c r="A28" s="9">
        <v>27</v>
      </c>
      <c r="B28" s="295" t="s">
        <v>230</v>
      </c>
      <c r="C28" s="296" t="s">
        <v>231</v>
      </c>
      <c r="D28" s="296" t="s">
        <v>218</v>
      </c>
      <c r="E28" s="295" t="s">
        <v>179</v>
      </c>
      <c r="F28" s="300"/>
      <c r="G28" s="300"/>
      <c r="H28" s="297">
        <f>IFERROR(VLOOKUP(D28,'MAQ POR SEDES FEBRERO'!$B$3:$AA$27,26,0),"")</f>
        <v>493573.77299999999</v>
      </c>
      <c r="I28" s="297">
        <f t="shared" si="2"/>
        <v>493573.77299999999</v>
      </c>
      <c r="J28" s="297">
        <f t="shared" si="3"/>
        <v>493573.77299999999</v>
      </c>
      <c r="K28" s="298">
        <f t="shared" si="4"/>
        <v>493573.77299999999</v>
      </c>
      <c r="L28" s="299"/>
      <c r="M28" s="299"/>
      <c r="N28" s="240">
        <f t="shared" si="5"/>
        <v>493573.77299999999</v>
      </c>
    </row>
    <row r="29" spans="1:14" ht="26.45" customHeight="1" x14ac:dyDescent="0.2">
      <c r="A29" s="9">
        <v>27</v>
      </c>
      <c r="B29" s="295" t="s">
        <v>230</v>
      </c>
      <c r="C29" s="296" t="s">
        <v>231</v>
      </c>
      <c r="D29" s="296" t="s">
        <v>219</v>
      </c>
      <c r="E29" s="295" t="s">
        <v>179</v>
      </c>
      <c r="F29" s="300"/>
      <c r="G29" s="300"/>
      <c r="H29" s="297">
        <f>IFERROR(VLOOKUP(D29,'MAQ POR SEDES FEBRERO'!$B$3:$AA$27,26,0),"")</f>
        <v>286646.587</v>
      </c>
      <c r="I29" s="297">
        <f t="shared" si="2"/>
        <v>286646.587</v>
      </c>
      <c r="J29" s="297">
        <f t="shared" si="3"/>
        <v>286646.587</v>
      </c>
      <c r="K29" s="298">
        <f t="shared" si="4"/>
        <v>286646.587</v>
      </c>
      <c r="L29" s="299"/>
      <c r="M29" s="299"/>
      <c r="N29" s="240">
        <f t="shared" si="5"/>
        <v>286646.587</v>
      </c>
    </row>
    <row r="30" spans="1:14" ht="26.45" customHeight="1" x14ac:dyDescent="0.2">
      <c r="A30" s="9">
        <v>27</v>
      </c>
      <c r="B30" s="295" t="s">
        <v>230</v>
      </c>
      <c r="C30" s="296" t="s">
        <v>231</v>
      </c>
      <c r="D30" s="296" t="s">
        <v>220</v>
      </c>
      <c r="E30" s="295" t="s">
        <v>179</v>
      </c>
      <c r="F30" s="300"/>
      <c r="G30" s="300"/>
      <c r="H30" s="297">
        <f>IFERROR(VLOOKUP(D30,'MAQ POR SEDES FEBRERO'!$B$3:$AA$27,26,0),"")</f>
        <v>286646.587</v>
      </c>
      <c r="I30" s="297">
        <f t="shared" si="2"/>
        <v>286646.587</v>
      </c>
      <c r="J30" s="297">
        <f t="shared" si="3"/>
        <v>286646.587</v>
      </c>
      <c r="K30" s="298">
        <f t="shared" si="4"/>
        <v>286646.587</v>
      </c>
      <c r="L30" s="299"/>
      <c r="M30" s="299"/>
      <c r="N30" s="240">
        <f t="shared" si="5"/>
        <v>286646.587</v>
      </c>
    </row>
    <row r="31" spans="1:14" ht="26.45" customHeight="1" x14ac:dyDescent="0.2">
      <c r="A31" s="9">
        <v>27</v>
      </c>
      <c r="B31" s="295" t="s">
        <v>230</v>
      </c>
      <c r="C31" s="296" t="s">
        <v>231</v>
      </c>
      <c r="D31" s="296" t="s">
        <v>221</v>
      </c>
      <c r="E31" s="295" t="s">
        <v>179</v>
      </c>
      <c r="F31" s="300"/>
      <c r="G31" s="300"/>
      <c r="H31" s="297">
        <f>IFERROR(VLOOKUP(D31,'MAQ POR SEDES FEBRERO'!$B$3:$AA$27,26,0),"")</f>
        <v>286646.587</v>
      </c>
      <c r="I31" s="297">
        <f t="shared" si="2"/>
        <v>286646.587</v>
      </c>
      <c r="J31" s="297">
        <f t="shared" si="3"/>
        <v>286646.587</v>
      </c>
      <c r="K31" s="298">
        <f t="shared" si="4"/>
        <v>286646.587</v>
      </c>
      <c r="L31" s="299"/>
      <c r="M31" s="299"/>
      <c r="N31" s="240">
        <f t="shared" si="5"/>
        <v>286646.587</v>
      </c>
    </row>
    <row r="32" spans="1:14" ht="26.45" customHeight="1" x14ac:dyDescent="0.2">
      <c r="A32" s="9">
        <v>27</v>
      </c>
      <c r="B32" s="295" t="s">
        <v>230</v>
      </c>
      <c r="C32" s="296" t="s">
        <v>231</v>
      </c>
      <c r="D32" s="296" t="s">
        <v>222</v>
      </c>
      <c r="E32" s="295" t="s">
        <v>179</v>
      </c>
      <c r="F32" s="300"/>
      <c r="G32" s="300"/>
      <c r="H32" s="297">
        <f>IFERROR(VLOOKUP(D32,'MAQ POR SEDES FEBRERO'!$B$3:$AA$27,26,0),"")</f>
        <v>286646.587</v>
      </c>
      <c r="I32" s="297">
        <f t="shared" si="2"/>
        <v>286646.587</v>
      </c>
      <c r="J32" s="297">
        <f t="shared" si="3"/>
        <v>286646.587</v>
      </c>
      <c r="K32" s="298">
        <f t="shared" si="4"/>
        <v>286646.587</v>
      </c>
      <c r="L32" s="299"/>
      <c r="M32" s="299"/>
      <c r="N32" s="240">
        <f t="shared" si="5"/>
        <v>286646.587</v>
      </c>
    </row>
    <row r="33" spans="1:16" ht="26.45" customHeight="1" x14ac:dyDescent="0.2">
      <c r="A33" s="9">
        <v>27</v>
      </c>
      <c r="B33" s="295" t="s">
        <v>230</v>
      </c>
      <c r="C33" s="296" t="s">
        <v>231</v>
      </c>
      <c r="D33" s="296" t="s">
        <v>223</v>
      </c>
      <c r="E33" s="295" t="s">
        <v>179</v>
      </c>
      <c r="F33" s="300"/>
      <c r="G33" s="300"/>
      <c r="H33" s="297">
        <f>IFERROR(VLOOKUP(D33,'MAQ POR SEDES FEBRERO'!$B$3:$AA$27,26,0),"")</f>
        <v>286646.587</v>
      </c>
      <c r="I33" s="297">
        <f t="shared" si="2"/>
        <v>286646.587</v>
      </c>
      <c r="J33" s="297">
        <f t="shared" si="3"/>
        <v>286646.587</v>
      </c>
      <c r="K33" s="298">
        <f t="shared" si="4"/>
        <v>286646.587</v>
      </c>
      <c r="L33" s="299"/>
      <c r="M33" s="299"/>
      <c r="N33" s="240">
        <f t="shared" si="5"/>
        <v>286646.587</v>
      </c>
    </row>
    <row r="34" spans="1:16" ht="26.45" customHeight="1" x14ac:dyDescent="0.2">
      <c r="A34" s="9">
        <v>27</v>
      </c>
      <c r="B34" s="295" t="s">
        <v>230</v>
      </c>
      <c r="C34" s="296" t="s">
        <v>231</v>
      </c>
      <c r="D34" s="296" t="s">
        <v>224</v>
      </c>
      <c r="E34" s="295" t="s">
        <v>179</v>
      </c>
      <c r="F34" s="300"/>
      <c r="G34" s="300"/>
      <c r="H34" s="297">
        <f>IFERROR(VLOOKUP(D34,'MAQ POR SEDES FEBRERO'!$B$3:$AA$27,26,0),"")</f>
        <v>286646.587</v>
      </c>
      <c r="I34" s="297">
        <f t="shared" si="2"/>
        <v>286646.587</v>
      </c>
      <c r="J34" s="297">
        <f t="shared" si="3"/>
        <v>286646.587</v>
      </c>
      <c r="K34" s="298">
        <f t="shared" si="4"/>
        <v>286646.587</v>
      </c>
      <c r="L34" s="299"/>
      <c r="M34" s="299"/>
      <c r="N34" s="240">
        <f t="shared" si="5"/>
        <v>286646.587</v>
      </c>
    </row>
    <row r="35" spans="1:16" ht="26.45" customHeight="1" x14ac:dyDescent="0.2">
      <c r="A35" s="9">
        <v>27</v>
      </c>
      <c r="B35" s="295" t="s">
        <v>230</v>
      </c>
      <c r="C35" s="296" t="s">
        <v>231</v>
      </c>
      <c r="D35" s="296" t="s">
        <v>225</v>
      </c>
      <c r="E35" s="295" t="s">
        <v>179</v>
      </c>
      <c r="F35" s="300"/>
      <c r="G35" s="300"/>
      <c r="H35" s="297">
        <f>IFERROR(VLOOKUP(D35,'MAQ POR SEDES FEBRERO'!$B$3:$AA$27,26,0),"")</f>
        <v>341929.18699999998</v>
      </c>
      <c r="I35" s="297">
        <f t="shared" si="2"/>
        <v>341929.18699999998</v>
      </c>
      <c r="J35" s="297">
        <f t="shared" si="3"/>
        <v>341929.18699999998</v>
      </c>
      <c r="K35" s="298">
        <f t="shared" si="4"/>
        <v>341929.18699999998</v>
      </c>
      <c r="L35" s="299"/>
      <c r="M35" s="299"/>
      <c r="N35" s="240">
        <f t="shared" si="5"/>
        <v>341929.18699999998</v>
      </c>
      <c r="O35" s="51" t="s">
        <v>1435</v>
      </c>
      <c r="P35" s="50">
        <f>SUM(N11:N35)</f>
        <v>13307992.168999996</v>
      </c>
    </row>
    <row r="36" spans="1:16" ht="26.45" customHeight="1" x14ac:dyDescent="0.2">
      <c r="A36" s="138"/>
      <c r="B36" s="138"/>
      <c r="C36" s="285"/>
      <c r="D36" s="146" t="s">
        <v>1396</v>
      </c>
      <c r="E36" s="9" t="s">
        <v>179</v>
      </c>
      <c r="F36" s="139"/>
      <c r="G36" s="138"/>
      <c r="H36" s="140">
        <f>IFERROR(HLOOKUP(D36,'INSUMOS DISCRIMINADOS'!$J$5:$CK$111,107,0),"")</f>
        <v>81692907.421600014</v>
      </c>
      <c r="I36" s="1">
        <f t="shared" si="2"/>
        <v>81692907.421600014</v>
      </c>
      <c r="J36" s="1">
        <f t="shared" si="3"/>
        <v>81692907.421600014</v>
      </c>
      <c r="K36" s="48">
        <f t="shared" si="4"/>
        <v>81692907.421600014</v>
      </c>
      <c r="L36" s="32"/>
      <c r="M36" s="32"/>
      <c r="N36" s="239">
        <f t="shared" si="5"/>
        <v>81692907.421600014</v>
      </c>
    </row>
    <row r="37" spans="1:16" ht="26.45" customHeight="1" x14ac:dyDescent="0.2">
      <c r="A37" s="138"/>
      <c r="B37" s="138"/>
      <c r="C37" s="285"/>
      <c r="D37" s="146" t="s">
        <v>1397</v>
      </c>
      <c r="E37" s="9" t="s">
        <v>179</v>
      </c>
      <c r="F37" s="139"/>
      <c r="G37" s="138"/>
      <c r="H37" s="140">
        <f>IFERROR(HLOOKUP(D37,'INSUMOS DISCRIMINADOS'!$J$5:$CK$111,107,0),"")</f>
        <v>13644063.817699999</v>
      </c>
      <c r="I37" s="1">
        <f t="shared" si="2"/>
        <v>13644063.817699999</v>
      </c>
      <c r="J37" s="1">
        <f t="shared" si="3"/>
        <v>13644063.817699999</v>
      </c>
      <c r="K37" s="48">
        <f t="shared" si="4"/>
        <v>13644063.817699999</v>
      </c>
      <c r="L37" s="32"/>
      <c r="M37" s="32"/>
      <c r="N37" s="239">
        <f t="shared" si="5"/>
        <v>13644063.817699999</v>
      </c>
    </row>
    <row r="38" spans="1:16" ht="26.45" customHeight="1" x14ac:dyDescent="0.2">
      <c r="A38" s="138"/>
      <c r="B38" s="138"/>
      <c r="C38" s="285"/>
      <c r="D38" s="146" t="s">
        <v>1398</v>
      </c>
      <c r="E38" s="9" t="s">
        <v>179</v>
      </c>
      <c r="F38" s="139"/>
      <c r="G38" s="138"/>
      <c r="H38" s="140">
        <f>IFERROR(HLOOKUP(D38,'INSUMOS DISCRIMINADOS'!$J$5:$CK$111,107,0),"")</f>
        <v>3874567.8336000005</v>
      </c>
      <c r="I38" s="1">
        <f t="shared" si="2"/>
        <v>3874567.8336000005</v>
      </c>
      <c r="J38" s="1">
        <f t="shared" si="3"/>
        <v>3874567.8336000005</v>
      </c>
      <c r="K38" s="48">
        <f t="shared" si="4"/>
        <v>3874567.8336000005</v>
      </c>
      <c r="L38" s="32"/>
      <c r="M38" s="32"/>
      <c r="N38" s="239">
        <f t="shared" si="5"/>
        <v>3874567.8336000005</v>
      </c>
    </row>
    <row r="39" spans="1:16" ht="26.45" customHeight="1" x14ac:dyDescent="0.2">
      <c r="A39" s="138"/>
      <c r="B39" s="138"/>
      <c r="C39" s="285"/>
      <c r="D39" s="146" t="s">
        <v>1399</v>
      </c>
      <c r="E39" s="9" t="s">
        <v>179</v>
      </c>
      <c r="F39" s="139"/>
      <c r="G39" s="138"/>
      <c r="H39" s="140">
        <f>IFERROR(HLOOKUP(D39,'INSUMOS DISCRIMINADOS'!$J$5:$CK$111,107,0),"")</f>
        <v>0</v>
      </c>
      <c r="I39" s="1">
        <f t="shared" si="2"/>
        <v>0</v>
      </c>
      <c r="J39" s="1">
        <f t="shared" si="3"/>
        <v>0</v>
      </c>
      <c r="K39" s="48">
        <f t="shared" si="4"/>
        <v>0</v>
      </c>
      <c r="L39" s="32"/>
      <c r="M39" s="32"/>
      <c r="N39" s="239">
        <f t="shared" si="5"/>
        <v>0</v>
      </c>
    </row>
    <row r="40" spans="1:16" ht="26.45" customHeight="1" x14ac:dyDescent="0.2">
      <c r="A40" s="138"/>
      <c r="B40" s="138"/>
      <c r="C40" s="285"/>
      <c r="D40" s="146" t="s">
        <v>1400</v>
      </c>
      <c r="E40" s="9" t="s">
        <v>179</v>
      </c>
      <c r="F40" s="139"/>
      <c r="G40" s="138"/>
      <c r="H40" s="140">
        <f>IFERROR(HLOOKUP(D40,'INSUMOS DISCRIMINADOS'!$J$5:$CK$111,107,0),"")</f>
        <v>7338699.5675999997</v>
      </c>
      <c r="I40" s="1">
        <f t="shared" si="2"/>
        <v>7338699.5675999997</v>
      </c>
      <c r="J40" s="1">
        <f t="shared" si="3"/>
        <v>7338699.5675999997</v>
      </c>
      <c r="K40" s="48">
        <f t="shared" si="4"/>
        <v>7338699.5675999997</v>
      </c>
      <c r="L40" s="32"/>
      <c r="M40" s="32"/>
      <c r="N40" s="239">
        <f t="shared" si="5"/>
        <v>7338699.5675999997</v>
      </c>
    </row>
    <row r="41" spans="1:16" ht="26.45" customHeight="1" x14ac:dyDescent="0.2">
      <c r="A41" s="138"/>
      <c r="B41" s="138"/>
      <c r="C41" s="285"/>
      <c r="D41" s="146" t="s">
        <v>1401</v>
      </c>
      <c r="E41" s="9" t="s">
        <v>179</v>
      </c>
      <c r="F41" s="139"/>
      <c r="G41" s="138"/>
      <c r="H41" s="140">
        <f>IFERROR(HLOOKUP(D41,'INSUMOS DISCRIMINADOS'!$J$5:$CK$111,107,0),"")</f>
        <v>3073794.3278000001</v>
      </c>
      <c r="I41" s="1">
        <f t="shared" si="2"/>
        <v>3073794.3278000001</v>
      </c>
      <c r="J41" s="1">
        <f t="shared" si="3"/>
        <v>3073794.3278000001</v>
      </c>
      <c r="K41" s="48">
        <f t="shared" si="4"/>
        <v>3073794.3278000001</v>
      </c>
      <c r="L41" s="32"/>
      <c r="M41" s="32"/>
      <c r="N41" s="239">
        <f t="shared" si="5"/>
        <v>3073794.3278000001</v>
      </c>
    </row>
    <row r="42" spans="1:16" ht="26.45" customHeight="1" x14ac:dyDescent="0.2">
      <c r="A42" s="138"/>
      <c r="B42" s="138"/>
      <c r="C42" s="285"/>
      <c r="D42" s="146" t="s">
        <v>1402</v>
      </c>
      <c r="E42" s="9" t="s">
        <v>179</v>
      </c>
      <c r="F42" s="139"/>
      <c r="G42" s="138"/>
      <c r="H42" s="140">
        <f>IFERROR(HLOOKUP(D42,'INSUMOS DISCRIMINADOS'!$J$5:$CK$111,107,0),"")</f>
        <v>3461372.4386</v>
      </c>
      <c r="I42" s="1">
        <f t="shared" si="2"/>
        <v>3461372.4386</v>
      </c>
      <c r="J42" s="1">
        <f t="shared" si="3"/>
        <v>3461372.4386</v>
      </c>
      <c r="K42" s="48">
        <f t="shared" si="4"/>
        <v>3461372.4386</v>
      </c>
      <c r="L42" s="32"/>
      <c r="M42" s="32"/>
      <c r="N42" s="239">
        <f t="shared" si="5"/>
        <v>3461372.4386</v>
      </c>
    </row>
    <row r="43" spans="1:16" ht="26.45" customHeight="1" x14ac:dyDescent="0.2">
      <c r="A43" s="138"/>
      <c r="B43" s="138"/>
      <c r="C43" s="285"/>
      <c r="D43" s="146" t="s">
        <v>1403</v>
      </c>
      <c r="E43" s="9" t="s">
        <v>179</v>
      </c>
      <c r="F43" s="139"/>
      <c r="G43" s="138"/>
      <c r="H43" s="140">
        <f>IFERROR(HLOOKUP(D43,'INSUMOS DISCRIMINADOS'!$J$5:$CK$111,107,0),"")</f>
        <v>147602.44</v>
      </c>
      <c r="I43" s="1">
        <f t="shared" si="2"/>
        <v>147602.44</v>
      </c>
      <c r="J43" s="1">
        <f t="shared" si="3"/>
        <v>147602.44</v>
      </c>
      <c r="K43" s="48">
        <f t="shared" si="4"/>
        <v>147602.44</v>
      </c>
      <c r="L43" s="32"/>
      <c r="M43" s="32"/>
      <c r="N43" s="239">
        <f t="shared" si="5"/>
        <v>147602.44</v>
      </c>
    </row>
    <row r="44" spans="1:16" ht="26.45" customHeight="1" x14ac:dyDescent="0.2">
      <c r="A44" s="138"/>
      <c r="B44" s="138"/>
      <c r="C44" s="285"/>
      <c r="D44" s="146" t="s">
        <v>1404</v>
      </c>
      <c r="E44" s="9" t="s">
        <v>179</v>
      </c>
      <c r="F44" s="139"/>
      <c r="G44" s="138"/>
      <c r="H44" s="140">
        <f>IFERROR(HLOOKUP(D44,'INSUMOS DISCRIMINADOS'!$J$5:$CK$111,107,0),"")</f>
        <v>1207950.8747999999</v>
      </c>
      <c r="I44" s="1">
        <f t="shared" si="2"/>
        <v>1207950.8747999999</v>
      </c>
      <c r="J44" s="1">
        <f t="shared" si="3"/>
        <v>1207950.8747999999</v>
      </c>
      <c r="K44" s="48">
        <f t="shared" si="4"/>
        <v>1207950.8747999999</v>
      </c>
      <c r="L44" s="32"/>
      <c r="M44" s="32"/>
      <c r="N44" s="239">
        <f t="shared" si="5"/>
        <v>1207950.8747999999</v>
      </c>
    </row>
    <row r="45" spans="1:16" ht="26.45" customHeight="1" x14ac:dyDescent="0.2">
      <c r="A45" s="138"/>
      <c r="B45" s="138"/>
      <c r="C45" s="285"/>
      <c r="D45" s="146" t="s">
        <v>1405</v>
      </c>
      <c r="E45" s="9" t="s">
        <v>179</v>
      </c>
      <c r="F45" s="139"/>
      <c r="G45" s="138"/>
      <c r="H45" s="140">
        <f>IFERROR(HLOOKUP(D45,'INSUMOS DISCRIMINADOS'!$J$5:$CK$111,107,0),"")</f>
        <v>6574736.1807000004</v>
      </c>
      <c r="I45" s="1">
        <f t="shared" si="2"/>
        <v>6574736.1807000004</v>
      </c>
      <c r="J45" s="1">
        <f t="shared" si="3"/>
        <v>6574736.1807000004</v>
      </c>
      <c r="K45" s="48">
        <f t="shared" si="4"/>
        <v>6574736.1807000004</v>
      </c>
      <c r="L45" s="32"/>
      <c r="M45" s="32"/>
      <c r="N45" s="239">
        <f t="shared" si="5"/>
        <v>6574736.1807000004</v>
      </c>
    </row>
    <row r="46" spans="1:16" ht="26.45" customHeight="1" x14ac:dyDescent="0.2">
      <c r="A46" s="138"/>
      <c r="B46" s="138"/>
      <c r="C46" s="285"/>
      <c r="D46" s="146" t="s">
        <v>1406</v>
      </c>
      <c r="E46" s="9" t="s">
        <v>179</v>
      </c>
      <c r="F46" s="139"/>
      <c r="G46" s="138"/>
      <c r="H46" s="140">
        <f>IFERROR(HLOOKUP(D46,'INSUMOS DISCRIMINADOS'!$J$5:$CK$111,107,0),"")</f>
        <v>4312108.9079</v>
      </c>
      <c r="I46" s="1">
        <f t="shared" si="2"/>
        <v>4312108.9079</v>
      </c>
      <c r="J46" s="1">
        <f t="shared" si="3"/>
        <v>4312108.9079</v>
      </c>
      <c r="K46" s="48">
        <f t="shared" si="4"/>
        <v>4312108.9079</v>
      </c>
      <c r="L46" s="32"/>
      <c r="M46" s="32"/>
      <c r="N46" s="239">
        <f t="shared" si="5"/>
        <v>4312108.9079</v>
      </c>
    </row>
    <row r="47" spans="1:16" ht="26.45" customHeight="1" x14ac:dyDescent="0.2">
      <c r="A47" s="138"/>
      <c r="B47" s="138"/>
      <c r="C47" s="285"/>
      <c r="D47" s="146" t="s">
        <v>1407</v>
      </c>
      <c r="E47" s="9" t="s">
        <v>179</v>
      </c>
      <c r="F47" s="139"/>
      <c r="G47" s="138"/>
      <c r="H47" s="140">
        <f>IFERROR(HLOOKUP(D47,'INSUMOS DISCRIMINADOS'!$J$5:$CK$111,107,0),"")</f>
        <v>2586255.6069999998</v>
      </c>
      <c r="I47" s="1">
        <f t="shared" si="2"/>
        <v>2586255.6069999998</v>
      </c>
      <c r="J47" s="1">
        <f t="shared" si="3"/>
        <v>2586255.6069999998</v>
      </c>
      <c r="K47" s="48">
        <f t="shared" si="4"/>
        <v>2586255.6069999998</v>
      </c>
      <c r="L47" s="32"/>
      <c r="M47" s="32"/>
      <c r="N47" s="239">
        <f t="shared" si="5"/>
        <v>2586255.6069999998</v>
      </c>
    </row>
    <row r="48" spans="1:16" ht="26.45" customHeight="1" x14ac:dyDescent="0.2">
      <c r="A48" s="138"/>
      <c r="B48" s="138"/>
      <c r="C48" s="285"/>
      <c r="D48" s="146" t="s">
        <v>1408</v>
      </c>
      <c r="E48" s="9" t="s">
        <v>179</v>
      </c>
      <c r="F48" s="139"/>
      <c r="G48" s="138"/>
      <c r="H48" s="140">
        <f>IFERROR(HLOOKUP(D48,'INSUMOS DISCRIMINADOS'!$J$5:$CK$111,107,0),"")</f>
        <v>1393497.7779999999</v>
      </c>
      <c r="I48" s="1">
        <f t="shared" si="2"/>
        <v>1393497.7779999999</v>
      </c>
      <c r="J48" s="1">
        <f t="shared" si="3"/>
        <v>1393497.7779999999</v>
      </c>
      <c r="K48" s="48">
        <f t="shared" si="4"/>
        <v>1393497.7779999999</v>
      </c>
      <c r="L48" s="32"/>
      <c r="M48" s="32"/>
      <c r="N48" s="239">
        <f t="shared" si="5"/>
        <v>1393497.7779999999</v>
      </c>
    </row>
    <row r="49" spans="1:16" ht="26.45" customHeight="1" x14ac:dyDescent="0.2">
      <c r="A49" s="138"/>
      <c r="B49" s="138"/>
      <c r="C49" s="285"/>
      <c r="D49" s="146" t="s">
        <v>1409</v>
      </c>
      <c r="E49" s="9" t="s">
        <v>179</v>
      </c>
      <c r="F49" s="139"/>
      <c r="G49" s="138"/>
      <c r="H49" s="140">
        <f>IFERROR(HLOOKUP(D49,'INSUMOS DISCRIMINADOS'!$J$5:$CK$111,107,0),"")</f>
        <v>1987381.6185000003</v>
      </c>
      <c r="I49" s="1">
        <f t="shared" si="2"/>
        <v>1987381.6185000003</v>
      </c>
      <c r="J49" s="1">
        <f t="shared" si="3"/>
        <v>1987381.6185000003</v>
      </c>
      <c r="K49" s="48">
        <f t="shared" si="4"/>
        <v>1987381.6185000003</v>
      </c>
      <c r="L49" s="32"/>
      <c r="M49" s="32"/>
      <c r="N49" s="239">
        <f t="shared" si="5"/>
        <v>1987381.6185000003</v>
      </c>
    </row>
    <row r="50" spans="1:16" ht="26.45" customHeight="1" x14ac:dyDescent="0.2">
      <c r="A50" s="138"/>
      <c r="B50" s="138"/>
      <c r="C50" s="285"/>
      <c r="D50" s="146" t="s">
        <v>1410</v>
      </c>
      <c r="E50" s="9" t="s">
        <v>179</v>
      </c>
      <c r="F50" s="139"/>
      <c r="G50" s="138"/>
      <c r="H50" s="140">
        <f>IFERROR(HLOOKUP(D50,'INSUMOS DISCRIMINADOS'!$J$5:$CK$111,107,0),"")</f>
        <v>3685646.1694</v>
      </c>
      <c r="I50" s="1">
        <f t="shared" si="2"/>
        <v>3685646.1694</v>
      </c>
      <c r="J50" s="1">
        <f t="shared" si="3"/>
        <v>3685646.1694</v>
      </c>
      <c r="K50" s="48">
        <f t="shared" si="4"/>
        <v>3685646.1694</v>
      </c>
      <c r="L50" s="32"/>
      <c r="M50" s="32"/>
      <c r="N50" s="239">
        <f t="shared" si="5"/>
        <v>3685646.1694</v>
      </c>
    </row>
    <row r="51" spans="1:16" ht="26.45" customHeight="1" x14ac:dyDescent="0.2">
      <c r="A51" s="138"/>
      <c r="B51" s="138"/>
      <c r="C51" s="285"/>
      <c r="D51" s="146" t="s">
        <v>1411</v>
      </c>
      <c r="E51" s="9" t="s">
        <v>179</v>
      </c>
      <c r="F51" s="139"/>
      <c r="G51" s="138"/>
      <c r="H51" s="140">
        <f>IFERROR(HLOOKUP(D51,'INSUMOS DISCRIMINADOS'!$J$5:$CK$111,107,0),"")</f>
        <v>442382.71600000001</v>
      </c>
      <c r="I51" s="1">
        <f t="shared" si="2"/>
        <v>442382.71600000001</v>
      </c>
      <c r="J51" s="1">
        <f t="shared" si="3"/>
        <v>442382.71600000001</v>
      </c>
      <c r="K51" s="48">
        <f t="shared" si="4"/>
        <v>442382.71600000001</v>
      </c>
      <c r="L51" s="32"/>
      <c r="M51" s="32"/>
      <c r="N51" s="239">
        <f t="shared" si="5"/>
        <v>442382.71600000001</v>
      </c>
    </row>
    <row r="52" spans="1:16" ht="26.45" customHeight="1" x14ac:dyDescent="0.2">
      <c r="A52" s="138"/>
      <c r="B52" s="138"/>
      <c r="C52" s="285"/>
      <c r="D52" s="146" t="s">
        <v>1412</v>
      </c>
      <c r="E52" s="9" t="s">
        <v>179</v>
      </c>
      <c r="F52" s="139"/>
      <c r="G52" s="138"/>
      <c r="H52" s="140">
        <f>IFERROR(HLOOKUP(D52,'INSUMOS DISCRIMINADOS'!$J$5:$CK$111,107,0),"")</f>
        <v>1434427.1862999999</v>
      </c>
      <c r="I52" s="1">
        <f t="shared" si="2"/>
        <v>1434427.1862999999</v>
      </c>
      <c r="J52" s="1">
        <f t="shared" si="3"/>
        <v>1434427.1862999999</v>
      </c>
      <c r="K52" s="48">
        <f t="shared" si="4"/>
        <v>1434427.1862999999</v>
      </c>
      <c r="L52" s="32"/>
      <c r="M52" s="32"/>
      <c r="N52" s="239">
        <f t="shared" si="5"/>
        <v>1434427.1862999999</v>
      </c>
    </row>
    <row r="53" spans="1:16" ht="26.45" customHeight="1" x14ac:dyDescent="0.2">
      <c r="A53" s="138"/>
      <c r="B53" s="138"/>
      <c r="C53" s="285"/>
      <c r="D53" s="146" t="s">
        <v>1413</v>
      </c>
      <c r="E53" s="9" t="s">
        <v>179</v>
      </c>
      <c r="F53" s="139"/>
      <c r="G53" s="138"/>
      <c r="H53" s="140">
        <f>IFERROR(HLOOKUP(D53,'INSUMOS DISCRIMINADOS'!$J$5:$CK$111,107,0),"")</f>
        <v>12912059.448999999</v>
      </c>
      <c r="I53" s="1">
        <f t="shared" si="2"/>
        <v>12912059.448999999</v>
      </c>
      <c r="J53" s="1">
        <f t="shared" si="3"/>
        <v>12912059.448999999</v>
      </c>
      <c r="K53" s="48">
        <f t="shared" si="4"/>
        <v>12912059.448999999</v>
      </c>
      <c r="L53" s="32"/>
      <c r="M53" s="32"/>
      <c r="N53" s="239">
        <f t="shared" si="5"/>
        <v>12912059.448999999</v>
      </c>
    </row>
    <row r="54" spans="1:16" ht="26.45" customHeight="1" x14ac:dyDescent="0.2">
      <c r="A54" s="138"/>
      <c r="B54" s="138"/>
      <c r="C54" s="285"/>
      <c r="D54" s="146" t="s">
        <v>1414</v>
      </c>
      <c r="E54" s="9" t="s">
        <v>179</v>
      </c>
      <c r="F54" s="139"/>
      <c r="G54" s="138"/>
      <c r="H54" s="140">
        <f>IFERROR(HLOOKUP(D54,'INSUMOS DISCRIMINADOS'!$J$5:$CK$111,107,0),"")</f>
        <v>4898722.6661</v>
      </c>
      <c r="I54" s="1">
        <f t="shared" si="2"/>
        <v>4898722.6661</v>
      </c>
      <c r="J54" s="1">
        <f t="shared" si="3"/>
        <v>4898722.6661</v>
      </c>
      <c r="K54" s="48">
        <f t="shared" si="4"/>
        <v>4898722.6661</v>
      </c>
      <c r="L54" s="32"/>
      <c r="M54" s="32"/>
      <c r="N54" s="239">
        <f t="shared" si="5"/>
        <v>4898722.6661</v>
      </c>
    </row>
    <row r="55" spans="1:16" ht="26.45" customHeight="1" x14ac:dyDescent="0.2">
      <c r="A55" s="138"/>
      <c r="B55" s="138"/>
      <c r="C55" s="285"/>
      <c r="D55" s="146" t="s">
        <v>1415</v>
      </c>
      <c r="E55" s="9" t="s">
        <v>179</v>
      </c>
      <c r="F55" s="139"/>
      <c r="G55" s="138"/>
      <c r="H55" s="140">
        <f>IFERROR(HLOOKUP(D55,'INSUMOS DISCRIMINADOS'!$J$5:$CK$111,107,0),"")</f>
        <v>8427192.2059000023</v>
      </c>
      <c r="I55" s="1">
        <f t="shared" si="2"/>
        <v>8427192.2059000023</v>
      </c>
      <c r="J55" s="1">
        <f t="shared" si="3"/>
        <v>8427192.2059000023</v>
      </c>
      <c r="K55" s="48">
        <f t="shared" si="4"/>
        <v>8427192.2059000023</v>
      </c>
      <c r="L55" s="32"/>
      <c r="M55" s="32"/>
      <c r="N55" s="239">
        <f t="shared" si="5"/>
        <v>8427192.2059000023</v>
      </c>
    </row>
    <row r="56" spans="1:16" ht="26.45" customHeight="1" x14ac:dyDescent="0.2">
      <c r="A56" s="138"/>
      <c r="B56" s="138"/>
      <c r="C56" s="285"/>
      <c r="D56" s="146" t="s">
        <v>1416</v>
      </c>
      <c r="E56" s="9" t="s">
        <v>179</v>
      </c>
      <c r="F56" s="139"/>
      <c r="G56" s="138"/>
      <c r="H56" s="140">
        <f>IFERROR(HLOOKUP(D56,'INSUMOS DISCRIMINADOS'!$J$5:$CK$111,107,0),"")</f>
        <v>8238815.4851999991</v>
      </c>
      <c r="I56" s="1">
        <f t="shared" si="2"/>
        <v>8238815.4851999991</v>
      </c>
      <c r="J56" s="1">
        <f t="shared" si="3"/>
        <v>8238815.4851999991</v>
      </c>
      <c r="K56" s="48">
        <f t="shared" si="4"/>
        <v>8238815.4851999991</v>
      </c>
      <c r="L56" s="32"/>
      <c r="M56" s="32"/>
      <c r="N56" s="239">
        <f t="shared" si="5"/>
        <v>8238815.4851999991</v>
      </c>
    </row>
    <row r="57" spans="1:16" ht="26.45" customHeight="1" x14ac:dyDescent="0.2">
      <c r="A57" s="138"/>
      <c r="B57" s="138"/>
      <c r="C57" s="285"/>
      <c r="D57" s="146" t="s">
        <v>1417</v>
      </c>
      <c r="E57" s="9" t="s">
        <v>179</v>
      </c>
      <c r="F57" s="139"/>
      <c r="G57" s="138"/>
      <c r="H57" s="140">
        <f>IFERROR(HLOOKUP(D57,'INSUMOS DISCRIMINADOS'!$J$5:$CK$111,107,0),"")</f>
        <v>4394423.4381000008</v>
      </c>
      <c r="I57" s="1">
        <f t="shared" si="2"/>
        <v>4394423.4381000008</v>
      </c>
      <c r="J57" s="1">
        <f t="shared" si="3"/>
        <v>4394423.4381000008</v>
      </c>
      <c r="K57" s="48">
        <f t="shared" si="4"/>
        <v>4394423.4381000008</v>
      </c>
      <c r="L57" s="32"/>
      <c r="M57" s="32"/>
      <c r="N57" s="239">
        <f t="shared" si="5"/>
        <v>4394423.4381000008</v>
      </c>
    </row>
    <row r="58" spans="1:16" ht="26.45" customHeight="1" x14ac:dyDescent="0.2">
      <c r="A58" s="138"/>
      <c r="B58" s="138"/>
      <c r="C58" s="285"/>
      <c r="D58" s="146" t="s">
        <v>1418</v>
      </c>
      <c r="E58" s="9" t="s">
        <v>179</v>
      </c>
      <c r="F58" s="139"/>
      <c r="G58" s="138"/>
      <c r="H58" s="140">
        <f>IFERROR(HLOOKUP(D58,'INSUMOS DISCRIMINADOS'!$J$5:$CK$111,107,0),"")</f>
        <v>4681072.1270999992</v>
      </c>
      <c r="I58" s="1">
        <f t="shared" si="2"/>
        <v>4681072.1270999992</v>
      </c>
      <c r="J58" s="1">
        <f t="shared" si="3"/>
        <v>4681072.1270999992</v>
      </c>
      <c r="K58" s="48">
        <f t="shared" si="4"/>
        <v>4681072.1270999992</v>
      </c>
      <c r="L58" s="32"/>
      <c r="M58" s="32"/>
      <c r="N58" s="239">
        <f t="shared" si="5"/>
        <v>4681072.1270999992</v>
      </c>
    </row>
    <row r="59" spans="1:16" ht="26.45" customHeight="1" x14ac:dyDescent="0.2">
      <c r="A59" s="138"/>
      <c r="B59" s="138"/>
      <c r="C59" s="285"/>
      <c r="D59" s="146" t="s">
        <v>1419</v>
      </c>
      <c r="E59" s="9" t="s">
        <v>179</v>
      </c>
      <c r="F59" s="139"/>
      <c r="G59" s="138"/>
      <c r="H59" s="140">
        <f>IFERROR(HLOOKUP(D59,'INSUMOS DISCRIMINADOS'!$J$5:$CK$111,107,0),"")</f>
        <v>3581158.5870999997</v>
      </c>
      <c r="I59" s="1">
        <f t="shared" si="2"/>
        <v>3581158.5870999997</v>
      </c>
      <c r="J59" s="1">
        <f t="shared" si="3"/>
        <v>3581158.5870999997</v>
      </c>
      <c r="K59" s="48">
        <f t="shared" si="4"/>
        <v>3581158.5870999997</v>
      </c>
      <c r="L59" s="32"/>
      <c r="M59" s="32"/>
      <c r="N59" s="239">
        <f t="shared" si="5"/>
        <v>3581158.5870999997</v>
      </c>
    </row>
    <row r="60" spans="1:16" ht="26.45" customHeight="1" x14ac:dyDescent="0.2">
      <c r="A60" s="138"/>
      <c r="B60" s="138"/>
      <c r="C60" s="285"/>
      <c r="D60" s="146" t="s">
        <v>1420</v>
      </c>
      <c r="E60" s="9" t="s">
        <v>179</v>
      </c>
      <c r="F60" s="139"/>
      <c r="G60" s="138"/>
      <c r="H60" s="140">
        <f>IFERROR(HLOOKUP(D60,'INSUMOS DISCRIMINADOS'!$J$5:$CK$111,107,0),"")</f>
        <v>3816534.2410999998</v>
      </c>
      <c r="I60" s="1">
        <f t="shared" si="2"/>
        <v>3816534.2410999998</v>
      </c>
      <c r="J60" s="1">
        <f t="shared" si="3"/>
        <v>3816534.2410999998</v>
      </c>
      <c r="K60" s="48">
        <f t="shared" si="4"/>
        <v>3816534.2410999998</v>
      </c>
      <c r="L60" s="32"/>
      <c r="M60" s="32"/>
      <c r="N60" s="239">
        <f t="shared" si="5"/>
        <v>3816534.2410999998</v>
      </c>
      <c r="O60" s="51" t="s">
        <v>1436</v>
      </c>
      <c r="P60" s="50">
        <f>SUM(N36:N60)</f>
        <v>187807373.08510002</v>
      </c>
    </row>
    <row r="61" spans="1:16" ht="26.45" customHeight="1" x14ac:dyDescent="0.2">
      <c r="A61" s="138"/>
      <c r="B61" s="138"/>
      <c r="C61" s="138"/>
      <c r="D61" s="138"/>
      <c r="E61" s="138"/>
      <c r="F61" s="139"/>
      <c r="G61" s="138"/>
      <c r="H61" s="140"/>
      <c r="I61" s="140"/>
      <c r="J61" s="140"/>
      <c r="K61" s="141"/>
      <c r="L61" s="142"/>
      <c r="M61" s="143"/>
      <c r="N61" s="144"/>
    </row>
    <row r="62" spans="1:16" ht="24.6" customHeight="1" x14ac:dyDescent="0.2">
      <c r="A62" s="52" t="s">
        <v>181</v>
      </c>
      <c r="B62" s="44"/>
      <c r="C62" s="44"/>
      <c r="D62" s="44"/>
      <c r="E62" s="44"/>
      <c r="F62" s="44"/>
      <c r="G62" s="44"/>
      <c r="H62" s="44"/>
      <c r="I62" s="44"/>
      <c r="J62" s="53"/>
      <c r="K62" s="44"/>
      <c r="L62" s="461" t="s">
        <v>195</v>
      </c>
      <c r="M62" s="462"/>
      <c r="N62" s="54">
        <f>L6</f>
        <v>0</v>
      </c>
    </row>
    <row r="63" spans="1:16" ht="18.600000000000001" customHeight="1" x14ac:dyDescent="0.2">
      <c r="A63" s="44"/>
      <c r="B63" s="44"/>
      <c r="C63" s="44"/>
      <c r="D63" s="44"/>
      <c r="E63" s="44"/>
      <c r="F63" s="44"/>
      <c r="G63" s="44"/>
      <c r="H63" s="44"/>
      <c r="I63" s="44"/>
      <c r="J63" s="44"/>
      <c r="K63" s="44"/>
      <c r="L63" s="461" t="s">
        <v>196</v>
      </c>
      <c r="M63" s="462"/>
      <c r="N63" s="54">
        <v>0</v>
      </c>
    </row>
    <row r="64" spans="1:16" ht="18.600000000000001" customHeight="1" x14ac:dyDescent="0.3">
      <c r="A64" s="44"/>
      <c r="B64" s="44"/>
      <c r="C64" s="44"/>
      <c r="D64" s="44"/>
      <c r="E64" s="44"/>
      <c r="F64" s="44"/>
      <c r="G64" s="44"/>
      <c r="H64" s="44"/>
      <c r="I64" s="44"/>
      <c r="J64" s="44"/>
      <c r="K64" s="44"/>
      <c r="L64" s="454" t="s">
        <v>232</v>
      </c>
      <c r="M64" s="454"/>
      <c r="N64" s="56">
        <f>+SUM(N6:N62)</f>
        <v>815648541.72224915</v>
      </c>
      <c r="P64" s="243" t="e">
        <f>+#REF!+P35+P60</f>
        <v>#REF!</v>
      </c>
    </row>
    <row r="65" spans="1:16" ht="18.600000000000001" customHeight="1" x14ac:dyDescent="0.3">
      <c r="A65" s="44"/>
      <c r="B65" s="57"/>
      <c r="C65" s="58"/>
      <c r="D65" s="58"/>
      <c r="E65" s="58"/>
      <c r="F65" s="58"/>
      <c r="G65" s="58"/>
      <c r="H65" s="59"/>
      <c r="I65" s="44"/>
      <c r="J65" s="44"/>
      <c r="K65" s="44"/>
      <c r="L65" s="55" t="s">
        <v>233</v>
      </c>
      <c r="M65" s="60">
        <v>0.1</v>
      </c>
      <c r="N65" s="56">
        <f>+N64*M65</f>
        <v>81564854.172224924</v>
      </c>
      <c r="O65" s="241">
        <v>0.1</v>
      </c>
      <c r="P65" s="242" t="e">
        <f>+O65*P64</f>
        <v>#REF!</v>
      </c>
    </row>
    <row r="66" spans="1:16" ht="18.600000000000001" customHeight="1" x14ac:dyDescent="0.3">
      <c r="A66" s="44"/>
      <c r="B66" s="61"/>
      <c r="C66" s="62"/>
      <c r="D66" s="62"/>
      <c r="E66" s="62"/>
      <c r="F66" s="62"/>
      <c r="G66" s="62"/>
      <c r="H66" s="63"/>
      <c r="I66" s="44"/>
      <c r="J66" s="44"/>
      <c r="K66" s="44"/>
      <c r="L66" s="454" t="s">
        <v>234</v>
      </c>
      <c r="M66" s="454"/>
      <c r="N66" s="56">
        <f>+(N64*10%)*19%</f>
        <v>15497322.292722736</v>
      </c>
      <c r="O66" s="241">
        <v>0.19</v>
      </c>
      <c r="P66" s="242" t="e">
        <f>+O66*P65</f>
        <v>#REF!</v>
      </c>
    </row>
    <row r="67" spans="1:16" ht="18.600000000000001" customHeight="1" x14ac:dyDescent="0.3">
      <c r="A67" s="44"/>
      <c r="B67" s="61"/>
      <c r="C67" s="62"/>
      <c r="D67" s="62"/>
      <c r="E67" s="62"/>
      <c r="F67" s="62"/>
      <c r="G67" s="62"/>
      <c r="H67" s="63"/>
      <c r="I67" s="44"/>
      <c r="J67" s="44"/>
      <c r="K67" s="44"/>
      <c r="L67" s="454" t="s">
        <v>46</v>
      </c>
      <c r="M67" s="454"/>
      <c r="N67" s="72">
        <f>+N64+N65+N66</f>
        <v>912710718.18719673</v>
      </c>
      <c r="P67" s="244" t="e">
        <f>SUM(P64:P66)</f>
        <v>#REF!</v>
      </c>
    </row>
    <row r="68" spans="1:16" ht="12.75" customHeight="1" x14ac:dyDescent="0.2">
      <c r="A68" s="44"/>
      <c r="B68" s="61"/>
      <c r="C68" s="62"/>
      <c r="D68" s="62"/>
      <c r="E68" s="62"/>
      <c r="F68" s="62"/>
      <c r="G68" s="62"/>
      <c r="H68" s="63"/>
      <c r="I68" s="44"/>
      <c r="J68" s="44"/>
      <c r="K68" s="44"/>
      <c r="L68" s="44"/>
      <c r="M68" s="44"/>
      <c r="N68" s="44"/>
    </row>
    <row r="69" spans="1:16" ht="12.75" customHeight="1" x14ac:dyDescent="0.2">
      <c r="A69" s="44"/>
      <c r="B69" s="61"/>
      <c r="C69" s="62"/>
      <c r="D69" s="62"/>
      <c r="E69" s="62"/>
      <c r="F69" s="62"/>
      <c r="G69" s="62"/>
      <c r="H69" s="63"/>
      <c r="I69" s="44"/>
      <c r="J69" s="44"/>
      <c r="K69" s="44"/>
      <c r="L69" s="44"/>
      <c r="M69" s="44"/>
      <c r="N69" s="44"/>
    </row>
    <row r="70" spans="1:16" ht="12.75" customHeight="1" x14ac:dyDescent="0.2">
      <c r="A70" s="44"/>
      <c r="B70" s="61"/>
      <c r="C70" s="463"/>
      <c r="D70" s="463"/>
      <c r="E70" s="463"/>
      <c r="F70" s="62"/>
      <c r="G70" s="62"/>
      <c r="H70" s="63"/>
      <c r="I70" s="44"/>
      <c r="J70" s="44"/>
      <c r="K70" s="44"/>
      <c r="L70" s="64"/>
      <c r="M70" s="44"/>
      <c r="N70" s="44"/>
    </row>
    <row r="71" spans="1:16" ht="12.75" customHeight="1" x14ac:dyDescent="0.2">
      <c r="A71" s="44"/>
      <c r="B71" s="65"/>
      <c r="D71" s="66"/>
      <c r="E71" s="67"/>
      <c r="F71" s="66"/>
      <c r="G71" s="66"/>
      <c r="H71" s="68"/>
      <c r="I71" s="44"/>
      <c r="J71" s="44"/>
      <c r="K71" s="44"/>
      <c r="L71" s="44"/>
      <c r="M71" s="44"/>
      <c r="N71" s="44"/>
    </row>
    <row r="72" spans="1:16" ht="15" x14ac:dyDescent="0.25">
      <c r="D72" s="66"/>
      <c r="E72" s="69"/>
      <c r="N72" s="70"/>
    </row>
    <row r="73" spans="1:16" ht="15" x14ac:dyDescent="0.25">
      <c r="C73" s="464"/>
      <c r="D73" s="464"/>
      <c r="E73" s="69"/>
    </row>
    <row r="75" spans="1:16" ht="40.5" customHeight="1" x14ac:dyDescent="0.2">
      <c r="C75" s="465"/>
      <c r="D75" s="465"/>
      <c r="E75" s="71"/>
    </row>
    <row r="101" ht="12.75" customHeight="1" x14ac:dyDescent="0.2"/>
  </sheetData>
  <mergeCells count="11">
    <mergeCell ref="L64:M64"/>
    <mergeCell ref="C2:J2"/>
    <mergeCell ref="A4:F4"/>
    <mergeCell ref="H4:N4"/>
    <mergeCell ref="L62:M62"/>
    <mergeCell ref="L63:M63"/>
    <mergeCell ref="L66:M66"/>
    <mergeCell ref="L67:M67"/>
    <mergeCell ref="C70:E70"/>
    <mergeCell ref="C73:D73"/>
    <mergeCell ref="C75:D75"/>
  </mergeCells>
  <conditionalFormatting sqref="M65">
    <cfRule type="expression" dxfId="2244" priority="6">
      <formula>ISERROR($P65)</formula>
    </cfRule>
  </conditionalFormatting>
  <conditionalFormatting sqref="N62:N63">
    <cfRule type="expression" dxfId="2243" priority="5">
      <formula>ISERROR($F63)</formula>
    </cfRule>
  </conditionalFormatting>
  <conditionalFormatting sqref="N64">
    <cfRule type="expression" dxfId="2242" priority="3">
      <formula>ISERROR($J62)</formula>
    </cfRule>
  </conditionalFormatting>
  <conditionalFormatting sqref="N64:N67">
    <cfRule type="expression" dxfId="2241" priority="1">
      <formula>ISERROR($Q64)</formula>
    </cfRule>
  </conditionalFormatting>
  <conditionalFormatting sqref="N65:N66">
    <cfRule type="expression" dxfId="2240" priority="2">
      <formula>ISERROR($F65)</formula>
    </cfRule>
  </conditionalFormatting>
  <conditionalFormatting sqref="N67">
    <cfRule type="expression" dxfId="2239" priority="4">
      <formula>ISERROR($J68)</formula>
    </cfRule>
  </conditionalFormatting>
  <dataValidations count="5">
    <dataValidation type="custom" operator="greaterThanOrEqual" allowBlank="1" showInputMessage="1" showErrorMessage="1" errorTitle="Error" error="El porcentaje que ingreso no esta en este rango 0%-100%, o el resultado del descuento en menor al precio piso $ 2,700,125" promptTitle="Porcentaje Descuento" prompt="Ingrese % de descuento de 0%-100% y el resultado del descuento no puede ser menor al precio piso $ 2,700,125" sqref="WVP983095:WVP983099 JD65591:JD65595 SZ65591:SZ65595 ACV65591:ACV65595 AMR65591:AMR65595 AWN65591:AWN65595 BGJ65591:BGJ65595 BQF65591:BQF65595 CAB65591:CAB65595 CJX65591:CJX65595 CTT65591:CTT65595 DDP65591:DDP65595 DNL65591:DNL65595 DXH65591:DXH65595 EHD65591:EHD65595 EQZ65591:EQZ65595 FAV65591:FAV65595 FKR65591:FKR65595 FUN65591:FUN65595 GEJ65591:GEJ65595 GOF65591:GOF65595 GYB65591:GYB65595 HHX65591:HHX65595 HRT65591:HRT65595 IBP65591:IBP65595 ILL65591:ILL65595 IVH65591:IVH65595 JFD65591:JFD65595 JOZ65591:JOZ65595 JYV65591:JYV65595 KIR65591:KIR65595 KSN65591:KSN65595 LCJ65591:LCJ65595 LMF65591:LMF65595 LWB65591:LWB65595 MFX65591:MFX65595 MPT65591:MPT65595 MZP65591:MZP65595 NJL65591:NJL65595 NTH65591:NTH65595 ODD65591:ODD65595 OMZ65591:OMZ65595 OWV65591:OWV65595 PGR65591:PGR65595 PQN65591:PQN65595 QAJ65591:QAJ65595 QKF65591:QKF65595 QUB65591:QUB65595 RDX65591:RDX65595 RNT65591:RNT65595 RXP65591:RXP65595 SHL65591:SHL65595 SRH65591:SRH65595 TBD65591:TBD65595 TKZ65591:TKZ65595 TUV65591:TUV65595 UER65591:UER65595 UON65591:UON65595 UYJ65591:UYJ65595 VIF65591:VIF65595 VSB65591:VSB65595 WBX65591:WBX65595 WLT65591:WLT65595 WVP65591:WVP65595 JD131127:JD131131 SZ131127:SZ131131 ACV131127:ACV131131 AMR131127:AMR131131 AWN131127:AWN131131 BGJ131127:BGJ131131 BQF131127:BQF131131 CAB131127:CAB131131 CJX131127:CJX131131 CTT131127:CTT131131 DDP131127:DDP131131 DNL131127:DNL131131 DXH131127:DXH131131 EHD131127:EHD131131 EQZ131127:EQZ131131 FAV131127:FAV131131 FKR131127:FKR131131 FUN131127:FUN131131 GEJ131127:GEJ131131 GOF131127:GOF131131 GYB131127:GYB131131 HHX131127:HHX131131 HRT131127:HRT131131 IBP131127:IBP131131 ILL131127:ILL131131 IVH131127:IVH131131 JFD131127:JFD131131 JOZ131127:JOZ131131 JYV131127:JYV131131 KIR131127:KIR131131 KSN131127:KSN131131 LCJ131127:LCJ131131 LMF131127:LMF131131 LWB131127:LWB131131 MFX131127:MFX131131 MPT131127:MPT131131 MZP131127:MZP131131 NJL131127:NJL131131 NTH131127:NTH131131 ODD131127:ODD131131 OMZ131127:OMZ131131 OWV131127:OWV131131 PGR131127:PGR131131 PQN131127:PQN131131 QAJ131127:QAJ131131 QKF131127:QKF131131 QUB131127:QUB131131 RDX131127:RDX131131 RNT131127:RNT131131 RXP131127:RXP131131 SHL131127:SHL131131 SRH131127:SRH131131 TBD131127:TBD131131 TKZ131127:TKZ131131 TUV131127:TUV131131 UER131127:UER131131 UON131127:UON131131 UYJ131127:UYJ131131 VIF131127:VIF131131 VSB131127:VSB131131 WBX131127:WBX131131 WLT131127:WLT131131 WVP131127:WVP131131 JD196663:JD196667 SZ196663:SZ196667 ACV196663:ACV196667 AMR196663:AMR196667 AWN196663:AWN196667 BGJ196663:BGJ196667 BQF196663:BQF196667 CAB196663:CAB196667 CJX196663:CJX196667 CTT196663:CTT196667 DDP196663:DDP196667 DNL196663:DNL196667 DXH196663:DXH196667 EHD196663:EHD196667 EQZ196663:EQZ196667 FAV196663:FAV196667 FKR196663:FKR196667 FUN196663:FUN196667 GEJ196663:GEJ196667 GOF196663:GOF196667 GYB196663:GYB196667 HHX196663:HHX196667 HRT196663:HRT196667 IBP196663:IBP196667 ILL196663:ILL196667 IVH196663:IVH196667 JFD196663:JFD196667 JOZ196663:JOZ196667 JYV196663:JYV196667 KIR196663:KIR196667 KSN196663:KSN196667 LCJ196663:LCJ196667 LMF196663:LMF196667 LWB196663:LWB196667 MFX196663:MFX196667 MPT196663:MPT196667 MZP196663:MZP196667 NJL196663:NJL196667 NTH196663:NTH196667 ODD196663:ODD196667 OMZ196663:OMZ196667 OWV196663:OWV196667 PGR196663:PGR196667 PQN196663:PQN196667 QAJ196663:QAJ196667 QKF196663:QKF196667 QUB196663:QUB196667 RDX196663:RDX196667 RNT196663:RNT196667 RXP196663:RXP196667 SHL196663:SHL196667 SRH196663:SRH196667 TBD196663:TBD196667 TKZ196663:TKZ196667 TUV196663:TUV196667 UER196663:UER196667 UON196663:UON196667 UYJ196663:UYJ196667 VIF196663:VIF196667 VSB196663:VSB196667 WBX196663:WBX196667 WLT196663:WLT196667 WVP196663:WVP196667 JD262199:JD262203 SZ262199:SZ262203 ACV262199:ACV262203 AMR262199:AMR262203 AWN262199:AWN262203 BGJ262199:BGJ262203 BQF262199:BQF262203 CAB262199:CAB262203 CJX262199:CJX262203 CTT262199:CTT262203 DDP262199:DDP262203 DNL262199:DNL262203 DXH262199:DXH262203 EHD262199:EHD262203 EQZ262199:EQZ262203 FAV262199:FAV262203 FKR262199:FKR262203 FUN262199:FUN262203 GEJ262199:GEJ262203 GOF262199:GOF262203 GYB262199:GYB262203 HHX262199:HHX262203 HRT262199:HRT262203 IBP262199:IBP262203 ILL262199:ILL262203 IVH262199:IVH262203 JFD262199:JFD262203 JOZ262199:JOZ262203 JYV262199:JYV262203 KIR262199:KIR262203 KSN262199:KSN262203 LCJ262199:LCJ262203 LMF262199:LMF262203 LWB262199:LWB262203 MFX262199:MFX262203 MPT262199:MPT262203 MZP262199:MZP262203 NJL262199:NJL262203 NTH262199:NTH262203 ODD262199:ODD262203 OMZ262199:OMZ262203 OWV262199:OWV262203 PGR262199:PGR262203 PQN262199:PQN262203 QAJ262199:QAJ262203 QKF262199:QKF262203 QUB262199:QUB262203 RDX262199:RDX262203 RNT262199:RNT262203 RXP262199:RXP262203 SHL262199:SHL262203 SRH262199:SRH262203 TBD262199:TBD262203 TKZ262199:TKZ262203 TUV262199:TUV262203 UER262199:UER262203 UON262199:UON262203 UYJ262199:UYJ262203 VIF262199:VIF262203 VSB262199:VSB262203 WBX262199:WBX262203 WLT262199:WLT262203 WVP262199:WVP262203 JD327735:JD327739 SZ327735:SZ327739 ACV327735:ACV327739 AMR327735:AMR327739 AWN327735:AWN327739 BGJ327735:BGJ327739 BQF327735:BQF327739 CAB327735:CAB327739 CJX327735:CJX327739 CTT327735:CTT327739 DDP327735:DDP327739 DNL327735:DNL327739 DXH327735:DXH327739 EHD327735:EHD327739 EQZ327735:EQZ327739 FAV327735:FAV327739 FKR327735:FKR327739 FUN327735:FUN327739 GEJ327735:GEJ327739 GOF327735:GOF327739 GYB327735:GYB327739 HHX327735:HHX327739 HRT327735:HRT327739 IBP327735:IBP327739 ILL327735:ILL327739 IVH327735:IVH327739 JFD327735:JFD327739 JOZ327735:JOZ327739 JYV327735:JYV327739 KIR327735:KIR327739 KSN327735:KSN327739 LCJ327735:LCJ327739 LMF327735:LMF327739 LWB327735:LWB327739 MFX327735:MFX327739 MPT327735:MPT327739 MZP327735:MZP327739 NJL327735:NJL327739 NTH327735:NTH327739 ODD327735:ODD327739 OMZ327735:OMZ327739 OWV327735:OWV327739 PGR327735:PGR327739 PQN327735:PQN327739 QAJ327735:QAJ327739 QKF327735:QKF327739 QUB327735:QUB327739 RDX327735:RDX327739 RNT327735:RNT327739 RXP327735:RXP327739 SHL327735:SHL327739 SRH327735:SRH327739 TBD327735:TBD327739 TKZ327735:TKZ327739 TUV327735:TUV327739 UER327735:UER327739 UON327735:UON327739 UYJ327735:UYJ327739 VIF327735:VIF327739 VSB327735:VSB327739 WBX327735:WBX327739 WLT327735:WLT327739 WVP327735:WVP327739 JD393271:JD393275 SZ393271:SZ393275 ACV393271:ACV393275 AMR393271:AMR393275 AWN393271:AWN393275 BGJ393271:BGJ393275 BQF393271:BQF393275 CAB393271:CAB393275 CJX393271:CJX393275 CTT393271:CTT393275 DDP393271:DDP393275 DNL393271:DNL393275 DXH393271:DXH393275 EHD393271:EHD393275 EQZ393271:EQZ393275 FAV393271:FAV393275 FKR393271:FKR393275 FUN393271:FUN393275 GEJ393271:GEJ393275 GOF393271:GOF393275 GYB393271:GYB393275 HHX393271:HHX393275 HRT393271:HRT393275 IBP393271:IBP393275 ILL393271:ILL393275 IVH393271:IVH393275 JFD393271:JFD393275 JOZ393271:JOZ393275 JYV393271:JYV393275 KIR393271:KIR393275 KSN393271:KSN393275 LCJ393271:LCJ393275 LMF393271:LMF393275 LWB393271:LWB393275 MFX393271:MFX393275 MPT393271:MPT393275 MZP393271:MZP393275 NJL393271:NJL393275 NTH393271:NTH393275 ODD393271:ODD393275 OMZ393271:OMZ393275 OWV393271:OWV393275 PGR393271:PGR393275 PQN393271:PQN393275 QAJ393271:QAJ393275 QKF393271:QKF393275 QUB393271:QUB393275 RDX393271:RDX393275 RNT393271:RNT393275 RXP393271:RXP393275 SHL393271:SHL393275 SRH393271:SRH393275 TBD393271:TBD393275 TKZ393271:TKZ393275 TUV393271:TUV393275 UER393271:UER393275 UON393271:UON393275 UYJ393271:UYJ393275 VIF393271:VIF393275 VSB393271:VSB393275 WBX393271:WBX393275 WLT393271:WLT393275 WVP393271:WVP393275 JD458807:JD458811 SZ458807:SZ458811 ACV458807:ACV458811 AMR458807:AMR458811 AWN458807:AWN458811 BGJ458807:BGJ458811 BQF458807:BQF458811 CAB458807:CAB458811 CJX458807:CJX458811 CTT458807:CTT458811 DDP458807:DDP458811 DNL458807:DNL458811 DXH458807:DXH458811 EHD458807:EHD458811 EQZ458807:EQZ458811 FAV458807:FAV458811 FKR458807:FKR458811 FUN458807:FUN458811 GEJ458807:GEJ458811 GOF458807:GOF458811 GYB458807:GYB458811 HHX458807:HHX458811 HRT458807:HRT458811 IBP458807:IBP458811 ILL458807:ILL458811 IVH458807:IVH458811 JFD458807:JFD458811 JOZ458807:JOZ458811 JYV458807:JYV458811 KIR458807:KIR458811 KSN458807:KSN458811 LCJ458807:LCJ458811 LMF458807:LMF458811 LWB458807:LWB458811 MFX458807:MFX458811 MPT458807:MPT458811 MZP458807:MZP458811 NJL458807:NJL458811 NTH458807:NTH458811 ODD458807:ODD458811 OMZ458807:OMZ458811 OWV458807:OWV458811 PGR458807:PGR458811 PQN458807:PQN458811 QAJ458807:QAJ458811 QKF458807:QKF458811 QUB458807:QUB458811 RDX458807:RDX458811 RNT458807:RNT458811 RXP458807:RXP458811 SHL458807:SHL458811 SRH458807:SRH458811 TBD458807:TBD458811 TKZ458807:TKZ458811 TUV458807:TUV458811 UER458807:UER458811 UON458807:UON458811 UYJ458807:UYJ458811 VIF458807:VIF458811 VSB458807:VSB458811 WBX458807:WBX458811 WLT458807:WLT458811 WVP458807:WVP458811 JD524343:JD524347 SZ524343:SZ524347 ACV524343:ACV524347 AMR524343:AMR524347 AWN524343:AWN524347 BGJ524343:BGJ524347 BQF524343:BQF524347 CAB524343:CAB524347 CJX524343:CJX524347 CTT524343:CTT524347 DDP524343:DDP524347 DNL524343:DNL524347 DXH524343:DXH524347 EHD524343:EHD524347 EQZ524343:EQZ524347 FAV524343:FAV524347 FKR524343:FKR524347 FUN524343:FUN524347 GEJ524343:GEJ524347 GOF524343:GOF524347 GYB524343:GYB524347 HHX524343:HHX524347 HRT524343:HRT524347 IBP524343:IBP524347 ILL524343:ILL524347 IVH524343:IVH524347 JFD524343:JFD524347 JOZ524343:JOZ524347 JYV524343:JYV524347 KIR524343:KIR524347 KSN524343:KSN524347 LCJ524343:LCJ524347 LMF524343:LMF524347 LWB524343:LWB524347 MFX524343:MFX524347 MPT524343:MPT524347 MZP524343:MZP524347 NJL524343:NJL524347 NTH524343:NTH524347 ODD524343:ODD524347 OMZ524343:OMZ524347 OWV524343:OWV524347 PGR524343:PGR524347 PQN524343:PQN524347 QAJ524343:QAJ524347 QKF524343:QKF524347 QUB524343:QUB524347 RDX524343:RDX524347 RNT524343:RNT524347 RXP524343:RXP524347 SHL524343:SHL524347 SRH524343:SRH524347 TBD524343:TBD524347 TKZ524343:TKZ524347 TUV524343:TUV524347 UER524343:UER524347 UON524343:UON524347 UYJ524343:UYJ524347 VIF524343:VIF524347 VSB524343:VSB524347 WBX524343:WBX524347 WLT524343:WLT524347 WVP524343:WVP524347 JD589879:JD589883 SZ589879:SZ589883 ACV589879:ACV589883 AMR589879:AMR589883 AWN589879:AWN589883 BGJ589879:BGJ589883 BQF589879:BQF589883 CAB589879:CAB589883 CJX589879:CJX589883 CTT589879:CTT589883 DDP589879:DDP589883 DNL589879:DNL589883 DXH589879:DXH589883 EHD589879:EHD589883 EQZ589879:EQZ589883 FAV589879:FAV589883 FKR589879:FKR589883 FUN589879:FUN589883 GEJ589879:GEJ589883 GOF589879:GOF589883 GYB589879:GYB589883 HHX589879:HHX589883 HRT589879:HRT589883 IBP589879:IBP589883 ILL589879:ILL589883 IVH589879:IVH589883 JFD589879:JFD589883 JOZ589879:JOZ589883 JYV589879:JYV589883 KIR589879:KIR589883 KSN589879:KSN589883 LCJ589879:LCJ589883 LMF589879:LMF589883 LWB589879:LWB589883 MFX589879:MFX589883 MPT589879:MPT589883 MZP589879:MZP589883 NJL589879:NJL589883 NTH589879:NTH589883 ODD589879:ODD589883 OMZ589879:OMZ589883 OWV589879:OWV589883 PGR589879:PGR589883 PQN589879:PQN589883 QAJ589879:QAJ589883 QKF589879:QKF589883 QUB589879:QUB589883 RDX589879:RDX589883 RNT589879:RNT589883 RXP589879:RXP589883 SHL589879:SHL589883 SRH589879:SRH589883 TBD589879:TBD589883 TKZ589879:TKZ589883 TUV589879:TUV589883 UER589879:UER589883 UON589879:UON589883 UYJ589879:UYJ589883 VIF589879:VIF589883 VSB589879:VSB589883 WBX589879:WBX589883 WLT589879:WLT589883 WVP589879:WVP589883 JD655415:JD655419 SZ655415:SZ655419 ACV655415:ACV655419 AMR655415:AMR655419 AWN655415:AWN655419 BGJ655415:BGJ655419 BQF655415:BQF655419 CAB655415:CAB655419 CJX655415:CJX655419 CTT655415:CTT655419 DDP655415:DDP655419 DNL655415:DNL655419 DXH655415:DXH655419 EHD655415:EHD655419 EQZ655415:EQZ655419 FAV655415:FAV655419 FKR655415:FKR655419 FUN655415:FUN655419 GEJ655415:GEJ655419 GOF655415:GOF655419 GYB655415:GYB655419 HHX655415:HHX655419 HRT655415:HRT655419 IBP655415:IBP655419 ILL655415:ILL655419 IVH655415:IVH655419 JFD655415:JFD655419 JOZ655415:JOZ655419 JYV655415:JYV655419 KIR655415:KIR655419 KSN655415:KSN655419 LCJ655415:LCJ655419 LMF655415:LMF655419 LWB655415:LWB655419 MFX655415:MFX655419 MPT655415:MPT655419 MZP655415:MZP655419 NJL655415:NJL655419 NTH655415:NTH655419 ODD655415:ODD655419 OMZ655415:OMZ655419 OWV655415:OWV655419 PGR655415:PGR655419 PQN655415:PQN655419 QAJ655415:QAJ655419 QKF655415:QKF655419 QUB655415:QUB655419 RDX655415:RDX655419 RNT655415:RNT655419 RXP655415:RXP655419 SHL655415:SHL655419 SRH655415:SRH655419 TBD655415:TBD655419 TKZ655415:TKZ655419 TUV655415:TUV655419 UER655415:UER655419 UON655415:UON655419 UYJ655415:UYJ655419 VIF655415:VIF655419 VSB655415:VSB655419 WBX655415:WBX655419 WLT655415:WLT655419 WVP655415:WVP655419 JD720951:JD720955 SZ720951:SZ720955 ACV720951:ACV720955 AMR720951:AMR720955 AWN720951:AWN720955 BGJ720951:BGJ720955 BQF720951:BQF720955 CAB720951:CAB720955 CJX720951:CJX720955 CTT720951:CTT720955 DDP720951:DDP720955 DNL720951:DNL720955 DXH720951:DXH720955 EHD720951:EHD720955 EQZ720951:EQZ720955 FAV720951:FAV720955 FKR720951:FKR720955 FUN720951:FUN720955 GEJ720951:GEJ720955 GOF720951:GOF720955 GYB720951:GYB720955 HHX720951:HHX720955 HRT720951:HRT720955 IBP720951:IBP720955 ILL720951:ILL720955 IVH720951:IVH720955 JFD720951:JFD720955 JOZ720951:JOZ720955 JYV720951:JYV720955 KIR720951:KIR720955 KSN720951:KSN720955 LCJ720951:LCJ720955 LMF720951:LMF720955 LWB720951:LWB720955 MFX720951:MFX720955 MPT720951:MPT720955 MZP720951:MZP720955 NJL720951:NJL720955 NTH720951:NTH720955 ODD720951:ODD720955 OMZ720951:OMZ720955 OWV720951:OWV720955 PGR720951:PGR720955 PQN720951:PQN720955 QAJ720951:QAJ720955 QKF720951:QKF720955 QUB720951:QUB720955 RDX720951:RDX720955 RNT720951:RNT720955 RXP720951:RXP720955 SHL720951:SHL720955 SRH720951:SRH720955 TBD720951:TBD720955 TKZ720951:TKZ720955 TUV720951:TUV720955 UER720951:UER720955 UON720951:UON720955 UYJ720951:UYJ720955 VIF720951:VIF720955 VSB720951:VSB720955 WBX720951:WBX720955 WLT720951:WLT720955 WVP720951:WVP720955 JD786487:JD786491 SZ786487:SZ786491 ACV786487:ACV786491 AMR786487:AMR786491 AWN786487:AWN786491 BGJ786487:BGJ786491 BQF786487:BQF786491 CAB786487:CAB786491 CJX786487:CJX786491 CTT786487:CTT786491 DDP786487:DDP786491 DNL786487:DNL786491 DXH786487:DXH786491 EHD786487:EHD786491 EQZ786487:EQZ786491 FAV786487:FAV786491 FKR786487:FKR786491 FUN786487:FUN786491 GEJ786487:GEJ786491 GOF786487:GOF786491 GYB786487:GYB786491 HHX786487:HHX786491 HRT786487:HRT786491 IBP786487:IBP786491 ILL786487:ILL786491 IVH786487:IVH786491 JFD786487:JFD786491 JOZ786487:JOZ786491 JYV786487:JYV786491 KIR786487:KIR786491 KSN786487:KSN786491 LCJ786487:LCJ786491 LMF786487:LMF786491 LWB786487:LWB786491 MFX786487:MFX786491 MPT786487:MPT786491 MZP786487:MZP786491 NJL786487:NJL786491 NTH786487:NTH786491 ODD786487:ODD786491 OMZ786487:OMZ786491 OWV786487:OWV786491 PGR786487:PGR786491 PQN786487:PQN786491 QAJ786487:QAJ786491 QKF786487:QKF786491 QUB786487:QUB786491 RDX786487:RDX786491 RNT786487:RNT786491 RXP786487:RXP786491 SHL786487:SHL786491 SRH786487:SRH786491 TBD786487:TBD786491 TKZ786487:TKZ786491 TUV786487:TUV786491 UER786487:UER786491 UON786487:UON786491 UYJ786487:UYJ786491 VIF786487:VIF786491 VSB786487:VSB786491 WBX786487:WBX786491 WLT786487:WLT786491 WVP786487:WVP786491 JD852023:JD852027 SZ852023:SZ852027 ACV852023:ACV852027 AMR852023:AMR852027 AWN852023:AWN852027 BGJ852023:BGJ852027 BQF852023:BQF852027 CAB852023:CAB852027 CJX852023:CJX852027 CTT852023:CTT852027 DDP852023:DDP852027 DNL852023:DNL852027 DXH852023:DXH852027 EHD852023:EHD852027 EQZ852023:EQZ852027 FAV852023:FAV852027 FKR852023:FKR852027 FUN852023:FUN852027 GEJ852023:GEJ852027 GOF852023:GOF852027 GYB852023:GYB852027 HHX852023:HHX852027 HRT852023:HRT852027 IBP852023:IBP852027 ILL852023:ILL852027 IVH852023:IVH852027 JFD852023:JFD852027 JOZ852023:JOZ852027 JYV852023:JYV852027 KIR852023:KIR852027 KSN852023:KSN852027 LCJ852023:LCJ852027 LMF852023:LMF852027 LWB852023:LWB852027 MFX852023:MFX852027 MPT852023:MPT852027 MZP852023:MZP852027 NJL852023:NJL852027 NTH852023:NTH852027 ODD852023:ODD852027 OMZ852023:OMZ852027 OWV852023:OWV852027 PGR852023:PGR852027 PQN852023:PQN852027 QAJ852023:QAJ852027 QKF852023:QKF852027 QUB852023:QUB852027 RDX852023:RDX852027 RNT852023:RNT852027 RXP852023:RXP852027 SHL852023:SHL852027 SRH852023:SRH852027 TBD852023:TBD852027 TKZ852023:TKZ852027 TUV852023:TUV852027 UER852023:UER852027 UON852023:UON852027 UYJ852023:UYJ852027 VIF852023:VIF852027 VSB852023:VSB852027 WBX852023:WBX852027 WLT852023:WLT852027 WVP852023:WVP852027 JD917559:JD917563 SZ917559:SZ917563 ACV917559:ACV917563 AMR917559:AMR917563 AWN917559:AWN917563 BGJ917559:BGJ917563 BQF917559:BQF917563 CAB917559:CAB917563 CJX917559:CJX917563 CTT917559:CTT917563 DDP917559:DDP917563 DNL917559:DNL917563 DXH917559:DXH917563 EHD917559:EHD917563 EQZ917559:EQZ917563 FAV917559:FAV917563 FKR917559:FKR917563 FUN917559:FUN917563 GEJ917559:GEJ917563 GOF917559:GOF917563 GYB917559:GYB917563 HHX917559:HHX917563 HRT917559:HRT917563 IBP917559:IBP917563 ILL917559:ILL917563 IVH917559:IVH917563 JFD917559:JFD917563 JOZ917559:JOZ917563 JYV917559:JYV917563 KIR917559:KIR917563 KSN917559:KSN917563 LCJ917559:LCJ917563 LMF917559:LMF917563 LWB917559:LWB917563 MFX917559:MFX917563 MPT917559:MPT917563 MZP917559:MZP917563 NJL917559:NJL917563 NTH917559:NTH917563 ODD917559:ODD917563 OMZ917559:OMZ917563 OWV917559:OWV917563 PGR917559:PGR917563 PQN917559:PQN917563 QAJ917559:QAJ917563 QKF917559:QKF917563 QUB917559:QUB917563 RDX917559:RDX917563 RNT917559:RNT917563 RXP917559:RXP917563 SHL917559:SHL917563 SRH917559:SRH917563 TBD917559:TBD917563 TKZ917559:TKZ917563 TUV917559:TUV917563 UER917559:UER917563 UON917559:UON917563 UYJ917559:UYJ917563 VIF917559:VIF917563 VSB917559:VSB917563 WBX917559:WBX917563 WLT917559:WLT917563 WVP917559:WVP917563 JD983095:JD983099 SZ983095:SZ983099 ACV983095:ACV983099 AMR983095:AMR983099 AWN983095:AWN983099 BGJ983095:BGJ983099 BQF983095:BQF983099 CAB983095:CAB983099 CJX983095:CJX983099 CTT983095:CTT983099 DDP983095:DDP983099 DNL983095:DNL983099 DXH983095:DXH983099 EHD983095:EHD983099 EQZ983095:EQZ983099 FAV983095:FAV983099 FKR983095:FKR983099 FUN983095:FUN983099 GEJ983095:GEJ983099 GOF983095:GOF983099 GYB983095:GYB983099 HHX983095:HHX983099 HRT983095:HRT983099 IBP983095:IBP983099 ILL983095:ILL983099 IVH983095:IVH983099 JFD983095:JFD983099 JOZ983095:JOZ983099 JYV983095:JYV983099 KIR983095:KIR983099 KSN983095:KSN983099 LCJ983095:LCJ983099 LMF983095:LMF983099 LWB983095:LWB983099 MFX983095:MFX983099 MPT983095:MPT983099 MZP983095:MZP983099 NJL983095:NJL983099 NTH983095:NTH983099 ODD983095:ODD983099 OMZ983095:OMZ983099 OWV983095:OWV983099 PGR983095:PGR983099 PQN983095:PQN983099 QAJ983095:QAJ983099 QKF983095:QKF983099 QUB983095:QUB983099 RDX983095:RDX983099 RNT983095:RNT983099 RXP983095:RXP983099 SHL983095:SHL983099 SRH983095:SRH983099 TBD983095:TBD983099 TKZ983095:TKZ983099 TUV983095:TUV983099 UER983095:UER983099 UON983095:UON983099 UYJ983095:UYJ983099 VIF983095:VIF983099 VSB983095:VSB983099 WBX983095:WBX983099 WLT983095:WLT983099 JD6:JD10 SZ6:SZ10 WVP6:WVP10 WLT6:WLT10 WBX6:WBX10 VSB6:VSB10 VIF6:VIF10 UYJ6:UYJ10 UON6:UON10 UER6:UER10 TUV6:TUV10 TKZ6:TKZ10 TBD6:TBD10 SRH6:SRH10 SHL6:SHL10 RXP6:RXP10 RNT6:RNT10 RDX6:RDX10 QUB6:QUB10 QKF6:QKF10 QAJ6:QAJ10 PQN6:PQN10 PGR6:PGR10 OWV6:OWV10 OMZ6:OMZ10 ODD6:ODD10 NTH6:NTH10 NJL6:NJL10 MZP6:MZP10 MPT6:MPT10 MFX6:MFX10 LWB6:LWB10 LMF6:LMF10 LCJ6:LCJ10 KSN6:KSN10 KIR6:KIR10 JYV6:JYV10 JOZ6:JOZ10 JFD6:JFD10 IVH6:IVH10 ILL6:ILL10 IBP6:IBP10 HRT6:HRT10 HHX6:HHX10 GYB6:GYB10 GOF6:GOF10 GEJ6:GEJ10 FUN6:FUN10 FKR6:FKR10 FAV6:FAV10 EQZ6:EQZ10 EHD6:EHD10 DXH6:DXH10 DNL6:DNL10 DDP6:DDP10 CTT6:CTT10 CJX6:CJX10 CAB6:CAB10 BQF6:BQF10 BGJ6:BGJ10 AWN6:AWN10 AMR6:AMR10 ACV6:ACV10" xr:uid="{00000000-0002-0000-0200-000000000000}"/>
    <dataValidation operator="greaterThanOrEqual" allowBlank="1" showInputMessage="1" showErrorMessage="1" sqref="JD65596 SZ65596 ACV65596 AMR65596 AWN65596 BGJ65596 BQF65596 CAB65596 CJX65596 CTT65596 DDP65596 DNL65596 DXH65596 EHD65596 EQZ65596 FAV65596 FKR65596 FUN65596 GEJ65596 GOF65596 GYB65596 HHX65596 HRT65596 IBP65596 ILL65596 IVH65596 JFD65596 JOZ65596 JYV65596 KIR65596 KSN65596 LCJ65596 LMF65596 LWB65596 MFX65596 MPT65596 MZP65596 NJL65596 NTH65596 ODD65596 OMZ65596 OWV65596 PGR65596 PQN65596 QAJ65596 QKF65596 QUB65596 RDX65596 RNT65596 RXP65596 SHL65596 SRH65596 TBD65596 TKZ65596 TUV65596 UER65596 UON65596 UYJ65596 VIF65596 VSB65596 WBX65596 WLT65596 WVP65596 JD131132 SZ131132 ACV131132 AMR131132 AWN131132 BGJ131132 BQF131132 CAB131132 CJX131132 CTT131132 DDP131132 DNL131132 DXH131132 EHD131132 EQZ131132 FAV131132 FKR131132 FUN131132 GEJ131132 GOF131132 GYB131132 HHX131132 HRT131132 IBP131132 ILL131132 IVH131132 JFD131132 JOZ131132 JYV131132 KIR131132 KSN131132 LCJ131132 LMF131132 LWB131132 MFX131132 MPT131132 MZP131132 NJL131132 NTH131132 ODD131132 OMZ131132 OWV131132 PGR131132 PQN131132 QAJ131132 QKF131132 QUB131132 RDX131132 RNT131132 RXP131132 SHL131132 SRH131132 TBD131132 TKZ131132 TUV131132 UER131132 UON131132 UYJ131132 VIF131132 VSB131132 WBX131132 WLT131132 WVP131132 JD196668 SZ196668 ACV196668 AMR196668 AWN196668 BGJ196668 BQF196668 CAB196668 CJX196668 CTT196668 DDP196668 DNL196668 DXH196668 EHD196668 EQZ196668 FAV196668 FKR196668 FUN196668 GEJ196668 GOF196668 GYB196668 HHX196668 HRT196668 IBP196668 ILL196668 IVH196668 JFD196668 JOZ196668 JYV196668 KIR196668 KSN196668 LCJ196668 LMF196668 LWB196668 MFX196668 MPT196668 MZP196668 NJL196668 NTH196668 ODD196668 OMZ196668 OWV196668 PGR196668 PQN196668 QAJ196668 QKF196668 QUB196668 RDX196668 RNT196668 RXP196668 SHL196668 SRH196668 TBD196668 TKZ196668 TUV196668 UER196668 UON196668 UYJ196668 VIF196668 VSB196668 WBX196668 WLT196668 WVP196668 JD262204 SZ262204 ACV262204 AMR262204 AWN262204 BGJ262204 BQF262204 CAB262204 CJX262204 CTT262204 DDP262204 DNL262204 DXH262204 EHD262204 EQZ262204 FAV262204 FKR262204 FUN262204 GEJ262204 GOF262204 GYB262204 HHX262204 HRT262204 IBP262204 ILL262204 IVH262204 JFD262204 JOZ262204 JYV262204 KIR262204 KSN262204 LCJ262204 LMF262204 LWB262204 MFX262204 MPT262204 MZP262204 NJL262204 NTH262204 ODD262204 OMZ262204 OWV262204 PGR262204 PQN262204 QAJ262204 QKF262204 QUB262204 RDX262204 RNT262204 RXP262204 SHL262204 SRH262204 TBD262204 TKZ262204 TUV262204 UER262204 UON262204 UYJ262204 VIF262204 VSB262204 WBX262204 WLT262204 WVP262204 JD327740 SZ327740 ACV327740 AMR327740 AWN327740 BGJ327740 BQF327740 CAB327740 CJX327740 CTT327740 DDP327740 DNL327740 DXH327740 EHD327740 EQZ327740 FAV327740 FKR327740 FUN327740 GEJ327740 GOF327740 GYB327740 HHX327740 HRT327740 IBP327740 ILL327740 IVH327740 JFD327740 JOZ327740 JYV327740 KIR327740 KSN327740 LCJ327740 LMF327740 LWB327740 MFX327740 MPT327740 MZP327740 NJL327740 NTH327740 ODD327740 OMZ327740 OWV327740 PGR327740 PQN327740 QAJ327740 QKF327740 QUB327740 RDX327740 RNT327740 RXP327740 SHL327740 SRH327740 TBD327740 TKZ327740 TUV327740 UER327740 UON327740 UYJ327740 VIF327740 VSB327740 WBX327740 WLT327740 WVP327740 JD393276 SZ393276 ACV393276 AMR393276 AWN393276 BGJ393276 BQF393276 CAB393276 CJX393276 CTT393276 DDP393276 DNL393276 DXH393276 EHD393276 EQZ393276 FAV393276 FKR393276 FUN393276 GEJ393276 GOF393276 GYB393276 HHX393276 HRT393276 IBP393276 ILL393276 IVH393276 JFD393276 JOZ393276 JYV393276 KIR393276 KSN393276 LCJ393276 LMF393276 LWB393276 MFX393276 MPT393276 MZP393276 NJL393276 NTH393276 ODD393276 OMZ393276 OWV393276 PGR393276 PQN393276 QAJ393276 QKF393276 QUB393276 RDX393276 RNT393276 RXP393276 SHL393276 SRH393276 TBD393276 TKZ393276 TUV393276 UER393276 UON393276 UYJ393276 VIF393276 VSB393276 WBX393276 WLT393276 WVP393276 JD458812 SZ458812 ACV458812 AMR458812 AWN458812 BGJ458812 BQF458812 CAB458812 CJX458812 CTT458812 DDP458812 DNL458812 DXH458812 EHD458812 EQZ458812 FAV458812 FKR458812 FUN458812 GEJ458812 GOF458812 GYB458812 HHX458812 HRT458812 IBP458812 ILL458812 IVH458812 JFD458812 JOZ458812 JYV458812 KIR458812 KSN458812 LCJ458812 LMF458812 LWB458812 MFX458812 MPT458812 MZP458812 NJL458812 NTH458812 ODD458812 OMZ458812 OWV458812 PGR458812 PQN458812 QAJ458812 QKF458812 QUB458812 RDX458812 RNT458812 RXP458812 SHL458812 SRH458812 TBD458812 TKZ458812 TUV458812 UER458812 UON458812 UYJ458812 VIF458812 VSB458812 WBX458812 WLT458812 WVP458812 JD524348 SZ524348 ACV524348 AMR524348 AWN524348 BGJ524348 BQF524348 CAB524348 CJX524348 CTT524348 DDP524348 DNL524348 DXH524348 EHD524348 EQZ524348 FAV524348 FKR524348 FUN524348 GEJ524348 GOF524348 GYB524348 HHX524348 HRT524348 IBP524348 ILL524348 IVH524348 JFD524348 JOZ524348 JYV524348 KIR524348 KSN524348 LCJ524348 LMF524348 LWB524348 MFX524348 MPT524348 MZP524348 NJL524348 NTH524348 ODD524348 OMZ524348 OWV524348 PGR524348 PQN524348 QAJ524348 QKF524348 QUB524348 RDX524348 RNT524348 RXP524348 SHL524348 SRH524348 TBD524348 TKZ524348 TUV524348 UER524348 UON524348 UYJ524348 VIF524348 VSB524348 WBX524348 WLT524348 WVP524348 JD589884 SZ589884 ACV589884 AMR589884 AWN589884 BGJ589884 BQF589884 CAB589884 CJX589884 CTT589884 DDP589884 DNL589884 DXH589884 EHD589884 EQZ589884 FAV589884 FKR589884 FUN589884 GEJ589884 GOF589884 GYB589884 HHX589884 HRT589884 IBP589884 ILL589884 IVH589884 JFD589884 JOZ589884 JYV589884 KIR589884 KSN589884 LCJ589884 LMF589884 LWB589884 MFX589884 MPT589884 MZP589884 NJL589884 NTH589884 ODD589884 OMZ589884 OWV589884 PGR589884 PQN589884 QAJ589884 QKF589884 QUB589884 RDX589884 RNT589884 RXP589884 SHL589884 SRH589884 TBD589884 TKZ589884 TUV589884 UER589884 UON589884 UYJ589884 VIF589884 VSB589884 WBX589884 WLT589884 WVP589884 JD655420 SZ655420 ACV655420 AMR655420 AWN655420 BGJ655420 BQF655420 CAB655420 CJX655420 CTT655420 DDP655420 DNL655420 DXH655420 EHD655420 EQZ655420 FAV655420 FKR655420 FUN655420 GEJ655420 GOF655420 GYB655420 HHX655420 HRT655420 IBP655420 ILL655420 IVH655420 JFD655420 JOZ655420 JYV655420 KIR655420 KSN655420 LCJ655420 LMF655420 LWB655420 MFX655420 MPT655420 MZP655420 NJL655420 NTH655420 ODD655420 OMZ655420 OWV655420 PGR655420 PQN655420 QAJ655420 QKF655420 QUB655420 RDX655420 RNT655420 RXP655420 SHL655420 SRH655420 TBD655420 TKZ655420 TUV655420 UER655420 UON655420 UYJ655420 VIF655420 VSB655420 WBX655420 WLT655420 WVP655420 JD720956 SZ720956 ACV720956 AMR720956 AWN720956 BGJ720956 BQF720956 CAB720956 CJX720956 CTT720956 DDP720956 DNL720956 DXH720956 EHD720956 EQZ720956 FAV720956 FKR720956 FUN720956 GEJ720956 GOF720956 GYB720956 HHX720956 HRT720956 IBP720956 ILL720956 IVH720956 JFD720956 JOZ720956 JYV720956 KIR720956 KSN720956 LCJ720956 LMF720956 LWB720956 MFX720956 MPT720956 MZP720956 NJL720956 NTH720956 ODD720956 OMZ720956 OWV720956 PGR720956 PQN720956 QAJ720956 QKF720956 QUB720956 RDX720956 RNT720956 RXP720956 SHL720956 SRH720956 TBD720956 TKZ720956 TUV720956 UER720956 UON720956 UYJ720956 VIF720956 VSB720956 WBX720956 WLT720956 WVP720956 JD786492 SZ786492 ACV786492 AMR786492 AWN786492 BGJ786492 BQF786492 CAB786492 CJX786492 CTT786492 DDP786492 DNL786492 DXH786492 EHD786492 EQZ786492 FAV786492 FKR786492 FUN786492 GEJ786492 GOF786492 GYB786492 HHX786492 HRT786492 IBP786492 ILL786492 IVH786492 JFD786492 JOZ786492 JYV786492 KIR786492 KSN786492 LCJ786492 LMF786492 LWB786492 MFX786492 MPT786492 MZP786492 NJL786492 NTH786492 ODD786492 OMZ786492 OWV786492 PGR786492 PQN786492 QAJ786492 QKF786492 QUB786492 RDX786492 RNT786492 RXP786492 SHL786492 SRH786492 TBD786492 TKZ786492 TUV786492 UER786492 UON786492 UYJ786492 VIF786492 VSB786492 WBX786492 WLT786492 WVP786492 JD852028 SZ852028 ACV852028 AMR852028 AWN852028 BGJ852028 BQF852028 CAB852028 CJX852028 CTT852028 DDP852028 DNL852028 DXH852028 EHD852028 EQZ852028 FAV852028 FKR852028 FUN852028 GEJ852028 GOF852028 GYB852028 HHX852028 HRT852028 IBP852028 ILL852028 IVH852028 JFD852028 JOZ852028 JYV852028 KIR852028 KSN852028 LCJ852028 LMF852028 LWB852028 MFX852028 MPT852028 MZP852028 NJL852028 NTH852028 ODD852028 OMZ852028 OWV852028 PGR852028 PQN852028 QAJ852028 QKF852028 QUB852028 RDX852028 RNT852028 RXP852028 SHL852028 SRH852028 TBD852028 TKZ852028 TUV852028 UER852028 UON852028 UYJ852028 VIF852028 VSB852028 WBX852028 WLT852028 WVP852028 JD917564 SZ917564 ACV917564 AMR917564 AWN917564 BGJ917564 BQF917564 CAB917564 CJX917564 CTT917564 DDP917564 DNL917564 DXH917564 EHD917564 EQZ917564 FAV917564 FKR917564 FUN917564 GEJ917564 GOF917564 GYB917564 HHX917564 HRT917564 IBP917564 ILL917564 IVH917564 JFD917564 JOZ917564 JYV917564 KIR917564 KSN917564 LCJ917564 LMF917564 LWB917564 MFX917564 MPT917564 MZP917564 NJL917564 NTH917564 ODD917564 OMZ917564 OWV917564 PGR917564 PQN917564 QAJ917564 QKF917564 QUB917564 RDX917564 RNT917564 RXP917564 SHL917564 SRH917564 TBD917564 TKZ917564 TUV917564 UER917564 UON917564 UYJ917564 VIF917564 VSB917564 WBX917564 WLT917564 WVP917564 JD983100 SZ983100 ACV983100 AMR983100 AWN983100 BGJ983100 BQF983100 CAB983100 CJX983100 CTT983100 DDP983100 DNL983100 DXH983100 EHD983100 EQZ983100 FAV983100 FKR983100 FUN983100 GEJ983100 GOF983100 GYB983100 HHX983100 HRT983100 IBP983100 ILL983100 IVH983100 JFD983100 JOZ983100 JYV983100 KIR983100 KSN983100 LCJ983100 LMF983100 LWB983100 MFX983100 MPT983100 MZP983100 NJL983100 NTH983100 ODD983100 OMZ983100 OWV983100 PGR983100 PQN983100 QAJ983100 QKF983100 QUB983100 RDX983100 RNT983100 RXP983100 SHL983100 SRH983100 TBD983100 TKZ983100 TUV983100 UER983100 UON983100 UYJ983100 VIF983100 VSB983100 WBX983100 WLT983100 WVP983100" xr:uid="{00000000-0002-0000-0200-000001000000}"/>
    <dataValidation type="decimal" allowBlank="1" showInputMessage="1" showErrorMessage="1" errorTitle="Error" error="Mayor o igual a 1 y Menor al Ofertado" promptTitle="Porcentaje de AIU" prompt="Mayor o igual a 1 y Menor al Ofertado" sqref="WVU983105 JI65 TE65 ADA65 AMW65 AWS65 BGO65 BQK65 CAG65 CKC65 CTY65 DDU65 DNQ65 DXM65 EHI65 ERE65 FBA65 FKW65 FUS65 GEO65 GOK65 GYG65 HIC65 HRY65 IBU65 ILQ65 IVM65 JFI65 JPE65 JZA65 KIW65 KSS65 LCO65 LMK65 LWG65 MGC65 MPY65 MZU65 NJQ65 NTM65 ODI65 ONE65 OXA65 PGW65 PQS65 QAO65 QKK65 QUG65 REC65 RNY65 RXU65 SHQ65 SRM65 TBI65 TLE65 TVA65 UEW65 UOS65 UYO65 VIK65 VSG65 WCC65 WLY65 WVU65 M65601 JI65601 TE65601 ADA65601 AMW65601 AWS65601 BGO65601 BQK65601 CAG65601 CKC65601 CTY65601 DDU65601 DNQ65601 DXM65601 EHI65601 ERE65601 FBA65601 FKW65601 FUS65601 GEO65601 GOK65601 GYG65601 HIC65601 HRY65601 IBU65601 ILQ65601 IVM65601 JFI65601 JPE65601 JZA65601 KIW65601 KSS65601 LCO65601 LMK65601 LWG65601 MGC65601 MPY65601 MZU65601 NJQ65601 NTM65601 ODI65601 ONE65601 OXA65601 PGW65601 PQS65601 QAO65601 QKK65601 QUG65601 REC65601 RNY65601 RXU65601 SHQ65601 SRM65601 TBI65601 TLE65601 TVA65601 UEW65601 UOS65601 UYO65601 VIK65601 VSG65601 WCC65601 WLY65601 WVU65601 M131137 JI131137 TE131137 ADA131137 AMW131137 AWS131137 BGO131137 BQK131137 CAG131137 CKC131137 CTY131137 DDU131137 DNQ131137 DXM131137 EHI131137 ERE131137 FBA131137 FKW131137 FUS131137 GEO131137 GOK131137 GYG131137 HIC131137 HRY131137 IBU131137 ILQ131137 IVM131137 JFI131137 JPE131137 JZA131137 KIW131137 KSS131137 LCO131137 LMK131137 LWG131137 MGC131137 MPY131137 MZU131137 NJQ131137 NTM131137 ODI131137 ONE131137 OXA131137 PGW131137 PQS131137 QAO131137 QKK131137 QUG131137 REC131137 RNY131137 RXU131137 SHQ131137 SRM131137 TBI131137 TLE131137 TVA131137 UEW131137 UOS131137 UYO131137 VIK131137 VSG131137 WCC131137 WLY131137 WVU131137 M196673 JI196673 TE196673 ADA196673 AMW196673 AWS196673 BGO196673 BQK196673 CAG196673 CKC196673 CTY196673 DDU196673 DNQ196673 DXM196673 EHI196673 ERE196673 FBA196673 FKW196673 FUS196673 GEO196673 GOK196673 GYG196673 HIC196673 HRY196673 IBU196673 ILQ196673 IVM196673 JFI196673 JPE196673 JZA196673 KIW196673 KSS196673 LCO196673 LMK196673 LWG196673 MGC196673 MPY196673 MZU196673 NJQ196673 NTM196673 ODI196673 ONE196673 OXA196673 PGW196673 PQS196673 QAO196673 QKK196673 QUG196673 REC196673 RNY196673 RXU196673 SHQ196673 SRM196673 TBI196673 TLE196673 TVA196673 UEW196673 UOS196673 UYO196673 VIK196673 VSG196673 WCC196673 WLY196673 WVU196673 M262209 JI262209 TE262209 ADA262209 AMW262209 AWS262209 BGO262209 BQK262209 CAG262209 CKC262209 CTY262209 DDU262209 DNQ262209 DXM262209 EHI262209 ERE262209 FBA262209 FKW262209 FUS262209 GEO262209 GOK262209 GYG262209 HIC262209 HRY262209 IBU262209 ILQ262209 IVM262209 JFI262209 JPE262209 JZA262209 KIW262209 KSS262209 LCO262209 LMK262209 LWG262209 MGC262209 MPY262209 MZU262209 NJQ262209 NTM262209 ODI262209 ONE262209 OXA262209 PGW262209 PQS262209 QAO262209 QKK262209 QUG262209 REC262209 RNY262209 RXU262209 SHQ262209 SRM262209 TBI262209 TLE262209 TVA262209 UEW262209 UOS262209 UYO262209 VIK262209 VSG262209 WCC262209 WLY262209 WVU262209 M327745 JI327745 TE327745 ADA327745 AMW327745 AWS327745 BGO327745 BQK327745 CAG327745 CKC327745 CTY327745 DDU327745 DNQ327745 DXM327745 EHI327745 ERE327745 FBA327745 FKW327745 FUS327745 GEO327745 GOK327745 GYG327745 HIC327745 HRY327745 IBU327745 ILQ327745 IVM327745 JFI327745 JPE327745 JZA327745 KIW327745 KSS327745 LCO327745 LMK327745 LWG327745 MGC327745 MPY327745 MZU327745 NJQ327745 NTM327745 ODI327745 ONE327745 OXA327745 PGW327745 PQS327745 QAO327745 QKK327745 QUG327745 REC327745 RNY327745 RXU327745 SHQ327745 SRM327745 TBI327745 TLE327745 TVA327745 UEW327745 UOS327745 UYO327745 VIK327745 VSG327745 WCC327745 WLY327745 WVU327745 M393281 JI393281 TE393281 ADA393281 AMW393281 AWS393281 BGO393281 BQK393281 CAG393281 CKC393281 CTY393281 DDU393281 DNQ393281 DXM393281 EHI393281 ERE393281 FBA393281 FKW393281 FUS393281 GEO393281 GOK393281 GYG393281 HIC393281 HRY393281 IBU393281 ILQ393281 IVM393281 JFI393281 JPE393281 JZA393281 KIW393281 KSS393281 LCO393281 LMK393281 LWG393281 MGC393281 MPY393281 MZU393281 NJQ393281 NTM393281 ODI393281 ONE393281 OXA393281 PGW393281 PQS393281 QAO393281 QKK393281 QUG393281 REC393281 RNY393281 RXU393281 SHQ393281 SRM393281 TBI393281 TLE393281 TVA393281 UEW393281 UOS393281 UYO393281 VIK393281 VSG393281 WCC393281 WLY393281 WVU393281 M458817 JI458817 TE458817 ADA458817 AMW458817 AWS458817 BGO458817 BQK458817 CAG458817 CKC458817 CTY458817 DDU458817 DNQ458817 DXM458817 EHI458817 ERE458817 FBA458817 FKW458817 FUS458817 GEO458817 GOK458817 GYG458817 HIC458817 HRY458817 IBU458817 ILQ458817 IVM458817 JFI458817 JPE458817 JZA458817 KIW458817 KSS458817 LCO458817 LMK458817 LWG458817 MGC458817 MPY458817 MZU458817 NJQ458817 NTM458817 ODI458817 ONE458817 OXA458817 PGW458817 PQS458817 QAO458817 QKK458817 QUG458817 REC458817 RNY458817 RXU458817 SHQ458817 SRM458817 TBI458817 TLE458817 TVA458817 UEW458817 UOS458817 UYO458817 VIK458817 VSG458817 WCC458817 WLY458817 WVU458817 M524353 JI524353 TE524353 ADA524353 AMW524353 AWS524353 BGO524353 BQK524353 CAG524353 CKC524353 CTY524353 DDU524353 DNQ524353 DXM524353 EHI524353 ERE524353 FBA524353 FKW524353 FUS524353 GEO524353 GOK524353 GYG524353 HIC524353 HRY524353 IBU524353 ILQ524353 IVM524353 JFI524353 JPE524353 JZA524353 KIW524353 KSS524353 LCO524353 LMK524353 LWG524353 MGC524353 MPY524353 MZU524353 NJQ524353 NTM524353 ODI524353 ONE524353 OXA524353 PGW524353 PQS524353 QAO524353 QKK524353 QUG524353 REC524353 RNY524353 RXU524353 SHQ524353 SRM524353 TBI524353 TLE524353 TVA524353 UEW524353 UOS524353 UYO524353 VIK524353 VSG524353 WCC524353 WLY524353 WVU524353 M589889 JI589889 TE589889 ADA589889 AMW589889 AWS589889 BGO589889 BQK589889 CAG589889 CKC589889 CTY589889 DDU589889 DNQ589889 DXM589889 EHI589889 ERE589889 FBA589889 FKW589889 FUS589889 GEO589889 GOK589889 GYG589889 HIC589889 HRY589889 IBU589889 ILQ589889 IVM589889 JFI589889 JPE589889 JZA589889 KIW589889 KSS589889 LCO589889 LMK589889 LWG589889 MGC589889 MPY589889 MZU589889 NJQ589889 NTM589889 ODI589889 ONE589889 OXA589889 PGW589889 PQS589889 QAO589889 QKK589889 QUG589889 REC589889 RNY589889 RXU589889 SHQ589889 SRM589889 TBI589889 TLE589889 TVA589889 UEW589889 UOS589889 UYO589889 VIK589889 VSG589889 WCC589889 WLY589889 WVU589889 M655425 JI655425 TE655425 ADA655425 AMW655425 AWS655425 BGO655425 BQK655425 CAG655425 CKC655425 CTY655425 DDU655425 DNQ655425 DXM655425 EHI655425 ERE655425 FBA655425 FKW655425 FUS655425 GEO655425 GOK655425 GYG655425 HIC655425 HRY655425 IBU655425 ILQ655425 IVM655425 JFI655425 JPE655425 JZA655425 KIW655425 KSS655425 LCO655425 LMK655425 LWG655425 MGC655425 MPY655425 MZU655425 NJQ655425 NTM655425 ODI655425 ONE655425 OXA655425 PGW655425 PQS655425 QAO655425 QKK655425 QUG655425 REC655425 RNY655425 RXU655425 SHQ655425 SRM655425 TBI655425 TLE655425 TVA655425 UEW655425 UOS655425 UYO655425 VIK655425 VSG655425 WCC655425 WLY655425 WVU655425 M720961 JI720961 TE720961 ADA720961 AMW720961 AWS720961 BGO720961 BQK720961 CAG720961 CKC720961 CTY720961 DDU720961 DNQ720961 DXM720961 EHI720961 ERE720961 FBA720961 FKW720961 FUS720961 GEO720961 GOK720961 GYG720961 HIC720961 HRY720961 IBU720961 ILQ720961 IVM720961 JFI720961 JPE720961 JZA720961 KIW720961 KSS720961 LCO720961 LMK720961 LWG720961 MGC720961 MPY720961 MZU720961 NJQ720961 NTM720961 ODI720961 ONE720961 OXA720961 PGW720961 PQS720961 QAO720961 QKK720961 QUG720961 REC720961 RNY720961 RXU720961 SHQ720961 SRM720961 TBI720961 TLE720961 TVA720961 UEW720961 UOS720961 UYO720961 VIK720961 VSG720961 WCC720961 WLY720961 WVU720961 M786497 JI786497 TE786497 ADA786497 AMW786497 AWS786497 BGO786497 BQK786497 CAG786497 CKC786497 CTY786497 DDU786497 DNQ786497 DXM786497 EHI786497 ERE786497 FBA786497 FKW786497 FUS786497 GEO786497 GOK786497 GYG786497 HIC786497 HRY786497 IBU786497 ILQ786497 IVM786497 JFI786497 JPE786497 JZA786497 KIW786497 KSS786497 LCO786497 LMK786497 LWG786497 MGC786497 MPY786497 MZU786497 NJQ786497 NTM786497 ODI786497 ONE786497 OXA786497 PGW786497 PQS786497 QAO786497 QKK786497 QUG786497 REC786497 RNY786497 RXU786497 SHQ786497 SRM786497 TBI786497 TLE786497 TVA786497 UEW786497 UOS786497 UYO786497 VIK786497 VSG786497 WCC786497 WLY786497 WVU786497 M852033 JI852033 TE852033 ADA852033 AMW852033 AWS852033 BGO852033 BQK852033 CAG852033 CKC852033 CTY852033 DDU852033 DNQ852033 DXM852033 EHI852033 ERE852033 FBA852033 FKW852033 FUS852033 GEO852033 GOK852033 GYG852033 HIC852033 HRY852033 IBU852033 ILQ852033 IVM852033 JFI852033 JPE852033 JZA852033 KIW852033 KSS852033 LCO852033 LMK852033 LWG852033 MGC852033 MPY852033 MZU852033 NJQ852033 NTM852033 ODI852033 ONE852033 OXA852033 PGW852033 PQS852033 QAO852033 QKK852033 QUG852033 REC852033 RNY852033 RXU852033 SHQ852033 SRM852033 TBI852033 TLE852033 TVA852033 UEW852033 UOS852033 UYO852033 VIK852033 VSG852033 WCC852033 WLY852033 WVU852033 M917569 JI917569 TE917569 ADA917569 AMW917569 AWS917569 BGO917569 BQK917569 CAG917569 CKC917569 CTY917569 DDU917569 DNQ917569 DXM917569 EHI917569 ERE917569 FBA917569 FKW917569 FUS917569 GEO917569 GOK917569 GYG917569 HIC917569 HRY917569 IBU917569 ILQ917569 IVM917569 JFI917569 JPE917569 JZA917569 KIW917569 KSS917569 LCO917569 LMK917569 LWG917569 MGC917569 MPY917569 MZU917569 NJQ917569 NTM917569 ODI917569 ONE917569 OXA917569 PGW917569 PQS917569 QAO917569 QKK917569 QUG917569 REC917569 RNY917569 RXU917569 SHQ917569 SRM917569 TBI917569 TLE917569 TVA917569 UEW917569 UOS917569 UYO917569 VIK917569 VSG917569 WCC917569 WLY917569 WVU917569 M983105 JI983105 TE983105 ADA983105 AMW983105 AWS983105 BGO983105 BQK983105 CAG983105 CKC983105 CTY983105 DDU983105 DNQ983105 DXM983105 EHI983105 ERE983105 FBA983105 FKW983105 FUS983105 GEO983105 GOK983105 GYG983105 HIC983105 HRY983105 IBU983105 ILQ983105 IVM983105 JFI983105 JPE983105 JZA983105 KIW983105 KSS983105 LCO983105 LMK983105 LWG983105 MGC983105 MPY983105 MZU983105 NJQ983105 NTM983105 ODI983105 ONE983105 OXA983105 PGW983105 PQS983105 QAO983105 QKK983105 QUG983105 REC983105 RNY983105 RXU983105 SHQ983105 SRM983105 TBI983105 TLE983105 TVA983105 UEW983105 UOS983105 UYO983105 VIK983105 VSG983105 WCC983105 WLY983105 M65" xr:uid="{00000000-0002-0000-0200-000002000000}"/>
    <dataValidation type="decimal" allowBlank="1" showInputMessage="1" showErrorMessage="1" errorTitle="Error" error="Mayor a 1" promptTitle="Porcentaje de AIU" prompt="Mayor a 1" sqref="K62 JG62 TC62 ACY62 AMU62 AWQ62 BGM62 BQI62 CAE62 CKA62 CTW62 DDS62 DNO62 DXK62 EHG62 ERC62 FAY62 FKU62 FUQ62 GEM62 GOI62 GYE62 HIA62 HRW62 IBS62 ILO62 IVK62 JFG62 JPC62 JYY62 KIU62 KSQ62 LCM62 LMI62 LWE62 MGA62 MPW62 MZS62 NJO62 NTK62 ODG62 ONC62 OWY62 PGU62 PQQ62 QAM62 QKI62 QUE62 REA62 RNW62 RXS62 SHO62 SRK62 TBG62 TLC62 TUY62 UEU62 UOQ62 UYM62 VII62 VSE62 WCA62 WLW62 WVS62 K65598 JG65598 TC65598 ACY65598 AMU65598 AWQ65598 BGM65598 BQI65598 CAE65598 CKA65598 CTW65598 DDS65598 DNO65598 DXK65598 EHG65598 ERC65598 FAY65598 FKU65598 FUQ65598 GEM65598 GOI65598 GYE65598 HIA65598 HRW65598 IBS65598 ILO65598 IVK65598 JFG65598 JPC65598 JYY65598 KIU65598 KSQ65598 LCM65598 LMI65598 LWE65598 MGA65598 MPW65598 MZS65598 NJO65598 NTK65598 ODG65598 ONC65598 OWY65598 PGU65598 PQQ65598 QAM65598 QKI65598 QUE65598 REA65598 RNW65598 RXS65598 SHO65598 SRK65598 TBG65598 TLC65598 TUY65598 UEU65598 UOQ65598 UYM65598 VII65598 VSE65598 WCA65598 WLW65598 WVS65598 K131134 JG131134 TC131134 ACY131134 AMU131134 AWQ131134 BGM131134 BQI131134 CAE131134 CKA131134 CTW131134 DDS131134 DNO131134 DXK131134 EHG131134 ERC131134 FAY131134 FKU131134 FUQ131134 GEM131134 GOI131134 GYE131134 HIA131134 HRW131134 IBS131134 ILO131134 IVK131134 JFG131134 JPC131134 JYY131134 KIU131134 KSQ131134 LCM131134 LMI131134 LWE131134 MGA131134 MPW131134 MZS131134 NJO131134 NTK131134 ODG131134 ONC131134 OWY131134 PGU131134 PQQ131134 QAM131134 QKI131134 QUE131134 REA131134 RNW131134 RXS131134 SHO131134 SRK131134 TBG131134 TLC131134 TUY131134 UEU131134 UOQ131134 UYM131134 VII131134 VSE131134 WCA131134 WLW131134 WVS131134 K196670 JG196670 TC196670 ACY196670 AMU196670 AWQ196670 BGM196670 BQI196670 CAE196670 CKA196670 CTW196670 DDS196670 DNO196670 DXK196670 EHG196670 ERC196670 FAY196670 FKU196670 FUQ196670 GEM196670 GOI196670 GYE196670 HIA196670 HRW196670 IBS196670 ILO196670 IVK196670 JFG196670 JPC196670 JYY196670 KIU196670 KSQ196670 LCM196670 LMI196670 LWE196670 MGA196670 MPW196670 MZS196670 NJO196670 NTK196670 ODG196670 ONC196670 OWY196670 PGU196670 PQQ196670 QAM196670 QKI196670 QUE196670 REA196670 RNW196670 RXS196670 SHO196670 SRK196670 TBG196670 TLC196670 TUY196670 UEU196670 UOQ196670 UYM196670 VII196670 VSE196670 WCA196670 WLW196670 WVS196670 K262206 JG262206 TC262206 ACY262206 AMU262206 AWQ262206 BGM262206 BQI262206 CAE262206 CKA262206 CTW262206 DDS262206 DNO262206 DXK262206 EHG262206 ERC262206 FAY262206 FKU262206 FUQ262206 GEM262206 GOI262206 GYE262206 HIA262206 HRW262206 IBS262206 ILO262206 IVK262206 JFG262206 JPC262206 JYY262206 KIU262206 KSQ262206 LCM262206 LMI262206 LWE262206 MGA262206 MPW262206 MZS262206 NJO262206 NTK262206 ODG262206 ONC262206 OWY262206 PGU262206 PQQ262206 QAM262206 QKI262206 QUE262206 REA262206 RNW262206 RXS262206 SHO262206 SRK262206 TBG262206 TLC262206 TUY262206 UEU262206 UOQ262206 UYM262206 VII262206 VSE262206 WCA262206 WLW262206 WVS262206 K327742 JG327742 TC327742 ACY327742 AMU327742 AWQ327742 BGM327742 BQI327742 CAE327742 CKA327742 CTW327742 DDS327742 DNO327742 DXK327742 EHG327742 ERC327742 FAY327742 FKU327742 FUQ327742 GEM327742 GOI327742 GYE327742 HIA327742 HRW327742 IBS327742 ILO327742 IVK327742 JFG327742 JPC327742 JYY327742 KIU327742 KSQ327742 LCM327742 LMI327742 LWE327742 MGA327742 MPW327742 MZS327742 NJO327742 NTK327742 ODG327742 ONC327742 OWY327742 PGU327742 PQQ327742 QAM327742 QKI327742 QUE327742 REA327742 RNW327742 RXS327742 SHO327742 SRK327742 TBG327742 TLC327742 TUY327742 UEU327742 UOQ327742 UYM327742 VII327742 VSE327742 WCA327742 WLW327742 WVS327742 K393278 JG393278 TC393278 ACY393278 AMU393278 AWQ393278 BGM393278 BQI393278 CAE393278 CKA393278 CTW393278 DDS393278 DNO393278 DXK393278 EHG393278 ERC393278 FAY393278 FKU393278 FUQ393278 GEM393278 GOI393278 GYE393278 HIA393278 HRW393278 IBS393278 ILO393278 IVK393278 JFG393278 JPC393278 JYY393278 KIU393278 KSQ393278 LCM393278 LMI393278 LWE393278 MGA393278 MPW393278 MZS393278 NJO393278 NTK393278 ODG393278 ONC393278 OWY393278 PGU393278 PQQ393278 QAM393278 QKI393278 QUE393278 REA393278 RNW393278 RXS393278 SHO393278 SRK393278 TBG393278 TLC393278 TUY393278 UEU393278 UOQ393278 UYM393278 VII393278 VSE393278 WCA393278 WLW393278 WVS393278 K458814 JG458814 TC458814 ACY458814 AMU458814 AWQ458814 BGM458814 BQI458814 CAE458814 CKA458814 CTW458814 DDS458814 DNO458814 DXK458814 EHG458814 ERC458814 FAY458814 FKU458814 FUQ458814 GEM458814 GOI458814 GYE458814 HIA458814 HRW458814 IBS458814 ILO458814 IVK458814 JFG458814 JPC458814 JYY458814 KIU458814 KSQ458814 LCM458814 LMI458814 LWE458814 MGA458814 MPW458814 MZS458814 NJO458814 NTK458814 ODG458814 ONC458814 OWY458814 PGU458814 PQQ458814 QAM458814 QKI458814 QUE458814 REA458814 RNW458814 RXS458814 SHO458814 SRK458814 TBG458814 TLC458814 TUY458814 UEU458814 UOQ458814 UYM458814 VII458814 VSE458814 WCA458814 WLW458814 WVS458814 K524350 JG524350 TC524350 ACY524350 AMU524350 AWQ524350 BGM524350 BQI524350 CAE524350 CKA524350 CTW524350 DDS524350 DNO524350 DXK524350 EHG524350 ERC524350 FAY524350 FKU524350 FUQ524350 GEM524350 GOI524350 GYE524350 HIA524350 HRW524350 IBS524350 ILO524350 IVK524350 JFG524350 JPC524350 JYY524350 KIU524350 KSQ524350 LCM524350 LMI524350 LWE524350 MGA524350 MPW524350 MZS524350 NJO524350 NTK524350 ODG524350 ONC524350 OWY524350 PGU524350 PQQ524350 QAM524350 QKI524350 QUE524350 REA524350 RNW524350 RXS524350 SHO524350 SRK524350 TBG524350 TLC524350 TUY524350 UEU524350 UOQ524350 UYM524350 VII524350 VSE524350 WCA524350 WLW524350 WVS524350 K589886 JG589886 TC589886 ACY589886 AMU589886 AWQ589886 BGM589886 BQI589886 CAE589886 CKA589886 CTW589886 DDS589886 DNO589886 DXK589886 EHG589886 ERC589886 FAY589886 FKU589886 FUQ589886 GEM589886 GOI589886 GYE589886 HIA589886 HRW589886 IBS589886 ILO589886 IVK589886 JFG589886 JPC589886 JYY589886 KIU589886 KSQ589886 LCM589886 LMI589886 LWE589886 MGA589886 MPW589886 MZS589886 NJO589886 NTK589886 ODG589886 ONC589886 OWY589886 PGU589886 PQQ589886 QAM589886 QKI589886 QUE589886 REA589886 RNW589886 RXS589886 SHO589886 SRK589886 TBG589886 TLC589886 TUY589886 UEU589886 UOQ589886 UYM589886 VII589886 VSE589886 WCA589886 WLW589886 WVS589886 K655422 JG655422 TC655422 ACY655422 AMU655422 AWQ655422 BGM655422 BQI655422 CAE655422 CKA655422 CTW655422 DDS655422 DNO655422 DXK655422 EHG655422 ERC655422 FAY655422 FKU655422 FUQ655422 GEM655422 GOI655422 GYE655422 HIA655422 HRW655422 IBS655422 ILO655422 IVK655422 JFG655422 JPC655422 JYY655422 KIU655422 KSQ655422 LCM655422 LMI655422 LWE655422 MGA655422 MPW655422 MZS655422 NJO655422 NTK655422 ODG655422 ONC655422 OWY655422 PGU655422 PQQ655422 QAM655422 QKI655422 QUE655422 REA655422 RNW655422 RXS655422 SHO655422 SRK655422 TBG655422 TLC655422 TUY655422 UEU655422 UOQ655422 UYM655422 VII655422 VSE655422 WCA655422 WLW655422 WVS655422 K720958 JG720958 TC720958 ACY720958 AMU720958 AWQ720958 BGM720958 BQI720958 CAE720958 CKA720958 CTW720958 DDS720958 DNO720958 DXK720958 EHG720958 ERC720958 FAY720958 FKU720958 FUQ720958 GEM720958 GOI720958 GYE720958 HIA720958 HRW720958 IBS720958 ILO720958 IVK720958 JFG720958 JPC720958 JYY720958 KIU720958 KSQ720958 LCM720958 LMI720958 LWE720958 MGA720958 MPW720958 MZS720958 NJO720958 NTK720958 ODG720958 ONC720958 OWY720958 PGU720958 PQQ720958 QAM720958 QKI720958 QUE720958 REA720958 RNW720958 RXS720958 SHO720958 SRK720958 TBG720958 TLC720958 TUY720958 UEU720958 UOQ720958 UYM720958 VII720958 VSE720958 WCA720958 WLW720958 WVS720958 K786494 JG786494 TC786494 ACY786494 AMU786494 AWQ786494 BGM786494 BQI786494 CAE786494 CKA786494 CTW786494 DDS786494 DNO786494 DXK786494 EHG786494 ERC786494 FAY786494 FKU786494 FUQ786494 GEM786494 GOI786494 GYE786494 HIA786494 HRW786494 IBS786494 ILO786494 IVK786494 JFG786494 JPC786494 JYY786494 KIU786494 KSQ786494 LCM786494 LMI786494 LWE786494 MGA786494 MPW786494 MZS786494 NJO786494 NTK786494 ODG786494 ONC786494 OWY786494 PGU786494 PQQ786494 QAM786494 QKI786494 QUE786494 REA786494 RNW786494 RXS786494 SHO786494 SRK786494 TBG786494 TLC786494 TUY786494 UEU786494 UOQ786494 UYM786494 VII786494 VSE786494 WCA786494 WLW786494 WVS786494 K852030 JG852030 TC852030 ACY852030 AMU852030 AWQ852030 BGM852030 BQI852030 CAE852030 CKA852030 CTW852030 DDS852030 DNO852030 DXK852030 EHG852030 ERC852030 FAY852030 FKU852030 FUQ852030 GEM852030 GOI852030 GYE852030 HIA852030 HRW852030 IBS852030 ILO852030 IVK852030 JFG852030 JPC852030 JYY852030 KIU852030 KSQ852030 LCM852030 LMI852030 LWE852030 MGA852030 MPW852030 MZS852030 NJO852030 NTK852030 ODG852030 ONC852030 OWY852030 PGU852030 PQQ852030 QAM852030 QKI852030 QUE852030 REA852030 RNW852030 RXS852030 SHO852030 SRK852030 TBG852030 TLC852030 TUY852030 UEU852030 UOQ852030 UYM852030 VII852030 VSE852030 WCA852030 WLW852030 WVS852030 K917566 JG917566 TC917566 ACY917566 AMU917566 AWQ917566 BGM917566 BQI917566 CAE917566 CKA917566 CTW917566 DDS917566 DNO917566 DXK917566 EHG917566 ERC917566 FAY917566 FKU917566 FUQ917566 GEM917566 GOI917566 GYE917566 HIA917566 HRW917566 IBS917566 ILO917566 IVK917566 JFG917566 JPC917566 JYY917566 KIU917566 KSQ917566 LCM917566 LMI917566 LWE917566 MGA917566 MPW917566 MZS917566 NJO917566 NTK917566 ODG917566 ONC917566 OWY917566 PGU917566 PQQ917566 QAM917566 QKI917566 QUE917566 REA917566 RNW917566 RXS917566 SHO917566 SRK917566 TBG917566 TLC917566 TUY917566 UEU917566 UOQ917566 UYM917566 VII917566 VSE917566 WCA917566 WLW917566 WVS917566 K983102 JG983102 TC983102 ACY983102 AMU983102 AWQ983102 BGM983102 BQI983102 CAE983102 CKA983102 CTW983102 DDS983102 DNO983102 DXK983102 EHG983102 ERC983102 FAY983102 FKU983102 FUQ983102 GEM983102 GOI983102 GYE983102 HIA983102 HRW983102 IBS983102 ILO983102 IVK983102 JFG983102 JPC983102 JYY983102 KIU983102 KSQ983102 LCM983102 LMI983102 LWE983102 MGA983102 MPW983102 MZS983102 NJO983102 NTK983102 ODG983102 ONC983102 OWY983102 PGU983102 PQQ983102 QAM983102 QKI983102 QUE983102 REA983102 RNW983102 RXS983102 SHO983102 SRK983102 TBG983102 TLC983102 TUY983102 UEU983102 UOQ983102 UYM983102 VII983102 VSE983102 WCA983102 WLW983102 WVS983102" xr:uid="{00000000-0002-0000-0200-000003000000}"/>
    <dataValidation type="list" allowBlank="1" showInputMessage="1" showErrorMessage="1" sqref="WVI983091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C65587 IW65587 SS65587 ACO65587 AMK65587 AWG65587 BGC65587 BPY65587 BZU65587 CJQ65587 CTM65587 DDI65587 DNE65587 DXA65587 EGW65587 EQS65587 FAO65587 FKK65587 FUG65587 GEC65587 GNY65587 GXU65587 HHQ65587 HRM65587 IBI65587 ILE65587 IVA65587 JEW65587 JOS65587 JYO65587 KIK65587 KSG65587 LCC65587 LLY65587 LVU65587 MFQ65587 MPM65587 MZI65587 NJE65587 NTA65587 OCW65587 OMS65587 OWO65587 PGK65587 PQG65587 QAC65587 QJY65587 QTU65587 RDQ65587 RNM65587 RXI65587 SHE65587 SRA65587 TAW65587 TKS65587 TUO65587 UEK65587 UOG65587 UYC65587 VHY65587 VRU65587 WBQ65587 WLM65587 WVI65587 C131123 IW131123 SS131123 ACO131123 AMK131123 AWG131123 BGC131123 BPY131123 BZU131123 CJQ131123 CTM131123 DDI131123 DNE131123 DXA131123 EGW131123 EQS131123 FAO131123 FKK131123 FUG131123 GEC131123 GNY131123 GXU131123 HHQ131123 HRM131123 IBI131123 ILE131123 IVA131123 JEW131123 JOS131123 JYO131123 KIK131123 KSG131123 LCC131123 LLY131123 LVU131123 MFQ131123 MPM131123 MZI131123 NJE131123 NTA131123 OCW131123 OMS131123 OWO131123 PGK131123 PQG131123 QAC131123 QJY131123 QTU131123 RDQ131123 RNM131123 RXI131123 SHE131123 SRA131123 TAW131123 TKS131123 TUO131123 UEK131123 UOG131123 UYC131123 VHY131123 VRU131123 WBQ131123 WLM131123 WVI131123 C196659 IW196659 SS196659 ACO196659 AMK196659 AWG196659 BGC196659 BPY196659 BZU196659 CJQ196659 CTM196659 DDI196659 DNE196659 DXA196659 EGW196659 EQS196659 FAO196659 FKK196659 FUG196659 GEC196659 GNY196659 GXU196659 HHQ196659 HRM196659 IBI196659 ILE196659 IVA196659 JEW196659 JOS196659 JYO196659 KIK196659 KSG196659 LCC196659 LLY196659 LVU196659 MFQ196659 MPM196659 MZI196659 NJE196659 NTA196659 OCW196659 OMS196659 OWO196659 PGK196659 PQG196659 QAC196659 QJY196659 QTU196659 RDQ196659 RNM196659 RXI196659 SHE196659 SRA196659 TAW196659 TKS196659 TUO196659 UEK196659 UOG196659 UYC196659 VHY196659 VRU196659 WBQ196659 WLM196659 WVI196659 C262195 IW262195 SS262195 ACO262195 AMK262195 AWG262195 BGC262195 BPY262195 BZU262195 CJQ262195 CTM262195 DDI262195 DNE262195 DXA262195 EGW262195 EQS262195 FAO262195 FKK262195 FUG262195 GEC262195 GNY262195 GXU262195 HHQ262195 HRM262195 IBI262195 ILE262195 IVA262195 JEW262195 JOS262195 JYO262195 KIK262195 KSG262195 LCC262195 LLY262195 LVU262195 MFQ262195 MPM262195 MZI262195 NJE262195 NTA262195 OCW262195 OMS262195 OWO262195 PGK262195 PQG262195 QAC262195 QJY262195 QTU262195 RDQ262195 RNM262195 RXI262195 SHE262195 SRA262195 TAW262195 TKS262195 TUO262195 UEK262195 UOG262195 UYC262195 VHY262195 VRU262195 WBQ262195 WLM262195 WVI262195 C327731 IW327731 SS327731 ACO327731 AMK327731 AWG327731 BGC327731 BPY327731 BZU327731 CJQ327731 CTM327731 DDI327731 DNE327731 DXA327731 EGW327731 EQS327731 FAO327731 FKK327731 FUG327731 GEC327731 GNY327731 GXU327731 HHQ327731 HRM327731 IBI327731 ILE327731 IVA327731 JEW327731 JOS327731 JYO327731 KIK327731 KSG327731 LCC327731 LLY327731 LVU327731 MFQ327731 MPM327731 MZI327731 NJE327731 NTA327731 OCW327731 OMS327731 OWO327731 PGK327731 PQG327731 QAC327731 QJY327731 QTU327731 RDQ327731 RNM327731 RXI327731 SHE327731 SRA327731 TAW327731 TKS327731 TUO327731 UEK327731 UOG327731 UYC327731 VHY327731 VRU327731 WBQ327731 WLM327731 WVI327731 C393267 IW393267 SS393267 ACO393267 AMK393267 AWG393267 BGC393267 BPY393267 BZU393267 CJQ393267 CTM393267 DDI393267 DNE393267 DXA393267 EGW393267 EQS393267 FAO393267 FKK393267 FUG393267 GEC393267 GNY393267 GXU393267 HHQ393267 HRM393267 IBI393267 ILE393267 IVA393267 JEW393267 JOS393267 JYO393267 KIK393267 KSG393267 LCC393267 LLY393267 LVU393267 MFQ393267 MPM393267 MZI393267 NJE393267 NTA393267 OCW393267 OMS393267 OWO393267 PGK393267 PQG393267 QAC393267 QJY393267 QTU393267 RDQ393267 RNM393267 RXI393267 SHE393267 SRA393267 TAW393267 TKS393267 TUO393267 UEK393267 UOG393267 UYC393267 VHY393267 VRU393267 WBQ393267 WLM393267 WVI393267 C458803 IW458803 SS458803 ACO458803 AMK458803 AWG458803 BGC458803 BPY458803 BZU458803 CJQ458803 CTM458803 DDI458803 DNE458803 DXA458803 EGW458803 EQS458803 FAO458803 FKK458803 FUG458803 GEC458803 GNY458803 GXU458803 HHQ458803 HRM458803 IBI458803 ILE458803 IVA458803 JEW458803 JOS458803 JYO458803 KIK458803 KSG458803 LCC458803 LLY458803 LVU458803 MFQ458803 MPM458803 MZI458803 NJE458803 NTA458803 OCW458803 OMS458803 OWO458803 PGK458803 PQG458803 QAC458803 QJY458803 QTU458803 RDQ458803 RNM458803 RXI458803 SHE458803 SRA458803 TAW458803 TKS458803 TUO458803 UEK458803 UOG458803 UYC458803 VHY458803 VRU458803 WBQ458803 WLM458803 WVI458803 C524339 IW524339 SS524339 ACO524339 AMK524339 AWG524339 BGC524339 BPY524339 BZU524339 CJQ524339 CTM524339 DDI524339 DNE524339 DXA524339 EGW524339 EQS524339 FAO524339 FKK524339 FUG524339 GEC524339 GNY524339 GXU524339 HHQ524339 HRM524339 IBI524339 ILE524339 IVA524339 JEW524339 JOS524339 JYO524339 KIK524339 KSG524339 LCC524339 LLY524339 LVU524339 MFQ524339 MPM524339 MZI524339 NJE524339 NTA524339 OCW524339 OMS524339 OWO524339 PGK524339 PQG524339 QAC524339 QJY524339 QTU524339 RDQ524339 RNM524339 RXI524339 SHE524339 SRA524339 TAW524339 TKS524339 TUO524339 UEK524339 UOG524339 UYC524339 VHY524339 VRU524339 WBQ524339 WLM524339 WVI524339 C589875 IW589875 SS589875 ACO589875 AMK589875 AWG589875 BGC589875 BPY589875 BZU589875 CJQ589875 CTM589875 DDI589875 DNE589875 DXA589875 EGW589875 EQS589875 FAO589875 FKK589875 FUG589875 GEC589875 GNY589875 GXU589875 HHQ589875 HRM589875 IBI589875 ILE589875 IVA589875 JEW589875 JOS589875 JYO589875 KIK589875 KSG589875 LCC589875 LLY589875 LVU589875 MFQ589875 MPM589875 MZI589875 NJE589875 NTA589875 OCW589875 OMS589875 OWO589875 PGK589875 PQG589875 QAC589875 QJY589875 QTU589875 RDQ589875 RNM589875 RXI589875 SHE589875 SRA589875 TAW589875 TKS589875 TUO589875 UEK589875 UOG589875 UYC589875 VHY589875 VRU589875 WBQ589875 WLM589875 WVI589875 C655411 IW655411 SS655411 ACO655411 AMK655411 AWG655411 BGC655411 BPY655411 BZU655411 CJQ655411 CTM655411 DDI655411 DNE655411 DXA655411 EGW655411 EQS655411 FAO655411 FKK655411 FUG655411 GEC655411 GNY655411 GXU655411 HHQ655411 HRM655411 IBI655411 ILE655411 IVA655411 JEW655411 JOS655411 JYO655411 KIK655411 KSG655411 LCC655411 LLY655411 LVU655411 MFQ655411 MPM655411 MZI655411 NJE655411 NTA655411 OCW655411 OMS655411 OWO655411 PGK655411 PQG655411 QAC655411 QJY655411 QTU655411 RDQ655411 RNM655411 RXI655411 SHE655411 SRA655411 TAW655411 TKS655411 TUO655411 UEK655411 UOG655411 UYC655411 VHY655411 VRU655411 WBQ655411 WLM655411 WVI655411 C720947 IW720947 SS720947 ACO720947 AMK720947 AWG720947 BGC720947 BPY720947 BZU720947 CJQ720947 CTM720947 DDI720947 DNE720947 DXA720947 EGW720947 EQS720947 FAO720947 FKK720947 FUG720947 GEC720947 GNY720947 GXU720947 HHQ720947 HRM720947 IBI720947 ILE720947 IVA720947 JEW720947 JOS720947 JYO720947 KIK720947 KSG720947 LCC720947 LLY720947 LVU720947 MFQ720947 MPM720947 MZI720947 NJE720947 NTA720947 OCW720947 OMS720947 OWO720947 PGK720947 PQG720947 QAC720947 QJY720947 QTU720947 RDQ720947 RNM720947 RXI720947 SHE720947 SRA720947 TAW720947 TKS720947 TUO720947 UEK720947 UOG720947 UYC720947 VHY720947 VRU720947 WBQ720947 WLM720947 WVI720947 C786483 IW786483 SS786483 ACO786483 AMK786483 AWG786483 BGC786483 BPY786483 BZU786483 CJQ786483 CTM786483 DDI786483 DNE786483 DXA786483 EGW786483 EQS786483 FAO786483 FKK786483 FUG786483 GEC786483 GNY786483 GXU786483 HHQ786483 HRM786483 IBI786483 ILE786483 IVA786483 JEW786483 JOS786483 JYO786483 KIK786483 KSG786483 LCC786483 LLY786483 LVU786483 MFQ786483 MPM786483 MZI786483 NJE786483 NTA786483 OCW786483 OMS786483 OWO786483 PGK786483 PQG786483 QAC786483 QJY786483 QTU786483 RDQ786483 RNM786483 RXI786483 SHE786483 SRA786483 TAW786483 TKS786483 TUO786483 UEK786483 UOG786483 UYC786483 VHY786483 VRU786483 WBQ786483 WLM786483 WVI786483 C852019 IW852019 SS852019 ACO852019 AMK852019 AWG852019 BGC852019 BPY852019 BZU852019 CJQ852019 CTM852019 DDI852019 DNE852019 DXA852019 EGW852019 EQS852019 FAO852019 FKK852019 FUG852019 GEC852019 GNY852019 GXU852019 HHQ852019 HRM852019 IBI852019 ILE852019 IVA852019 JEW852019 JOS852019 JYO852019 KIK852019 KSG852019 LCC852019 LLY852019 LVU852019 MFQ852019 MPM852019 MZI852019 NJE852019 NTA852019 OCW852019 OMS852019 OWO852019 PGK852019 PQG852019 QAC852019 QJY852019 QTU852019 RDQ852019 RNM852019 RXI852019 SHE852019 SRA852019 TAW852019 TKS852019 TUO852019 UEK852019 UOG852019 UYC852019 VHY852019 VRU852019 WBQ852019 WLM852019 WVI852019 C917555 IW917555 SS917555 ACO917555 AMK917555 AWG917555 BGC917555 BPY917555 BZU917555 CJQ917555 CTM917555 DDI917555 DNE917555 DXA917555 EGW917555 EQS917555 FAO917555 FKK917555 FUG917555 GEC917555 GNY917555 GXU917555 HHQ917555 HRM917555 IBI917555 ILE917555 IVA917555 JEW917555 JOS917555 JYO917555 KIK917555 KSG917555 LCC917555 LLY917555 LVU917555 MFQ917555 MPM917555 MZI917555 NJE917555 NTA917555 OCW917555 OMS917555 OWO917555 PGK917555 PQG917555 QAC917555 QJY917555 QTU917555 RDQ917555 RNM917555 RXI917555 SHE917555 SRA917555 TAW917555 TKS917555 TUO917555 UEK917555 UOG917555 UYC917555 VHY917555 VRU917555 WBQ917555 WLM917555 WVI917555 C983091 IW983091 SS983091 ACO983091 AMK983091 AWG983091 BGC983091 BPY983091 BZU983091 CJQ983091 CTM983091 DDI983091 DNE983091 DXA983091 EGW983091 EQS983091 FAO983091 FKK983091 FUG983091 GEC983091 GNY983091 GXU983091 HHQ983091 HRM983091 IBI983091 ILE983091 IVA983091 JEW983091 JOS983091 JYO983091 KIK983091 KSG983091 LCC983091 LLY983091 LVU983091 MFQ983091 MPM983091 MZI983091 NJE983091 NTA983091 OCW983091 OMS983091 OWO983091 PGK983091 PQG983091 QAC983091 QJY983091 QTU983091 RDQ983091 RNM983091 RXI983091 SHE983091 SRA983091 TAW983091 TKS983091 TUO983091 UEK983091 UOG983091 UYC983091 VHY983091 VRU983091 WBQ983091 WLM983091 C2" xr:uid="{00000000-0002-0000-0200-000004000000}"/>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DL204"/>
  <sheetViews>
    <sheetView topLeftCell="E185" zoomScale="80" zoomScaleNormal="80" workbookViewId="0">
      <selection activeCell="I203" sqref="I203"/>
    </sheetView>
  </sheetViews>
  <sheetFormatPr baseColWidth="10" defaultColWidth="10.42578125" defaultRowHeight="17.25" x14ac:dyDescent="0.3"/>
  <cols>
    <col min="1" max="1" width="10.42578125" style="250"/>
    <col min="2" max="2" width="7.28515625" style="250" customWidth="1"/>
    <col min="3" max="3" width="15.140625" style="270" customWidth="1"/>
    <col min="4" max="4" width="47.42578125" style="250" customWidth="1"/>
    <col min="5" max="5" width="45.85546875" style="250" customWidth="1"/>
    <col min="6" max="6" width="41.7109375" style="250" bestFit="1" customWidth="1"/>
    <col min="7" max="7" width="13" style="250" customWidth="1"/>
    <col min="8" max="8" width="46" style="250" customWidth="1"/>
    <col min="9" max="9" width="16.140625" style="250" customWidth="1"/>
    <col min="10" max="10" width="10.42578125" style="250"/>
    <col min="11" max="11" width="41.7109375" style="250" bestFit="1" customWidth="1"/>
    <col min="12" max="16384" width="10.42578125" style="250"/>
  </cols>
  <sheetData>
    <row r="1" spans="2:11" ht="16.5" customHeight="1" x14ac:dyDescent="0.3">
      <c r="B1" s="249"/>
      <c r="C1" s="251"/>
      <c r="D1" s="249"/>
      <c r="E1" s="249"/>
      <c r="F1" s="249"/>
      <c r="G1" s="249"/>
      <c r="H1" s="249"/>
      <c r="K1" s="249"/>
    </row>
    <row r="2" spans="2:11" ht="27.6" customHeight="1" x14ac:dyDescent="0.3">
      <c r="B2" s="252" t="s">
        <v>984</v>
      </c>
      <c r="C2" s="252" t="s">
        <v>1437</v>
      </c>
      <c r="D2" s="252" t="s">
        <v>1438</v>
      </c>
      <c r="E2" s="252" t="s">
        <v>1439</v>
      </c>
      <c r="F2" s="253" t="s">
        <v>1440</v>
      </c>
      <c r="G2" s="253" t="s">
        <v>1441</v>
      </c>
      <c r="H2" s="253" t="s">
        <v>1442</v>
      </c>
      <c r="I2" s="254" t="s">
        <v>1443</v>
      </c>
      <c r="K2" s="253" t="s">
        <v>1440</v>
      </c>
    </row>
    <row r="3" spans="2:11" ht="18.600000000000001" customHeight="1" x14ac:dyDescent="0.3">
      <c r="B3" s="255">
        <v>1</v>
      </c>
      <c r="C3" s="256">
        <v>64577288</v>
      </c>
      <c r="D3" s="257" t="str">
        <f>IFERROR(VLOOKUP($C3,[2]BD!$B$6:$O$205,2,0),"")</f>
        <v>PAJARO PANIZZA MARIANA DEJESUS</v>
      </c>
      <c r="E3" s="258" t="s">
        <v>1444</v>
      </c>
      <c r="F3" s="284" t="s">
        <v>178</v>
      </c>
      <c r="G3" s="257" t="str">
        <f>IFERROR(VLOOKUP($C3,[2]BD!$B$6:$O$205,14,0),"")</f>
        <v>3205662589</v>
      </c>
      <c r="H3" s="34" t="s">
        <v>215</v>
      </c>
      <c r="I3" s="276">
        <v>28</v>
      </c>
      <c r="K3" s="284" t="s">
        <v>178</v>
      </c>
    </row>
    <row r="4" spans="2:11" ht="18.600000000000001" customHeight="1" x14ac:dyDescent="0.3">
      <c r="B4" s="255">
        <v>2</v>
      </c>
      <c r="C4" s="256">
        <v>1033098461</v>
      </c>
      <c r="D4" s="257" t="str">
        <f>IFERROR(VLOOKUP($C4,[2]BD!$B$6:$O$205,2,0),"")</f>
        <v xml:space="preserve">ZAMORA ZAMORA JOHANNA </v>
      </c>
      <c r="E4" s="258" t="s">
        <v>1444</v>
      </c>
      <c r="F4" s="284" t="s">
        <v>178</v>
      </c>
      <c r="G4" s="257" t="str">
        <f>IFERROR(VLOOKUP($C4,[2]BD!$B$6:$O$205,14,0),"")</f>
        <v>3003141835</v>
      </c>
      <c r="H4" s="34" t="s">
        <v>215</v>
      </c>
      <c r="I4" s="276">
        <v>10</v>
      </c>
      <c r="K4" s="284" t="s">
        <v>982</v>
      </c>
    </row>
    <row r="5" spans="2:11" ht="18.600000000000001" customHeight="1" x14ac:dyDescent="0.3">
      <c r="B5" s="255">
        <v>3</v>
      </c>
      <c r="C5" s="256">
        <v>1043030599</v>
      </c>
      <c r="D5" s="257" t="str">
        <f>IFERROR(VLOOKUP($C5,[2]BD!$B$6:$O$205,2,0),"")</f>
        <v>PEREZ  SANDRA MARCELA</v>
      </c>
      <c r="E5" s="258" t="s">
        <v>1444</v>
      </c>
      <c r="F5" s="284" t="s">
        <v>178</v>
      </c>
      <c r="G5" s="257" t="str">
        <f>IFERROR(VLOOKUP($C5,[2]BD!$B$6:$O$205,14,0),"")</f>
        <v>3118562202</v>
      </c>
      <c r="H5" s="31" t="s">
        <v>224</v>
      </c>
      <c r="I5" s="276">
        <v>28</v>
      </c>
      <c r="K5" s="284" t="s">
        <v>1475</v>
      </c>
    </row>
    <row r="6" spans="2:11" ht="18.600000000000001" customHeight="1" x14ac:dyDescent="0.3">
      <c r="B6" s="255">
        <v>4</v>
      </c>
      <c r="C6" s="256">
        <v>1049346997</v>
      </c>
      <c r="D6" s="257" t="str">
        <f>IFERROR(VLOOKUP($C6,[2]BD!$B$6:$O$205,2,0),"")</f>
        <v>GUARIN TORRES LILIANA PAOLA</v>
      </c>
      <c r="E6" s="258" t="s">
        <v>1444</v>
      </c>
      <c r="F6" s="284" t="s">
        <v>178</v>
      </c>
      <c r="G6" s="257" t="str">
        <f>IFERROR(VLOOKUP($C6,[2]BD!$B$6:$O$205,14,0),"")</f>
        <v>3024729965</v>
      </c>
      <c r="H6" s="31" t="s">
        <v>224</v>
      </c>
      <c r="I6" s="276">
        <v>21</v>
      </c>
      <c r="K6" s="284" t="s">
        <v>983</v>
      </c>
    </row>
    <row r="7" spans="2:11" ht="18.600000000000001" customHeight="1" x14ac:dyDescent="0.3">
      <c r="B7" s="255">
        <v>5</v>
      </c>
      <c r="C7" s="256">
        <v>1020727061</v>
      </c>
      <c r="D7" s="257" t="str">
        <f>IFERROR(VLOOKUP($C7,[2]BD!$B$6:$O$205,2,0),"")</f>
        <v>REY PARDO YUDI JASBLEIDI</v>
      </c>
      <c r="E7" s="258" t="s">
        <v>1444</v>
      </c>
      <c r="F7" s="284" t="s">
        <v>178</v>
      </c>
      <c r="G7" s="257" t="str">
        <f>IFERROR(VLOOKUP($C7,[2]BD!$B$6:$O$205,14,0),"")</f>
        <v>3244809972</v>
      </c>
      <c r="H7" s="31" t="s">
        <v>213</v>
      </c>
      <c r="I7" s="276">
        <v>28</v>
      </c>
      <c r="K7" s="284" t="s">
        <v>180</v>
      </c>
    </row>
    <row r="8" spans="2:11" ht="18.600000000000001" customHeight="1" x14ac:dyDescent="0.3">
      <c r="B8" s="255">
        <v>6</v>
      </c>
      <c r="C8" s="256">
        <v>39019862</v>
      </c>
      <c r="D8" s="257" t="str">
        <f>IFERROR(VLOOKUP($C8,[2]BD!$B$6:$O$205,2,0),"")</f>
        <v>JARAMILLO TOBON SIRLEY ADRIANA</v>
      </c>
      <c r="E8" s="258" t="s">
        <v>1444</v>
      </c>
      <c r="F8" s="284" t="s">
        <v>178</v>
      </c>
      <c r="G8" s="257" t="str">
        <f>IFERROR(VLOOKUP($C8,[2]BD!$B$6:$O$205,14,0),"")</f>
        <v>3122993319</v>
      </c>
      <c r="H8" s="31" t="s">
        <v>213</v>
      </c>
      <c r="I8" s="276">
        <v>28</v>
      </c>
      <c r="K8"/>
    </row>
    <row r="9" spans="2:11" ht="18.600000000000001" customHeight="1" x14ac:dyDescent="0.3">
      <c r="B9" s="255">
        <v>7</v>
      </c>
      <c r="C9" s="256">
        <v>1010219099</v>
      </c>
      <c r="D9" s="257" t="str">
        <f>IFERROR(VLOOKUP($C9,[2]BD!$B$6:$O$205,2,0),"")</f>
        <v>GIRALDO LOPEZ LUZ ESTELLA</v>
      </c>
      <c r="E9" s="258" t="s">
        <v>1444</v>
      </c>
      <c r="F9" s="284" t="s">
        <v>178</v>
      </c>
      <c r="G9" s="257" t="str">
        <f>IFERROR(VLOOKUP($C9,[2]BD!$B$6:$O$205,14,0),"")</f>
        <v>3138720037</v>
      </c>
      <c r="H9" s="34" t="s">
        <v>220</v>
      </c>
      <c r="I9" s="276">
        <v>28</v>
      </c>
      <c r="K9"/>
    </row>
    <row r="10" spans="2:11" ht="18.600000000000001" customHeight="1" x14ac:dyDescent="0.3">
      <c r="B10" s="255">
        <v>8</v>
      </c>
      <c r="C10" s="256">
        <v>1010217314</v>
      </c>
      <c r="D10" s="257" t="str">
        <f>IFERROR(VLOOKUP($C10,[2]BD!$B$6:$O$205,2,0),"")</f>
        <v>MELO PARRA EDITH JOHANNA</v>
      </c>
      <c r="E10" s="258" t="s">
        <v>1444</v>
      </c>
      <c r="F10" s="284" t="s">
        <v>982</v>
      </c>
      <c r="G10" s="257" t="str">
        <f>IFERROR(VLOOKUP($C10,[2]BD!$B$6:$O$205,14,0),"")</f>
        <v>3213585385</v>
      </c>
      <c r="H10" s="34" t="s">
        <v>220</v>
      </c>
      <c r="I10" s="276">
        <v>28</v>
      </c>
      <c r="K10"/>
    </row>
    <row r="11" spans="2:11" ht="18.600000000000001" customHeight="1" x14ac:dyDescent="0.3">
      <c r="B11" s="255">
        <v>9</v>
      </c>
      <c r="C11" s="256">
        <v>52951248</v>
      </c>
      <c r="D11" s="257" t="str">
        <f>IFERROR(VLOOKUP($C11,[2]BD!$B$6:$O$205,2,0),"")</f>
        <v>QUINTERO  YENNY KATHERINE</v>
      </c>
      <c r="E11" s="258" t="s">
        <v>1444</v>
      </c>
      <c r="F11" s="284" t="s">
        <v>178</v>
      </c>
      <c r="G11" s="257" t="str">
        <f>IFERROR(VLOOKUP($C11,[2]BD!$B$6:$O$205,14,0),"")</f>
        <v>3202280367</v>
      </c>
      <c r="H11" s="34" t="s">
        <v>220</v>
      </c>
      <c r="I11" s="276">
        <v>28</v>
      </c>
      <c r="K11"/>
    </row>
    <row r="12" spans="2:11" ht="18.600000000000001" customHeight="1" x14ac:dyDescent="0.3">
      <c r="B12" s="255">
        <v>10</v>
      </c>
      <c r="C12" s="256">
        <v>52339253</v>
      </c>
      <c r="D12" s="257" t="str">
        <f>IFERROR(VLOOKUP($C12,[2]BD!$B$6:$O$205,2,0),"")</f>
        <v xml:space="preserve">LOZANO MANRIQUE JAYDI </v>
      </c>
      <c r="E12" s="258" t="s">
        <v>1444</v>
      </c>
      <c r="F12" s="284" t="s">
        <v>178</v>
      </c>
      <c r="G12" s="257" t="str">
        <f>IFERROR(VLOOKUP($C12,[2]BD!$B$6:$O$205,14,0),"")</f>
        <v>3242549695</v>
      </c>
      <c r="H12" s="31" t="s">
        <v>219</v>
      </c>
      <c r="I12" s="276">
        <v>28</v>
      </c>
      <c r="K12"/>
    </row>
    <row r="13" spans="2:11" ht="18.600000000000001" customHeight="1" x14ac:dyDescent="0.3">
      <c r="B13" s="255">
        <v>11</v>
      </c>
      <c r="C13" s="256">
        <v>52990959</v>
      </c>
      <c r="D13" s="257" t="str">
        <f>IFERROR(VLOOKUP($C13,[2]BD!$B$6:$O$205,2,0),"")</f>
        <v>CARDENAS SIERRA ANGELA VIVIANA</v>
      </c>
      <c r="E13" s="258" t="s">
        <v>1444</v>
      </c>
      <c r="F13" s="284" t="s">
        <v>178</v>
      </c>
      <c r="G13" s="257" t="str">
        <f>IFERROR(VLOOKUP($C13,[2]BD!$B$6:$O$205,14,0),"")</f>
        <v>3004466553</v>
      </c>
      <c r="H13" s="34" t="s">
        <v>220</v>
      </c>
      <c r="I13" s="276">
        <v>26</v>
      </c>
      <c r="K13"/>
    </row>
    <row r="14" spans="2:11" ht="18.600000000000001" customHeight="1" x14ac:dyDescent="0.3">
      <c r="B14" s="255">
        <v>12</v>
      </c>
      <c r="C14" s="256">
        <v>52035420</v>
      </c>
      <c r="D14" s="257" t="str">
        <f>IFERROR(VLOOKUP($C14,[2]BD!$B$6:$O$205,2,0),"")</f>
        <v>DUARTE FORERO ANA JULIA</v>
      </c>
      <c r="E14" s="258" t="s">
        <v>1444</v>
      </c>
      <c r="F14" s="284" t="s">
        <v>178</v>
      </c>
      <c r="G14" s="257" t="str">
        <f>IFERROR(VLOOKUP($C14,[2]BD!$B$6:$O$205,14,0),"")</f>
        <v>3186439873</v>
      </c>
      <c r="H14" s="31" t="s">
        <v>216</v>
      </c>
      <c r="I14" s="276">
        <v>28</v>
      </c>
      <c r="K14"/>
    </row>
    <row r="15" spans="2:11" ht="18.600000000000001" customHeight="1" x14ac:dyDescent="0.3">
      <c r="B15" s="255">
        <v>13</v>
      </c>
      <c r="C15" s="256">
        <v>1049454439</v>
      </c>
      <c r="D15" s="257" t="str">
        <f>IFERROR(VLOOKUP($C15,[2]BD!$B$6:$O$205,2,0),"")</f>
        <v xml:space="preserve">ROJAS TAFUR INDIALUZ </v>
      </c>
      <c r="E15" s="258" t="s">
        <v>1444</v>
      </c>
      <c r="F15" s="284" t="s">
        <v>982</v>
      </c>
      <c r="G15" s="257" t="str">
        <f>IFERROR(VLOOKUP($C15,[2]BD!$B$6:$O$205,14,0),"")</f>
        <v>3008025152</v>
      </c>
      <c r="H15" s="31" t="s">
        <v>216</v>
      </c>
      <c r="I15" s="276">
        <v>28</v>
      </c>
      <c r="K15"/>
    </row>
    <row r="16" spans="2:11" ht="18.600000000000001" customHeight="1" x14ac:dyDescent="0.3">
      <c r="B16" s="255">
        <v>14</v>
      </c>
      <c r="C16" s="256">
        <v>22822421</v>
      </c>
      <c r="D16" s="257" t="str">
        <f>IFERROR(VLOOKUP($C16,[2]BD!$B$6:$O$205,2,0),"")</f>
        <v>ALVAREZ ALVAREZ YENI MARITZA</v>
      </c>
      <c r="E16" s="258" t="s">
        <v>1444</v>
      </c>
      <c r="F16" s="284" t="s">
        <v>178</v>
      </c>
      <c r="G16" s="257" t="str">
        <f>IFERROR(VLOOKUP($C16,[2]BD!$B$6:$O$205,14,0),"")</f>
        <v>3223269072</v>
      </c>
      <c r="H16" s="31" t="s">
        <v>216</v>
      </c>
      <c r="I16" s="276">
        <v>28</v>
      </c>
      <c r="K16"/>
    </row>
    <row r="17" spans="2:11" ht="18.600000000000001" customHeight="1" x14ac:dyDescent="0.3">
      <c r="B17" s="255">
        <v>15</v>
      </c>
      <c r="C17" s="256">
        <v>1019060189</v>
      </c>
      <c r="D17" s="257" t="str">
        <f>IFERROR(VLOOKUP($C17,[2]BD!$B$6:$O$205,2,0),"")</f>
        <v>GOMEZ SANCHEZ ANDERSON ALEXANDER</v>
      </c>
      <c r="E17" s="258" t="s">
        <v>1444</v>
      </c>
      <c r="F17" s="284" t="s">
        <v>178</v>
      </c>
      <c r="G17" s="257" t="str">
        <f>IFERROR(VLOOKUP($C17,[2]BD!$B$6:$O$205,14,0),"")</f>
        <v>3217036234</v>
      </c>
      <c r="H17" s="31" t="s">
        <v>216</v>
      </c>
      <c r="I17" s="276">
        <v>28</v>
      </c>
      <c r="K17"/>
    </row>
    <row r="18" spans="2:11" ht="18.600000000000001" customHeight="1" x14ac:dyDescent="0.3">
      <c r="B18" s="255">
        <v>16</v>
      </c>
      <c r="C18" s="256">
        <v>79612751</v>
      </c>
      <c r="D18" s="257" t="str">
        <f>IFERROR(VLOOKUP($C18,[2]BD!$B$6:$O$205,2,0),"")</f>
        <v>HERNANDEZ  CINDY LORENA</v>
      </c>
      <c r="E18" s="258" t="s">
        <v>1444</v>
      </c>
      <c r="F18" s="284" t="s">
        <v>982</v>
      </c>
      <c r="G18" s="257" t="str">
        <f>IFERROR(VLOOKUP($C18,[2]BD!$B$6:$O$205,14,0),"")</f>
        <v>3107679676</v>
      </c>
      <c r="H18" s="31" t="s">
        <v>216</v>
      </c>
      <c r="I18" s="276">
        <v>28</v>
      </c>
      <c r="K18"/>
    </row>
    <row r="19" spans="2:11" ht="18.600000000000001" customHeight="1" x14ac:dyDescent="0.3">
      <c r="B19" s="255">
        <v>17</v>
      </c>
      <c r="C19" s="256">
        <v>52919244</v>
      </c>
      <c r="D19" s="257" t="str">
        <f>IFERROR(VLOOKUP($C19,[2]BD!$B$6:$O$205,2,0),"")</f>
        <v>CANCHON GIRALDO ANGIE VANESA</v>
      </c>
      <c r="E19" s="258" t="s">
        <v>1444</v>
      </c>
      <c r="F19" s="284" t="s">
        <v>178</v>
      </c>
      <c r="G19" s="257" t="str">
        <f>IFERROR(VLOOKUP($C19,[2]BD!$B$6:$O$205,14,0),"")</f>
        <v>3193470687</v>
      </c>
      <c r="H19" s="34" t="s">
        <v>211</v>
      </c>
      <c r="I19" s="276">
        <v>28</v>
      </c>
      <c r="K19"/>
    </row>
    <row r="20" spans="2:11" ht="18.600000000000001" customHeight="1" x14ac:dyDescent="0.3">
      <c r="B20" s="255">
        <v>18</v>
      </c>
      <c r="C20" s="256">
        <v>1002296084</v>
      </c>
      <c r="D20" s="257" t="str">
        <f>IFERROR(VLOOKUP($C20,[2]BD!$B$6:$O$205,2,0),"")</f>
        <v xml:space="preserve">RUBIO SANCHEZ ALISON </v>
      </c>
      <c r="E20" s="258" t="s">
        <v>1444</v>
      </c>
      <c r="F20" s="284" t="s">
        <v>982</v>
      </c>
      <c r="G20" s="257" t="str">
        <f>IFERROR(VLOOKUP($C20,[2]BD!$B$6:$O$205,14,0),"")</f>
        <v>3148873264</v>
      </c>
      <c r="H20" s="34" t="s">
        <v>211</v>
      </c>
      <c r="I20" s="276">
        <v>28</v>
      </c>
      <c r="K20"/>
    </row>
    <row r="21" spans="2:11" ht="18.600000000000001" customHeight="1" x14ac:dyDescent="0.3">
      <c r="B21" s="255">
        <v>19</v>
      </c>
      <c r="C21" s="256">
        <v>1020805845</v>
      </c>
      <c r="D21" s="257" t="str">
        <f>IFERROR(VLOOKUP($C21,[2]BD!$B$6:$O$205,2,0),"")</f>
        <v>SUAREZ GARCIA JUAN PABLO</v>
      </c>
      <c r="E21" s="258" t="s">
        <v>1444</v>
      </c>
      <c r="F21" s="284" t="s">
        <v>982</v>
      </c>
      <c r="G21" s="257" t="str">
        <f>IFERROR(VLOOKUP($C21,[2]BD!$B$6:$O$205,14,0),"")</f>
        <v>3228909822</v>
      </c>
      <c r="H21" s="34" t="s">
        <v>211</v>
      </c>
      <c r="I21" s="276">
        <v>28</v>
      </c>
      <c r="K21"/>
    </row>
    <row r="22" spans="2:11" ht="18.600000000000001" customHeight="1" x14ac:dyDescent="0.3">
      <c r="B22" s="255">
        <v>20</v>
      </c>
      <c r="C22" s="256">
        <v>53153000</v>
      </c>
      <c r="D22" s="257" t="str">
        <f>IFERROR(VLOOKUP($C22,[2]BD!$B$6:$O$205,2,0),"")</f>
        <v>BERMUDEZ MARTINEZ JENNY KIMBERLY</v>
      </c>
      <c r="E22" s="258" t="s">
        <v>1444</v>
      </c>
      <c r="F22" s="284" t="s">
        <v>178</v>
      </c>
      <c r="G22" s="257" t="str">
        <f>IFERROR(VLOOKUP($C22,[2]BD!$B$6:$O$205,14,0),"")</f>
        <v>3124526294</v>
      </c>
      <c r="H22" s="34" t="s">
        <v>211</v>
      </c>
      <c r="I22" s="276">
        <v>28</v>
      </c>
      <c r="K22"/>
    </row>
    <row r="23" spans="2:11" ht="18.600000000000001" customHeight="1" x14ac:dyDescent="0.3">
      <c r="B23" s="255">
        <v>21</v>
      </c>
      <c r="C23" s="256">
        <v>37650172</v>
      </c>
      <c r="D23" s="257" t="str">
        <f>IFERROR(VLOOKUP($C23,[2]BD!$B$6:$O$205,2,0),"")</f>
        <v>PANCHE SERNA ADRIANA MARIA</v>
      </c>
      <c r="E23" s="258" t="s">
        <v>1444</v>
      </c>
      <c r="F23" s="284" t="s">
        <v>178</v>
      </c>
      <c r="G23" s="257" t="str">
        <f>IFERROR(VLOOKUP($C23,[2]BD!$B$6:$O$205,14,0),"")</f>
        <v>3192897028</v>
      </c>
      <c r="H23" s="34" t="s">
        <v>211</v>
      </c>
      <c r="I23" s="276">
        <v>28</v>
      </c>
      <c r="K23"/>
    </row>
    <row r="24" spans="2:11" ht="18.600000000000001" customHeight="1" x14ac:dyDescent="0.3">
      <c r="B24" s="255">
        <v>22</v>
      </c>
      <c r="C24" s="256">
        <v>1031167749</v>
      </c>
      <c r="D24" s="257" t="str">
        <f>IFERROR(VLOOKUP($C24,[2]BD!$B$6:$O$205,2,0),"")</f>
        <v>JIMENEZ POLO ANA LUCIA</v>
      </c>
      <c r="E24" s="258" t="s">
        <v>1444</v>
      </c>
      <c r="F24" s="284" t="s">
        <v>178</v>
      </c>
      <c r="G24" s="257" t="str">
        <f>IFERROR(VLOOKUP($C24,[2]BD!$B$6:$O$205,14,0),"")</f>
        <v>3125503477</v>
      </c>
      <c r="H24" s="34" t="s">
        <v>211</v>
      </c>
      <c r="I24" s="276">
        <v>28</v>
      </c>
      <c r="K24"/>
    </row>
    <row r="25" spans="2:11" ht="18.600000000000001" customHeight="1" x14ac:dyDescent="0.3">
      <c r="B25" s="255">
        <v>23</v>
      </c>
      <c r="C25" s="256">
        <v>52351391</v>
      </c>
      <c r="D25" s="257" t="str">
        <f>IFERROR(VLOOKUP($C25,[2]BD!$B$6:$O$205,2,0),"")</f>
        <v>POLO DIAZ QUINTY JUNIOR</v>
      </c>
      <c r="E25" s="258" t="s">
        <v>1444</v>
      </c>
      <c r="F25" s="284" t="s">
        <v>178</v>
      </c>
      <c r="G25" s="257" t="str">
        <f>IFERROR(VLOOKUP($C25,[2]BD!$B$6:$O$205,14,0),"")</f>
        <v>3046515188</v>
      </c>
      <c r="H25" s="34" t="s">
        <v>211</v>
      </c>
      <c r="I25" s="276">
        <v>28</v>
      </c>
      <c r="K25"/>
    </row>
    <row r="26" spans="2:11" ht="18.600000000000001" customHeight="1" x14ac:dyDescent="0.3">
      <c r="B26" s="255">
        <v>24</v>
      </c>
      <c r="C26" s="256">
        <v>1032395283</v>
      </c>
      <c r="D26" s="257" t="str">
        <f>IFERROR(VLOOKUP($C26,[2]BD!$B$6:$O$205,2,0),"")</f>
        <v>PRIETO BELTRAN MARIA EDIMELSA</v>
      </c>
      <c r="E26" s="258" t="s">
        <v>1444</v>
      </c>
      <c r="F26" s="284" t="s">
        <v>178</v>
      </c>
      <c r="G26" s="257" t="str">
        <f>IFERROR(VLOOKUP($C26,[2]BD!$B$6:$O$205,14,0),"")</f>
        <v>3229490411</v>
      </c>
      <c r="H26" s="34" t="s">
        <v>211</v>
      </c>
      <c r="I26" s="276">
        <v>28</v>
      </c>
      <c r="K26"/>
    </row>
    <row r="27" spans="2:11" ht="18.600000000000001" customHeight="1" x14ac:dyDescent="0.3">
      <c r="B27" s="255">
        <v>25</v>
      </c>
      <c r="C27" s="256">
        <v>52740829</v>
      </c>
      <c r="D27" s="257" t="str">
        <f>IFERROR(VLOOKUP($C27,[2]BD!$B$6:$O$205,2,0),"")</f>
        <v>HERNANDEZ LUGO YADY ALEJANDRA</v>
      </c>
      <c r="E27" s="258" t="s">
        <v>1444</v>
      </c>
      <c r="F27" s="284" t="s">
        <v>178</v>
      </c>
      <c r="G27" s="257" t="str">
        <f>IFERROR(VLOOKUP($C27,[2]BD!$B$6:$O$205,14,0),"")</f>
        <v>3046415013</v>
      </c>
      <c r="H27" s="34" t="s">
        <v>211</v>
      </c>
      <c r="I27" s="276">
        <v>4</v>
      </c>
      <c r="K27"/>
    </row>
    <row r="28" spans="2:11" ht="18.600000000000001" customHeight="1" x14ac:dyDescent="0.3">
      <c r="B28" s="255">
        <v>26</v>
      </c>
      <c r="C28" s="256">
        <v>1020781448</v>
      </c>
      <c r="D28" s="257" t="str">
        <f>IFERROR(VLOOKUP($C28,[2]BD!$B$6:$O$205,2,0),"")</f>
        <v xml:space="preserve">YESQUEN SINISTERRA XIMENA </v>
      </c>
      <c r="E28" s="258" t="s">
        <v>1444</v>
      </c>
      <c r="F28" s="284" t="s">
        <v>178</v>
      </c>
      <c r="G28" s="257" t="str">
        <f>IFERROR(VLOOKUP($C28,[2]BD!$B$6:$O$205,14,0),"")</f>
        <v>3234039310</v>
      </c>
      <c r="H28" s="34" t="s">
        <v>211</v>
      </c>
      <c r="I28" s="276">
        <v>16</v>
      </c>
      <c r="K28"/>
    </row>
    <row r="29" spans="2:11" ht="18.600000000000001" customHeight="1" x14ac:dyDescent="0.3">
      <c r="B29" s="255">
        <v>27</v>
      </c>
      <c r="C29" s="256">
        <v>1233911895</v>
      </c>
      <c r="D29" s="257" t="str">
        <f>IFERROR(VLOOKUP($C29,[2]BD!$B$6:$O$205,2,0),"")</f>
        <v>PATINO MONTANO YURY MAYERLY</v>
      </c>
      <c r="E29" s="258" t="s">
        <v>1444</v>
      </c>
      <c r="F29" s="284" t="s">
        <v>178</v>
      </c>
      <c r="G29" s="257" t="str">
        <f>IFERROR(VLOOKUP($C29,[2]BD!$B$6:$O$205,14,0),"")</f>
        <v>3005075170</v>
      </c>
      <c r="H29" s="34" t="s">
        <v>211</v>
      </c>
      <c r="I29" s="276">
        <v>28</v>
      </c>
      <c r="K29"/>
    </row>
    <row r="30" spans="2:11" ht="18.600000000000001" customHeight="1" x14ac:dyDescent="0.3">
      <c r="B30" s="255">
        <v>28</v>
      </c>
      <c r="C30" s="256">
        <v>5070700</v>
      </c>
      <c r="D30" s="257" t="str">
        <f>IFERROR(VLOOKUP($C30,[2]BD!$B$6:$O$205,2,0),"")</f>
        <v>ABDO CORTES YANNA ZORAYA</v>
      </c>
      <c r="E30" s="258" t="s">
        <v>1444</v>
      </c>
      <c r="F30" s="284" t="s">
        <v>1475</v>
      </c>
      <c r="G30" s="257" t="str">
        <f>IFERROR(VLOOKUP($C30,[2]BD!$B$6:$O$205,14,0),"")</f>
        <v>3008787026</v>
      </c>
      <c r="H30" s="34" t="s">
        <v>215</v>
      </c>
      <c r="I30" s="276">
        <v>28</v>
      </c>
      <c r="K30"/>
    </row>
    <row r="31" spans="2:11" ht="18.600000000000001" customHeight="1" x14ac:dyDescent="0.3">
      <c r="B31" s="255">
        <v>29</v>
      </c>
      <c r="C31" s="256">
        <v>1233899199</v>
      </c>
      <c r="D31" s="257" t="str">
        <f>IFERROR(VLOOKUP($C31,[2]BD!$B$6:$O$205,2,0),"")</f>
        <v xml:space="preserve">VELOZA GALINDO RODRIGO </v>
      </c>
      <c r="E31" s="258" t="s">
        <v>1444</v>
      </c>
      <c r="F31" s="284" t="s">
        <v>178</v>
      </c>
      <c r="G31" s="257" t="str">
        <f>IFERROR(VLOOKUP($C31,[2]BD!$B$6:$O$205,14,0),"")</f>
        <v>3102935990</v>
      </c>
      <c r="H31" s="34" t="s">
        <v>215</v>
      </c>
      <c r="I31" s="276">
        <v>28</v>
      </c>
      <c r="K31"/>
    </row>
    <row r="32" spans="2:11" ht="18.600000000000001" customHeight="1" x14ac:dyDescent="0.3">
      <c r="B32" s="255">
        <v>30</v>
      </c>
      <c r="C32" s="256">
        <v>1047424392</v>
      </c>
      <c r="D32" s="257" t="str">
        <f>IFERROR(VLOOKUP($C32,[2]BD!$B$6:$O$205,2,0),"")</f>
        <v>ROJAS MARTINEZ MARIA CONSUELO</v>
      </c>
      <c r="E32" s="258" t="s">
        <v>1444</v>
      </c>
      <c r="F32" s="284" t="s">
        <v>178</v>
      </c>
      <c r="G32" s="257" t="str">
        <f>IFERROR(VLOOKUP($C32,[2]BD!$B$6:$O$205,14,0),"")</f>
        <v>3018680768</v>
      </c>
      <c r="H32" s="31" t="s">
        <v>216</v>
      </c>
      <c r="I32" s="276">
        <v>27</v>
      </c>
      <c r="K32"/>
    </row>
    <row r="33" spans="1:11" ht="18.600000000000001" customHeight="1" x14ac:dyDescent="0.3">
      <c r="B33" s="255">
        <v>31</v>
      </c>
      <c r="C33" s="256">
        <v>1073707145</v>
      </c>
      <c r="D33" s="257" t="str">
        <f>IFERROR(VLOOKUP($C33,[2]BD!$B$6:$O$205,2,0),"")</f>
        <v>CHAMORRO OSPINO EMILI PAOLA</v>
      </c>
      <c r="E33" s="258" t="s">
        <v>1444</v>
      </c>
      <c r="F33" s="284" t="s">
        <v>178</v>
      </c>
      <c r="G33" s="257" t="str">
        <f>IFERROR(VLOOKUP($C33,[2]BD!$B$6:$O$205,14,0),"")</f>
        <v>3014499286</v>
      </c>
      <c r="H33" s="34" t="s">
        <v>211</v>
      </c>
      <c r="I33" s="276">
        <v>28</v>
      </c>
      <c r="K33"/>
    </row>
    <row r="34" spans="1:11" ht="18.600000000000001" customHeight="1" x14ac:dyDescent="0.3">
      <c r="B34" s="255">
        <v>32</v>
      </c>
      <c r="C34" s="256">
        <v>1032483405</v>
      </c>
      <c r="D34" s="257" t="str">
        <f>IFERROR(VLOOKUP($C34,[2]BD!$B$6:$O$205,2,0),"")</f>
        <v>ZAPATA CAMACHO NUBIA AMPARO</v>
      </c>
      <c r="E34" s="258" t="s">
        <v>1444</v>
      </c>
      <c r="F34" s="284" t="s">
        <v>178</v>
      </c>
      <c r="G34" s="257" t="str">
        <f>IFERROR(VLOOKUP($C34,[2]BD!$B$6:$O$205,14,0),"")</f>
        <v>3134753344</v>
      </c>
      <c r="H34" s="31" t="s">
        <v>212</v>
      </c>
      <c r="I34" s="276">
        <v>28</v>
      </c>
      <c r="K34"/>
    </row>
    <row r="35" spans="1:11" ht="18.600000000000001" customHeight="1" x14ac:dyDescent="0.3">
      <c r="B35" s="255">
        <v>33</v>
      </c>
      <c r="C35" s="256">
        <v>1022936063</v>
      </c>
      <c r="D35" s="257" t="str">
        <f>IFERROR(VLOOKUP($C35,[2]BD!$B$6:$O$205,2,0),"")</f>
        <v>FAGUA ROMERO JUAN ALEJANDRO</v>
      </c>
      <c r="E35" s="258" t="s">
        <v>1444</v>
      </c>
      <c r="F35" s="284" t="s">
        <v>983</v>
      </c>
      <c r="G35" s="257" t="str">
        <f>IFERROR(VLOOKUP($C35,[2]BD!$B$6:$O$205,14,0),"")</f>
        <v>3057277346</v>
      </c>
      <c r="H35" s="34" t="s">
        <v>215</v>
      </c>
      <c r="I35" s="276">
        <v>28</v>
      </c>
      <c r="K35"/>
    </row>
    <row r="36" spans="1:11" ht="18.600000000000001" customHeight="1" x14ac:dyDescent="0.3">
      <c r="B36" s="255">
        <v>34</v>
      </c>
      <c r="C36" s="256">
        <v>1028860401</v>
      </c>
      <c r="D36" s="257" t="str">
        <f>IFERROR(VLOOKUP($C36,[2]BD!$B$6:$O$205,2,0),"")</f>
        <v>VEGA MANFULA YEYSON YOTSUA</v>
      </c>
      <c r="E36" s="259" t="s">
        <v>1445</v>
      </c>
      <c r="F36" s="284" t="s">
        <v>982</v>
      </c>
      <c r="G36" s="257" t="str">
        <f>IFERROR(VLOOKUP($C36,[2]BD!$B$6:$O$205,14,0),"")</f>
        <v>3115389988</v>
      </c>
      <c r="H36" s="34" t="s">
        <v>218</v>
      </c>
      <c r="I36" s="276">
        <v>28</v>
      </c>
      <c r="K36"/>
    </row>
    <row r="37" spans="1:11" ht="18.600000000000001" customHeight="1" x14ac:dyDescent="0.3">
      <c r="B37" s="255">
        <v>35</v>
      </c>
      <c r="C37" s="256">
        <v>1001171553</v>
      </c>
      <c r="D37" s="257" t="str">
        <f>IFERROR(VLOOKUP($C37,[2]BD!$B$6:$O$205,2,0),"")</f>
        <v>GONZALEZ GUTIERREZ MICHAEL STIVEN</v>
      </c>
      <c r="E37" s="259" t="s">
        <v>1445</v>
      </c>
      <c r="F37" s="284" t="s">
        <v>982</v>
      </c>
      <c r="G37" s="257" t="str">
        <f>IFERROR(VLOOKUP($C37,[2]BD!$B$6:$O$205,14,0),"")</f>
        <v>3204873500</v>
      </c>
      <c r="H37" s="31" t="s">
        <v>209</v>
      </c>
      <c r="I37" s="276">
        <v>28</v>
      </c>
      <c r="K37"/>
    </row>
    <row r="38" spans="1:11" ht="18.600000000000001" customHeight="1" x14ac:dyDescent="0.3">
      <c r="B38" s="255">
        <v>36</v>
      </c>
      <c r="C38" s="256">
        <v>52704600</v>
      </c>
      <c r="D38" s="257" t="str">
        <f>IFERROR(VLOOKUP($C38,[2]BD!$B$6:$O$205,2,0),"")</f>
        <v>TRIVINO SUAREZ LURY HEYDE</v>
      </c>
      <c r="E38" s="259" t="s">
        <v>1445</v>
      </c>
      <c r="F38" s="284" t="s">
        <v>178</v>
      </c>
      <c r="G38" s="257" t="str">
        <f>IFERROR(VLOOKUP($C38,[2]BD!$B$6:$O$205,14,0),"")</f>
        <v>3112814259</v>
      </c>
      <c r="H38" s="34" t="s">
        <v>218</v>
      </c>
      <c r="I38" s="276">
        <v>28</v>
      </c>
      <c r="K38"/>
    </row>
    <row r="39" spans="1:11" ht="18.600000000000001" customHeight="1" x14ac:dyDescent="0.3">
      <c r="B39" s="255">
        <v>37</v>
      </c>
      <c r="C39" s="256">
        <v>52064334</v>
      </c>
      <c r="D39" s="257" t="str">
        <f>IFERROR(VLOOKUP($C39,[2]BD!$B$6:$O$205,2,0),"")</f>
        <v>QUIJANO RODRIGUEZ CARLOS ENRIQUE</v>
      </c>
      <c r="E39" s="259" t="s">
        <v>1445</v>
      </c>
      <c r="F39" s="284" t="s">
        <v>178</v>
      </c>
      <c r="G39" s="257" t="str">
        <f>IFERROR(VLOOKUP($C39,[2]BD!$B$6:$O$205,14,0),"")</f>
        <v>3162337947</v>
      </c>
      <c r="H39" s="31" t="s">
        <v>205</v>
      </c>
      <c r="I39" s="276">
        <v>28</v>
      </c>
      <c r="K39"/>
    </row>
    <row r="40" spans="1:11" ht="18.600000000000001" customHeight="1" x14ac:dyDescent="0.3">
      <c r="B40" s="255">
        <v>38</v>
      </c>
      <c r="C40" s="256">
        <v>1023016053</v>
      </c>
      <c r="D40" s="257" t="str">
        <f>IFERROR(VLOOKUP($C40,[2]BD!$B$6:$O$205,2,0),"")</f>
        <v>LOPEZ SANCHEZ MARIA DEL PILAR</v>
      </c>
      <c r="E40" s="259" t="s">
        <v>1445</v>
      </c>
      <c r="F40" s="284" t="s">
        <v>178</v>
      </c>
      <c r="G40" s="257" t="str">
        <f>IFERROR(VLOOKUP($C40,[2]BD!$B$6:$O$205,14,0),"")</f>
        <v>3115212734</v>
      </c>
      <c r="H40" s="31" t="s">
        <v>209</v>
      </c>
      <c r="I40" s="276">
        <v>28</v>
      </c>
      <c r="K40"/>
    </row>
    <row r="41" spans="1:11" ht="18.600000000000001" customHeight="1" x14ac:dyDescent="0.3">
      <c r="B41" s="255">
        <v>39</v>
      </c>
      <c r="C41" s="256">
        <v>52239435</v>
      </c>
      <c r="D41" s="257" t="str">
        <f>IFERROR(VLOOKUP($C41,[2]BD!$B$6:$O$205,2,0),"")</f>
        <v xml:space="preserve">REAL  ESPERANZA </v>
      </c>
      <c r="E41" s="259" t="s">
        <v>1445</v>
      </c>
      <c r="F41" s="284" t="s">
        <v>178</v>
      </c>
      <c r="G41" s="257" t="str">
        <f>IFERROR(VLOOKUP($C41,[2]BD!$B$6:$O$205,14,0),"")</f>
        <v>3203253608</v>
      </c>
      <c r="H41" s="31" t="s">
        <v>208</v>
      </c>
      <c r="I41" s="276">
        <v>28</v>
      </c>
      <c r="K41"/>
    </row>
    <row r="42" spans="1:11" ht="18.600000000000001" customHeight="1" x14ac:dyDescent="0.3">
      <c r="B42" s="255">
        <v>40</v>
      </c>
      <c r="C42" s="256">
        <v>52886419</v>
      </c>
      <c r="D42" s="257" t="str">
        <f>IFERROR(VLOOKUP($C42,[2]BD!$B$6:$O$205,2,0),"")</f>
        <v>GACHA SANCHEZ NATALIA SILBINA</v>
      </c>
      <c r="E42" s="259" t="s">
        <v>1445</v>
      </c>
      <c r="F42" s="284" t="s">
        <v>178</v>
      </c>
      <c r="G42" s="257" t="str">
        <f>IFERROR(VLOOKUP($C42,[2]BD!$B$6:$O$205,14,0),"")</f>
        <v>3216148373</v>
      </c>
      <c r="H42" s="31" t="s">
        <v>205</v>
      </c>
      <c r="I42" s="276">
        <v>28</v>
      </c>
      <c r="K42"/>
    </row>
    <row r="43" spans="1:11" ht="18.600000000000001" customHeight="1" x14ac:dyDescent="0.3">
      <c r="B43" s="255">
        <v>41</v>
      </c>
      <c r="C43" s="256">
        <v>1128053736</v>
      </c>
      <c r="D43" s="257" t="str">
        <f>IFERROR(VLOOKUP($C43,[2]BD!$B$6:$O$205,2,0),"")</f>
        <v>PLAZAS GARCIA MARIA CRISTINA</v>
      </c>
      <c r="E43" s="259" t="s">
        <v>1445</v>
      </c>
      <c r="F43" s="284" t="s">
        <v>178</v>
      </c>
      <c r="G43" s="257" t="str">
        <f>IFERROR(VLOOKUP($C43,[2]BD!$B$6:$O$205,14,0),"")</f>
        <v>3223884422</v>
      </c>
      <c r="H43" s="31" t="s">
        <v>205</v>
      </c>
      <c r="I43" s="276">
        <v>28</v>
      </c>
      <c r="K43"/>
    </row>
    <row r="44" spans="1:11" ht="18.600000000000001" customHeight="1" x14ac:dyDescent="0.3">
      <c r="B44" s="255">
        <v>42</v>
      </c>
      <c r="C44" s="256">
        <v>51909861</v>
      </c>
      <c r="D44" s="257" t="str">
        <f>IFERROR(VLOOKUP($C44,[2]BD!$B$6:$O$205,2,0),"")</f>
        <v xml:space="preserve">SOTO PACHECO BRANDON </v>
      </c>
      <c r="E44" s="259" t="s">
        <v>1445</v>
      </c>
      <c r="F44" s="284" t="s">
        <v>178</v>
      </c>
      <c r="G44" s="257" t="str">
        <f>IFERROR(VLOOKUP($C44,[2]BD!$B$6:$O$205,14,0),"")</f>
        <v>3107691661</v>
      </c>
      <c r="H44" s="34" t="s">
        <v>214</v>
      </c>
      <c r="I44" s="276">
        <v>28</v>
      </c>
      <c r="K44"/>
    </row>
    <row r="45" spans="1:11" ht="18.600000000000001" customHeight="1" x14ac:dyDescent="0.3">
      <c r="B45" s="255">
        <v>43</v>
      </c>
      <c r="C45" s="256">
        <v>1026595414</v>
      </c>
      <c r="D45" s="257" t="str">
        <f>IFERROR(VLOOKUP($C45,[2]BD!$B$6:$O$205,2,0),"")</f>
        <v>CARO VARGAS MARIA YOLANDA</v>
      </c>
      <c r="E45" s="259" t="s">
        <v>1445</v>
      </c>
      <c r="F45" s="284" t="s">
        <v>982</v>
      </c>
      <c r="G45" s="257" t="str">
        <f>IFERROR(VLOOKUP($C45,[2]BD!$B$6:$O$205,14,0),"")</f>
        <v>3009886043</v>
      </c>
      <c r="H45" s="34" t="s">
        <v>214</v>
      </c>
      <c r="I45" s="276">
        <v>28</v>
      </c>
      <c r="K45"/>
    </row>
    <row r="46" spans="1:11" ht="18.600000000000001" customHeight="1" x14ac:dyDescent="0.3">
      <c r="A46" s="260" t="s">
        <v>1446</v>
      </c>
      <c r="B46" s="255">
        <v>44</v>
      </c>
      <c r="C46" s="256">
        <v>39799657</v>
      </c>
      <c r="D46" s="257" t="str">
        <f>IFERROR(VLOOKUP($C46,[2]BD!$B$6:$O$205,2,0),"")</f>
        <v>TABORDA AMAYA NIDIA PATRICIA</v>
      </c>
      <c r="E46" s="259" t="s">
        <v>1445</v>
      </c>
      <c r="F46" s="284" t="s">
        <v>178</v>
      </c>
      <c r="G46" s="257" t="str">
        <f>IFERROR(VLOOKUP($C46,[2]BD!$B$6:$O$205,14,0),"")</f>
        <v>3123908254</v>
      </c>
      <c r="H46" s="34" t="s">
        <v>223</v>
      </c>
      <c r="I46" s="276">
        <v>28</v>
      </c>
      <c r="K46"/>
    </row>
    <row r="47" spans="1:11" ht="18.600000000000001" customHeight="1" x14ac:dyDescent="0.3">
      <c r="B47" s="255">
        <v>45</v>
      </c>
      <c r="C47" s="256">
        <v>52126835</v>
      </c>
      <c r="D47" s="257" t="str">
        <f>IFERROR(VLOOKUP($C47,[2]BD!$B$6:$O$205,2,0),"")</f>
        <v>CASTRO GUTIERREZ RUTH MARINELA</v>
      </c>
      <c r="E47" s="259" t="s">
        <v>1445</v>
      </c>
      <c r="F47" s="284" t="s">
        <v>178</v>
      </c>
      <c r="G47" s="257" t="str">
        <f>IFERROR(VLOOKUP($C47,[2]BD!$B$6:$O$205,14,0),"")</f>
        <v>3132035446</v>
      </c>
      <c r="H47" s="34" t="s">
        <v>223</v>
      </c>
      <c r="I47" s="276">
        <v>28</v>
      </c>
      <c r="K47"/>
    </row>
    <row r="48" spans="1:11" ht="18.600000000000001" customHeight="1" x14ac:dyDescent="0.3">
      <c r="B48" s="255">
        <v>46</v>
      </c>
      <c r="C48" s="256">
        <v>52348638</v>
      </c>
      <c r="D48" s="257" t="str">
        <f>IFERROR(VLOOKUP($C48,[2]BD!$B$6:$O$205,2,0),"")</f>
        <v>DELGADO ACANDO DALIERZON MIGUEL</v>
      </c>
      <c r="E48" s="259" t="s">
        <v>1445</v>
      </c>
      <c r="F48" s="284" t="s">
        <v>178</v>
      </c>
      <c r="G48" s="257" t="str">
        <f>IFERROR(VLOOKUP($C48,[2]BD!$B$6:$O$205,14,0),"")</f>
        <v>3214480481</v>
      </c>
      <c r="H48" s="34" t="s">
        <v>218</v>
      </c>
      <c r="I48" s="276">
        <v>28</v>
      </c>
      <c r="K48"/>
    </row>
    <row r="49" spans="2:11" ht="18.600000000000001" customHeight="1" x14ac:dyDescent="0.3">
      <c r="B49" s="255">
        <v>47</v>
      </c>
      <c r="C49" s="256">
        <v>5422081</v>
      </c>
      <c r="D49" s="257" t="str">
        <f>IFERROR(VLOOKUP($C49,[2]BD!$B$6:$O$205,2,0),"")</f>
        <v>RODRIGUEZ REYES ELENA YOHANA</v>
      </c>
      <c r="E49" s="259" t="s">
        <v>1445</v>
      </c>
      <c r="F49" s="284" t="s">
        <v>982</v>
      </c>
      <c r="G49" s="257" t="str">
        <f>IFERROR(VLOOKUP($C49,[2]BD!$B$6:$O$205,14,0),"")</f>
        <v>3011176244</v>
      </c>
      <c r="H49" s="34" t="s">
        <v>223</v>
      </c>
      <c r="I49" s="276">
        <v>26</v>
      </c>
      <c r="K49"/>
    </row>
    <row r="50" spans="2:11" ht="18.600000000000001" customHeight="1" x14ac:dyDescent="0.3">
      <c r="B50" s="255">
        <v>48</v>
      </c>
      <c r="C50" s="256">
        <v>52937317</v>
      </c>
      <c r="D50" s="257" t="str">
        <f>IFERROR(VLOOKUP($C50,[2]BD!$B$6:$O$205,2,0),"")</f>
        <v>TAO ULTENGO CESAR MAURICIO</v>
      </c>
      <c r="E50" s="259" t="s">
        <v>1445</v>
      </c>
      <c r="F50" s="284" t="s">
        <v>178</v>
      </c>
      <c r="G50" s="257" t="str">
        <f>IFERROR(VLOOKUP($C50,[2]BD!$B$6:$O$205,14,0),"")</f>
        <v>3134818719</v>
      </c>
      <c r="H50" s="34" t="s">
        <v>223</v>
      </c>
      <c r="I50" s="276">
        <v>28</v>
      </c>
      <c r="K50"/>
    </row>
    <row r="51" spans="2:11" ht="18.600000000000001" customHeight="1" x14ac:dyDescent="0.3">
      <c r="B51" s="255">
        <v>49</v>
      </c>
      <c r="C51" s="256">
        <v>1016049175</v>
      </c>
      <c r="D51" s="257" t="str">
        <f>IFERROR(VLOOKUP($C51,[2]BD!$B$6:$O$205,2,0),"")</f>
        <v>VALENCIA PERILLA KAREN JOHANA</v>
      </c>
      <c r="E51" s="259" t="s">
        <v>1445</v>
      </c>
      <c r="F51" s="284" t="s">
        <v>982</v>
      </c>
      <c r="G51" s="257" t="str">
        <f>IFERROR(VLOOKUP($C51,[2]BD!$B$6:$O$205,14,0),"")</f>
        <v>3138228706</v>
      </c>
      <c r="H51" s="34" t="s">
        <v>218</v>
      </c>
      <c r="I51" s="276">
        <v>27</v>
      </c>
      <c r="K51"/>
    </row>
    <row r="52" spans="2:11" ht="18.600000000000001" customHeight="1" x14ac:dyDescent="0.3">
      <c r="B52" s="255">
        <v>50</v>
      </c>
      <c r="C52" s="256">
        <v>1003310552</v>
      </c>
      <c r="D52" s="257" t="str">
        <f>IFERROR(VLOOKUP($C52,[2]BD!$B$6:$O$205,2,0),"")</f>
        <v xml:space="preserve">ARAQUE SILVA MIRYAM </v>
      </c>
      <c r="E52" s="259" t="s">
        <v>1445</v>
      </c>
      <c r="F52" s="284" t="s">
        <v>178</v>
      </c>
      <c r="G52" s="257" t="str">
        <f>IFERROR(VLOOKUP($C52,[2]BD!$B$6:$O$205,14,0),"")</f>
        <v>3143197463</v>
      </c>
      <c r="H52" s="31" t="s">
        <v>205</v>
      </c>
      <c r="I52" s="276">
        <v>28</v>
      </c>
      <c r="K52"/>
    </row>
    <row r="53" spans="2:11" ht="18.600000000000001" customHeight="1" x14ac:dyDescent="0.3">
      <c r="B53" s="255">
        <v>51</v>
      </c>
      <c r="C53" s="256">
        <v>52122597</v>
      </c>
      <c r="D53" s="257" t="str">
        <f>IFERROR(VLOOKUP($C53,[2]BD!$B$6:$O$205,2,0),"")</f>
        <v>AREVALO  LUZ MIRELLA</v>
      </c>
      <c r="E53" s="259" t="s">
        <v>1445</v>
      </c>
      <c r="F53" s="284" t="s">
        <v>178</v>
      </c>
      <c r="G53" s="257" t="str">
        <f>IFERROR(VLOOKUP($C53,[2]BD!$B$6:$O$205,14,0),"")</f>
        <v>3208179264</v>
      </c>
      <c r="H53" s="31" t="s">
        <v>209</v>
      </c>
      <c r="I53" s="276">
        <v>28</v>
      </c>
      <c r="K53"/>
    </row>
    <row r="54" spans="2:11" ht="18.600000000000001" customHeight="1" x14ac:dyDescent="0.3">
      <c r="B54" s="255">
        <v>52</v>
      </c>
      <c r="C54" s="256">
        <v>28115434</v>
      </c>
      <c r="D54" s="257" t="str">
        <f>IFERROR(VLOOKUP($C54,[2]BD!$B$6:$O$205,2,0),"")</f>
        <v>CHAPARRO MORA GLORIA ESPERANZA</v>
      </c>
      <c r="E54" s="259" t="s">
        <v>1445</v>
      </c>
      <c r="F54" s="284" t="s">
        <v>178</v>
      </c>
      <c r="G54" s="257" t="str">
        <f>IFERROR(VLOOKUP($C54,[2]BD!$B$6:$O$205,14,0),"")</f>
        <v>3142957281</v>
      </c>
      <c r="H54" s="31" t="s">
        <v>209</v>
      </c>
      <c r="I54" s="276">
        <v>28</v>
      </c>
      <c r="K54"/>
    </row>
    <row r="55" spans="2:11" ht="18.600000000000001" customHeight="1" x14ac:dyDescent="0.3">
      <c r="B55" s="255">
        <v>53</v>
      </c>
      <c r="C55" s="256">
        <v>52112939</v>
      </c>
      <c r="D55" s="257" t="str">
        <f>IFERROR(VLOOKUP($C55,[2]BD!$B$6:$O$205,2,0),"")</f>
        <v>CRUZ DIAZ KAREN DAYANA</v>
      </c>
      <c r="E55" s="259" t="s">
        <v>1445</v>
      </c>
      <c r="F55" s="284" t="s">
        <v>178</v>
      </c>
      <c r="G55" s="257" t="str">
        <f>IFERROR(VLOOKUP($C55,[2]BD!$B$6:$O$205,14,0),"")</f>
        <v>3132452944</v>
      </c>
      <c r="H55" s="31" t="s">
        <v>209</v>
      </c>
      <c r="I55" s="276">
        <v>28</v>
      </c>
      <c r="K55"/>
    </row>
    <row r="56" spans="2:11" ht="18.600000000000001" customHeight="1" x14ac:dyDescent="0.3">
      <c r="B56" s="255">
        <v>54</v>
      </c>
      <c r="C56" s="256">
        <v>1023891887</v>
      </c>
      <c r="D56" s="257" t="str">
        <f>IFERROR(VLOOKUP($C56,[2]BD!$B$6:$O$205,2,0),"")</f>
        <v>MADRIGAL DIAZ LUIS ENRIQUE</v>
      </c>
      <c r="E56" s="259" t="s">
        <v>1445</v>
      </c>
      <c r="F56" s="284" t="s">
        <v>178</v>
      </c>
      <c r="G56" s="257" t="str">
        <f>IFERROR(VLOOKUP($C56,[2]BD!$B$6:$O$205,14,0),"")</f>
        <v>3146834455</v>
      </c>
      <c r="H56" s="31" t="s">
        <v>209</v>
      </c>
      <c r="I56" s="276">
        <v>28</v>
      </c>
      <c r="K56"/>
    </row>
    <row r="57" spans="2:11" ht="18.600000000000001" customHeight="1" x14ac:dyDescent="0.3">
      <c r="B57" s="255">
        <v>55</v>
      </c>
      <c r="C57" s="256">
        <v>1023950293</v>
      </c>
      <c r="D57" s="257" t="str">
        <f>IFERROR(VLOOKUP($C57,[2]BD!$B$6:$O$205,2,0),"")</f>
        <v xml:space="preserve">TIBAQUIRA MARIA ISABEL </v>
      </c>
      <c r="E57" s="259" t="s">
        <v>1445</v>
      </c>
      <c r="F57" s="284" t="s">
        <v>982</v>
      </c>
      <c r="G57" s="257" t="str">
        <f>IFERROR(VLOOKUP($C57,[2]BD!$B$6:$O$205,14,0),"")</f>
        <v>3248362025</v>
      </c>
      <c r="H57" s="31" t="s">
        <v>209</v>
      </c>
      <c r="I57" s="276">
        <v>28</v>
      </c>
      <c r="K57"/>
    </row>
    <row r="58" spans="2:11" ht="18.600000000000001" customHeight="1" x14ac:dyDescent="0.3">
      <c r="B58" s="255">
        <v>56</v>
      </c>
      <c r="C58" s="256">
        <v>1022344041</v>
      </c>
      <c r="D58" s="257" t="str">
        <f>IFERROR(VLOOKUP($C58,[2]BD!$B$6:$O$205,2,0),"")</f>
        <v>CAMARGO HERNANDEZ LUISA FERNANDA</v>
      </c>
      <c r="E58" s="259" t="s">
        <v>1445</v>
      </c>
      <c r="F58" s="284" t="s">
        <v>178</v>
      </c>
      <c r="G58" s="257" t="str">
        <f>IFERROR(VLOOKUP($C58,[2]BD!$B$6:$O$205,14,0),"")</f>
        <v>3118706732</v>
      </c>
      <c r="H58" s="31" t="s">
        <v>208</v>
      </c>
      <c r="I58" s="276">
        <v>28</v>
      </c>
      <c r="K58"/>
    </row>
    <row r="59" spans="2:11" ht="18.600000000000001" customHeight="1" x14ac:dyDescent="0.3">
      <c r="B59" s="255">
        <v>57</v>
      </c>
      <c r="C59" s="256">
        <v>1023031155</v>
      </c>
      <c r="D59" s="257" t="str">
        <f>IFERROR(VLOOKUP($C59,[2]BD!$B$6:$O$205,2,0),"")</f>
        <v>SUAREZ SANCHEZ JOSE PARMENIO</v>
      </c>
      <c r="E59" s="259" t="s">
        <v>1445</v>
      </c>
      <c r="F59" s="284" t="s">
        <v>178</v>
      </c>
      <c r="G59" s="257" t="str">
        <f>IFERROR(VLOOKUP($C59,[2]BD!$B$6:$O$205,14,0),"")</f>
        <v>3229227877</v>
      </c>
      <c r="H59" s="34" t="s">
        <v>218</v>
      </c>
      <c r="I59" s="276">
        <v>28</v>
      </c>
      <c r="K59"/>
    </row>
    <row r="60" spans="2:11" ht="18.600000000000001" customHeight="1" x14ac:dyDescent="0.3">
      <c r="B60" s="255">
        <v>58</v>
      </c>
      <c r="C60" s="256">
        <v>52746420</v>
      </c>
      <c r="D60" s="257" t="str">
        <f>IFERROR(VLOOKUP($C60,[2]BD!$B$6:$O$205,2,0),"")</f>
        <v>RIVAS SOTO BRIGTIH VICTORIA</v>
      </c>
      <c r="E60" s="259" t="s">
        <v>1445</v>
      </c>
      <c r="F60" s="284" t="s">
        <v>178</v>
      </c>
      <c r="G60" s="257" t="str">
        <f>IFERROR(VLOOKUP($C60,[2]BD!$B$6:$O$205,14,0),"")</f>
        <v>3103251895</v>
      </c>
      <c r="H60" s="31" t="s">
        <v>205</v>
      </c>
      <c r="I60" s="276">
        <v>26</v>
      </c>
      <c r="K60"/>
    </row>
    <row r="61" spans="2:11" ht="18.600000000000001" customHeight="1" x14ac:dyDescent="0.3">
      <c r="B61" s="255">
        <v>59</v>
      </c>
      <c r="C61" s="256">
        <v>52463545</v>
      </c>
      <c r="D61" s="257" t="str">
        <f>IFERROR(VLOOKUP($C61,[2]BD!$B$6:$O$205,2,0),"")</f>
        <v>YANGUMA  NINI YOANA</v>
      </c>
      <c r="E61" s="259" t="s">
        <v>1445</v>
      </c>
      <c r="F61" s="284" t="s">
        <v>178</v>
      </c>
      <c r="G61" s="257" t="str">
        <f>IFERROR(VLOOKUP($C61,[2]BD!$B$6:$O$205,14,0),"")</f>
        <v>3115585946</v>
      </c>
      <c r="H61" s="31" t="s">
        <v>205</v>
      </c>
      <c r="I61" s="276">
        <v>28</v>
      </c>
      <c r="K61"/>
    </row>
    <row r="62" spans="2:11" ht="18.600000000000001" customHeight="1" x14ac:dyDescent="0.3">
      <c r="B62" s="255">
        <v>60</v>
      </c>
      <c r="C62" s="256">
        <v>52973150</v>
      </c>
      <c r="D62" s="257" t="str">
        <f>IFERROR(VLOOKUP($C62,[2]BD!$B$6:$O$205,2,0),"")</f>
        <v xml:space="preserve">RAMIREZ NINO ANDREA </v>
      </c>
      <c r="E62" s="259" t="s">
        <v>1445</v>
      </c>
      <c r="F62" s="284" t="s">
        <v>178</v>
      </c>
      <c r="G62" s="257" t="str">
        <f>IFERROR(VLOOKUP($C62,[2]BD!$B$6:$O$205,14,0),"")</f>
        <v>3213976040</v>
      </c>
      <c r="H62" s="31" t="s">
        <v>205</v>
      </c>
      <c r="I62" s="276">
        <v>28</v>
      </c>
      <c r="K62"/>
    </row>
    <row r="63" spans="2:11" ht="18.600000000000001" customHeight="1" x14ac:dyDescent="0.3">
      <c r="B63" s="255">
        <v>61</v>
      </c>
      <c r="C63" s="256">
        <v>1024487831</v>
      </c>
      <c r="D63" s="257" t="str">
        <f>IFERROR(VLOOKUP($C63,[2]BD!$B$6:$O$205,2,0),"")</f>
        <v xml:space="preserve">PULIDO GONZALEZ BERTULIO </v>
      </c>
      <c r="E63" s="259" t="s">
        <v>1445</v>
      </c>
      <c r="F63" s="284" t="s">
        <v>982</v>
      </c>
      <c r="G63" s="257" t="str">
        <f>IFERROR(VLOOKUP($C63,[2]BD!$B$6:$O$205,14,0),"")</f>
        <v>3138079922</v>
      </c>
      <c r="H63" s="31" t="s">
        <v>205</v>
      </c>
      <c r="I63" s="276">
        <v>26</v>
      </c>
      <c r="K63"/>
    </row>
    <row r="64" spans="2:11" ht="18.600000000000001" customHeight="1" x14ac:dyDescent="0.3">
      <c r="B64" s="255">
        <v>62</v>
      </c>
      <c r="C64" s="256">
        <v>1010053949</v>
      </c>
      <c r="D64" s="257" t="str">
        <f>IFERROR(VLOOKUP($C64,[2]BD!$B$6:$O$205,2,0),"")</f>
        <v>AROCA AROCA ANA ELIZA</v>
      </c>
      <c r="E64" s="259" t="s">
        <v>1445</v>
      </c>
      <c r="F64" s="284" t="s">
        <v>178</v>
      </c>
      <c r="G64" s="257" t="str">
        <f>IFERROR(VLOOKUP($C64,[2]BD!$B$6:$O$205,14,0),"")</f>
        <v>3017347739</v>
      </c>
      <c r="H64" s="34" t="s">
        <v>214</v>
      </c>
      <c r="I64" s="276">
        <v>28</v>
      </c>
      <c r="K64"/>
    </row>
    <row r="65" spans="2:11" ht="18.600000000000001" customHeight="1" x14ac:dyDescent="0.3">
      <c r="B65" s="255">
        <v>63</v>
      </c>
      <c r="C65" s="256">
        <v>52064995</v>
      </c>
      <c r="D65" s="257" t="str">
        <f>IFERROR(VLOOKUP($C65,[2]BD!$B$6:$O$205,2,0),"")</f>
        <v>TORRES GIRALDO JAIRO HERNAN</v>
      </c>
      <c r="E65" s="259" t="s">
        <v>1445</v>
      </c>
      <c r="F65" s="284" t="s">
        <v>178</v>
      </c>
      <c r="G65" s="257" t="str">
        <f>IFERROR(VLOOKUP($C65,[2]BD!$B$6:$O$205,14,0),"")</f>
        <v>3202003857</v>
      </c>
      <c r="H65" s="31" t="s">
        <v>208</v>
      </c>
      <c r="I65" s="276">
        <v>28</v>
      </c>
      <c r="K65"/>
    </row>
    <row r="66" spans="2:11" ht="18.600000000000001" customHeight="1" x14ac:dyDescent="0.3">
      <c r="B66" s="255">
        <v>64</v>
      </c>
      <c r="C66" s="256">
        <v>80735722</v>
      </c>
      <c r="D66" s="257" t="str">
        <f>IFERROR(VLOOKUP($C66,[2]BD!$B$6:$O$205,2,0),"")</f>
        <v xml:space="preserve">RAMIREZ WILCHES FABIO </v>
      </c>
      <c r="E66" s="259" t="s">
        <v>1445</v>
      </c>
      <c r="F66" s="284" t="s">
        <v>982</v>
      </c>
      <c r="G66" s="257" t="str">
        <f>IFERROR(VLOOKUP($C66,[2]BD!$B$6:$O$205,14,0),"")</f>
        <v>3124825793</v>
      </c>
      <c r="H66" s="31" t="s">
        <v>205</v>
      </c>
      <c r="I66" s="276">
        <v>28</v>
      </c>
      <c r="K66"/>
    </row>
    <row r="67" spans="2:11" ht="18.600000000000001" customHeight="1" x14ac:dyDescent="0.3">
      <c r="B67" s="255">
        <v>65</v>
      </c>
      <c r="C67" s="256">
        <v>1010176179</v>
      </c>
      <c r="D67" s="257" t="str">
        <f>IFERROR(VLOOKUP($C67,[2]BD!$B$6:$O$205,2,0),"")</f>
        <v xml:space="preserve">PARRA ESPITIA ANGELICA </v>
      </c>
      <c r="E67" s="259" t="s">
        <v>1445</v>
      </c>
      <c r="F67" s="284" t="s">
        <v>1475</v>
      </c>
      <c r="G67" s="257" t="str">
        <f>IFERROR(VLOOKUP($C67,[2]BD!$B$6:$O$205,14,0),"")</f>
        <v>3151006455</v>
      </c>
      <c r="H67" s="31" t="s">
        <v>201</v>
      </c>
      <c r="I67" s="276">
        <v>28</v>
      </c>
      <c r="K67"/>
    </row>
    <row r="68" spans="2:11" ht="18.600000000000001" customHeight="1" x14ac:dyDescent="0.3">
      <c r="B68" s="255">
        <v>66</v>
      </c>
      <c r="C68" s="256">
        <v>79697226</v>
      </c>
      <c r="D68" s="257" t="str">
        <f>IFERROR(VLOOKUP($C68,[2]BD!$B$6:$O$205,2,0),"")</f>
        <v>MORENO CASTANEDA MELANY JULIETH</v>
      </c>
      <c r="E68" s="259" t="s">
        <v>1445</v>
      </c>
      <c r="F68" s="284" t="s">
        <v>982</v>
      </c>
      <c r="G68" s="257" t="str">
        <f>IFERROR(VLOOKUP($C68,[2]BD!$B$6:$O$205,14,0),"")</f>
        <v>3162682712</v>
      </c>
      <c r="H68" s="34" t="s">
        <v>218</v>
      </c>
      <c r="I68" s="276">
        <v>28</v>
      </c>
      <c r="K68"/>
    </row>
    <row r="69" spans="2:11" ht="18.600000000000001" customHeight="1" x14ac:dyDescent="0.3">
      <c r="B69" s="255">
        <v>67</v>
      </c>
      <c r="C69" s="256">
        <v>52231175</v>
      </c>
      <c r="D69" s="257" t="str">
        <f>IFERROR(VLOOKUP($C69,[2]BD!$B$6:$O$205,2,0),"")</f>
        <v>AMARIS MARTINEZ MARYURIS TATIANA</v>
      </c>
      <c r="E69" s="259" t="s">
        <v>1445</v>
      </c>
      <c r="F69" s="284" t="s">
        <v>178</v>
      </c>
      <c r="G69" s="257" t="str">
        <f>IFERROR(VLOOKUP($C69,[2]BD!$B$6:$O$205,14,0),"")</f>
        <v>3136280582</v>
      </c>
      <c r="H69" s="31" t="s">
        <v>205</v>
      </c>
      <c r="I69" s="276">
        <v>23</v>
      </c>
      <c r="K69"/>
    </row>
    <row r="70" spans="2:11" ht="18.600000000000001" customHeight="1" x14ac:dyDescent="0.3">
      <c r="B70" s="255">
        <v>68</v>
      </c>
      <c r="C70" s="256">
        <v>1023943429</v>
      </c>
      <c r="D70" s="257" t="str">
        <f>IFERROR(VLOOKUP($C70,[2]BD!$B$6:$O$205,2,0),"")</f>
        <v>TUIRAN AGAMEZ AMANDA ESTHER</v>
      </c>
      <c r="E70" s="259" t="s">
        <v>1445</v>
      </c>
      <c r="F70" s="284" t="s">
        <v>982</v>
      </c>
      <c r="G70" s="257" t="str">
        <f>IFERROR(VLOOKUP($C70,[2]BD!$B$6:$O$205,14,0),"")</f>
        <v>3246890914</v>
      </c>
      <c r="H70" s="31" t="s">
        <v>208</v>
      </c>
      <c r="I70" s="276">
        <v>28</v>
      </c>
      <c r="K70"/>
    </row>
    <row r="71" spans="2:11" ht="18.600000000000001" customHeight="1" x14ac:dyDescent="0.3">
      <c r="B71" s="255">
        <v>69</v>
      </c>
      <c r="C71" s="256">
        <v>1023934402</v>
      </c>
      <c r="D71" s="257" t="str">
        <f>IFERROR(VLOOKUP($C71,[2]BD!$B$6:$O$205,2,0),"")</f>
        <v>PATINO MONTANO ZULY MARCELA</v>
      </c>
      <c r="E71" s="259" t="s">
        <v>1445</v>
      </c>
      <c r="F71" s="284" t="s">
        <v>178</v>
      </c>
      <c r="G71" s="257" t="str">
        <f>IFERROR(VLOOKUP($C71,[2]BD!$B$6:$O$205,14,0),"")</f>
        <v>3003866003</v>
      </c>
      <c r="H71" s="31" t="s">
        <v>205</v>
      </c>
      <c r="I71" s="276">
        <v>27</v>
      </c>
      <c r="K71"/>
    </row>
    <row r="72" spans="2:11" ht="18.600000000000001" customHeight="1" x14ac:dyDescent="0.3">
      <c r="B72" s="255">
        <v>70</v>
      </c>
      <c r="C72" s="256">
        <v>1032438600</v>
      </c>
      <c r="D72" s="257" t="str">
        <f>IFERROR(VLOOKUP($C72,[2]BD!$B$6:$O$205,2,0),"")</f>
        <v xml:space="preserve">PALOMA RODRIGUEZ EMIGDIO </v>
      </c>
      <c r="E72" s="259" t="s">
        <v>1445</v>
      </c>
      <c r="F72" s="284" t="s">
        <v>178</v>
      </c>
      <c r="G72" s="257" t="str">
        <f>IFERROR(VLOOKUP($C72,[2]BD!$B$6:$O$205,14,0),"")</f>
        <v>3004963232</v>
      </c>
      <c r="H72" s="31" t="s">
        <v>205</v>
      </c>
      <c r="I72" s="276">
        <v>8</v>
      </c>
      <c r="K72"/>
    </row>
    <row r="73" spans="2:11" ht="18.600000000000001" customHeight="1" x14ac:dyDescent="0.3">
      <c r="B73" s="255">
        <v>71</v>
      </c>
      <c r="C73" s="256">
        <v>80166999</v>
      </c>
      <c r="D73" s="257" t="str">
        <f>IFERROR(VLOOKUP($C73,[2]BD!$B$6:$O$205,2,0),"")</f>
        <v>GONZALEZ CONTRERAS YULIANA DEL CARMEN</v>
      </c>
      <c r="E73" s="259" t="s">
        <v>1445</v>
      </c>
      <c r="F73" s="284" t="s">
        <v>983</v>
      </c>
      <c r="G73" s="257" t="str">
        <f>IFERROR(VLOOKUP($C73,[2]BD!$B$6:$O$205,14,0),"")</f>
        <v>3233204212</v>
      </c>
      <c r="H73" s="31" t="s">
        <v>205</v>
      </c>
      <c r="I73" s="276">
        <v>28</v>
      </c>
      <c r="K73"/>
    </row>
    <row r="74" spans="2:11" ht="18.600000000000001" customHeight="1" x14ac:dyDescent="0.3">
      <c r="B74" s="255">
        <v>72</v>
      </c>
      <c r="C74" s="256">
        <v>1087206496</v>
      </c>
      <c r="D74" s="257" t="str">
        <f>IFERROR(VLOOKUP($C74,[2]BD!$B$6:$O$205,2,0),"")</f>
        <v/>
      </c>
      <c r="E74" s="259" t="s">
        <v>1445</v>
      </c>
      <c r="F74" s="284" t="s">
        <v>178</v>
      </c>
      <c r="G74" s="257" t="str">
        <f>IFERROR(VLOOKUP($C74,[2]BD!$B$6:$O$205,14,0),"")</f>
        <v/>
      </c>
      <c r="H74" s="31" t="s">
        <v>209</v>
      </c>
      <c r="I74" s="276">
        <v>28</v>
      </c>
      <c r="K74"/>
    </row>
    <row r="75" spans="2:11" ht="18.600000000000001" customHeight="1" x14ac:dyDescent="0.3">
      <c r="B75" s="255">
        <v>73</v>
      </c>
      <c r="C75" s="261">
        <v>39629193</v>
      </c>
      <c r="D75" s="257" t="str">
        <f>IFERROR(VLOOKUP($C75,[2]BD!$B$6:$O$205,2,0),"")</f>
        <v>CASTRO POSADA DORIS CAROLINA</v>
      </c>
      <c r="E75" s="262" t="s">
        <v>1447</v>
      </c>
      <c r="F75" s="284" t="s">
        <v>178</v>
      </c>
      <c r="G75" s="257" t="str">
        <f>IFERROR(VLOOKUP($C75,[2]BD!$B$6:$O$205,14,0),"")</f>
        <v>3144909914</v>
      </c>
      <c r="H75" s="31" t="s">
        <v>207</v>
      </c>
      <c r="I75" s="276">
        <v>28</v>
      </c>
      <c r="K75"/>
    </row>
    <row r="76" spans="2:11" ht="18.600000000000001" customHeight="1" x14ac:dyDescent="0.3">
      <c r="B76" s="255">
        <v>74</v>
      </c>
      <c r="C76" s="263">
        <v>52164364</v>
      </c>
      <c r="D76" s="257" t="str">
        <f>IFERROR(VLOOKUP($C76,[2]BD!$B$6:$O$205,2,0),"")</f>
        <v>TORO CAMARGO BLANCA AYDEE</v>
      </c>
      <c r="E76" s="262" t="s">
        <v>1447</v>
      </c>
      <c r="F76" s="284" t="s">
        <v>178</v>
      </c>
      <c r="G76" s="257" t="str">
        <f>IFERROR(VLOOKUP($C76,[2]BD!$B$6:$O$205,14,0),"")</f>
        <v>3174516626</v>
      </c>
      <c r="H76" s="31" t="s">
        <v>207</v>
      </c>
      <c r="I76" s="276">
        <v>28</v>
      </c>
      <c r="K76"/>
    </row>
    <row r="77" spans="2:11" ht="18.600000000000001" customHeight="1" x14ac:dyDescent="0.3">
      <c r="B77" s="255">
        <v>75</v>
      </c>
      <c r="C77" s="263">
        <v>5090615</v>
      </c>
      <c r="D77" s="257" t="str">
        <f>IFERROR(VLOOKUP($C77,[2]BD!$B$6:$O$205,2,0),"")</f>
        <v>RODRIGUEZ DELGADO DIEGO ALEXANDER</v>
      </c>
      <c r="E77" s="262" t="s">
        <v>1447</v>
      </c>
      <c r="F77" s="284" t="s">
        <v>982</v>
      </c>
      <c r="G77" s="257" t="str">
        <f>IFERROR(VLOOKUP($C77,[2]BD!$B$6:$O$205,14,0),"")</f>
        <v>3136802598</v>
      </c>
      <c r="H77" s="31" t="s">
        <v>207</v>
      </c>
      <c r="I77" s="276">
        <v>28</v>
      </c>
      <c r="K77"/>
    </row>
    <row r="78" spans="2:11" ht="18.600000000000001" customHeight="1" x14ac:dyDescent="0.3">
      <c r="B78" s="255">
        <v>76</v>
      </c>
      <c r="C78" s="263">
        <v>1126122552</v>
      </c>
      <c r="D78" s="257" t="str">
        <f>IFERROR(VLOOKUP($C78,[2]BD!$B$6:$O$205,2,0),"")</f>
        <v>MATEUS PIRACOA MARTHA JANETH</v>
      </c>
      <c r="E78" s="262" t="s">
        <v>1447</v>
      </c>
      <c r="F78" s="284" t="s">
        <v>982</v>
      </c>
      <c r="G78" s="257" t="str">
        <f>IFERROR(VLOOKUP($C78,[2]BD!$B$6:$O$205,14,0),"")</f>
        <v>3145730019</v>
      </c>
      <c r="H78" s="31" t="s">
        <v>207</v>
      </c>
      <c r="I78" s="276">
        <v>28</v>
      </c>
      <c r="K78"/>
    </row>
    <row r="79" spans="2:11" ht="18.600000000000001" customHeight="1" x14ac:dyDescent="0.3">
      <c r="B79" s="255">
        <v>77</v>
      </c>
      <c r="C79" s="263">
        <v>39802794</v>
      </c>
      <c r="D79" s="257" t="str">
        <f>IFERROR(VLOOKUP($C79,[2]BD!$B$6:$O$205,2,0),"")</f>
        <v>CANTE MELO NELLY FARID</v>
      </c>
      <c r="E79" s="262" t="s">
        <v>1447</v>
      </c>
      <c r="F79" s="284" t="s">
        <v>178</v>
      </c>
      <c r="G79" s="257" t="str">
        <f>IFERROR(VLOOKUP($C79,[2]BD!$B$6:$O$205,14,0),"")</f>
        <v>3202892554</v>
      </c>
      <c r="H79" s="31" t="s">
        <v>207</v>
      </c>
      <c r="I79" s="276">
        <v>28</v>
      </c>
      <c r="K79"/>
    </row>
    <row r="80" spans="2:11" ht="18.600000000000001" customHeight="1" x14ac:dyDescent="0.3">
      <c r="B80" s="255">
        <v>78</v>
      </c>
      <c r="C80" s="261">
        <v>1045227589</v>
      </c>
      <c r="D80" s="257" t="str">
        <f>IFERROR(VLOOKUP($C80,[2]BD!$B$6:$O$205,2,0),"")</f>
        <v>RUIZ TRIVINO CAMILO ANDRES</v>
      </c>
      <c r="E80" s="262" t="s">
        <v>1447</v>
      </c>
      <c r="F80" s="284" t="s">
        <v>178</v>
      </c>
      <c r="G80" s="257" t="str">
        <f>IFERROR(VLOOKUP($C80,[2]BD!$B$6:$O$205,14,0),"")</f>
        <v>3245191705</v>
      </c>
      <c r="H80" s="31" t="s">
        <v>207</v>
      </c>
      <c r="I80" s="276">
        <v>28</v>
      </c>
      <c r="K80"/>
    </row>
    <row r="81" spans="2:11" ht="18.600000000000001" customHeight="1" x14ac:dyDescent="0.3">
      <c r="B81" s="255">
        <v>79</v>
      </c>
      <c r="C81" s="263">
        <v>52017874</v>
      </c>
      <c r="D81" s="257" t="str">
        <f>IFERROR(VLOOKUP($C81,[2]BD!$B$6:$O$205,2,0),"")</f>
        <v>LOZANO OCHOA GLADYS STELLA</v>
      </c>
      <c r="E81" s="262" t="s">
        <v>1447</v>
      </c>
      <c r="F81" s="284" t="s">
        <v>178</v>
      </c>
      <c r="G81" s="257" t="str">
        <f>IFERROR(VLOOKUP($C81,[2]BD!$B$6:$O$205,14,0),"")</f>
        <v>3193602960</v>
      </c>
      <c r="H81" s="31" t="s">
        <v>207</v>
      </c>
      <c r="I81" s="276">
        <v>26</v>
      </c>
      <c r="K81"/>
    </row>
    <row r="82" spans="2:11" ht="18.600000000000001" customHeight="1" x14ac:dyDescent="0.3">
      <c r="B82" s="255">
        <v>80</v>
      </c>
      <c r="C82" s="263">
        <v>51970521</v>
      </c>
      <c r="D82" s="257" t="str">
        <f>IFERROR(VLOOKUP($C82,[2]BD!$B$6:$O$205,2,0),"")</f>
        <v xml:space="preserve">LONDONO VILLEGAS EDILSON </v>
      </c>
      <c r="E82" s="262" t="s">
        <v>1447</v>
      </c>
      <c r="F82" s="284" t="s">
        <v>178</v>
      </c>
      <c r="G82" s="257" t="str">
        <f>IFERROR(VLOOKUP($C82,[2]BD!$B$6:$O$205,14,0),"")</f>
        <v>3134219368</v>
      </c>
      <c r="H82" s="31" t="s">
        <v>207</v>
      </c>
      <c r="I82" s="276">
        <v>28</v>
      </c>
      <c r="K82"/>
    </row>
    <row r="83" spans="2:11" ht="18.600000000000001" customHeight="1" x14ac:dyDescent="0.3">
      <c r="B83" s="255">
        <v>81</v>
      </c>
      <c r="C83" s="263">
        <v>52742012</v>
      </c>
      <c r="D83" s="257" t="str">
        <f>IFERROR(VLOOKUP($C83,[2]BD!$B$6:$O$205,2,0),"")</f>
        <v>ALARCON URA MINI JOHANA</v>
      </c>
      <c r="E83" s="262" t="s">
        <v>1447</v>
      </c>
      <c r="F83" s="284" t="s">
        <v>178</v>
      </c>
      <c r="G83" s="257" t="str">
        <f>IFERROR(VLOOKUP($C83,[2]BD!$B$6:$O$205,14,0),"")</f>
        <v>3132204307</v>
      </c>
      <c r="H83" s="31" t="s">
        <v>207</v>
      </c>
      <c r="I83" s="276">
        <v>28</v>
      </c>
      <c r="K83"/>
    </row>
    <row r="84" spans="2:11" ht="18.600000000000001" customHeight="1" x14ac:dyDescent="0.3">
      <c r="B84" s="255">
        <v>82</v>
      </c>
      <c r="C84" s="263">
        <v>79633497</v>
      </c>
      <c r="D84" s="257" t="str">
        <f>IFERROR(VLOOKUP($C84,[2]BD!$B$6:$O$205,2,0),"")</f>
        <v>RUDA GONZALEZ YADIRA MILAGROS</v>
      </c>
      <c r="E84" s="262" t="s">
        <v>1447</v>
      </c>
      <c r="F84" s="284" t="s">
        <v>982</v>
      </c>
      <c r="G84" s="257" t="str">
        <f>IFERROR(VLOOKUP($C84,[2]BD!$B$6:$O$205,14,0),"")</f>
        <v>3017371363</v>
      </c>
      <c r="H84" s="31" t="s">
        <v>219</v>
      </c>
      <c r="I84" s="276">
        <v>28</v>
      </c>
      <c r="K84"/>
    </row>
    <row r="85" spans="2:11" ht="18.600000000000001" customHeight="1" x14ac:dyDescent="0.3">
      <c r="B85" s="255">
        <v>83</v>
      </c>
      <c r="C85" s="263">
        <v>79459623</v>
      </c>
      <c r="D85" s="257" t="str">
        <f>IFERROR(VLOOKUP($C85,[2]BD!$B$6:$O$205,2,0),"")</f>
        <v>MORENO MELO YEIMI CATALINA</v>
      </c>
      <c r="E85" s="262" t="s">
        <v>1447</v>
      </c>
      <c r="F85" s="284" t="s">
        <v>982</v>
      </c>
      <c r="G85" s="257" t="str">
        <f>IFERROR(VLOOKUP($C85,[2]BD!$B$6:$O$205,14,0),"")</f>
        <v>3507935844</v>
      </c>
      <c r="H85" s="31" t="s">
        <v>219</v>
      </c>
      <c r="I85" s="276">
        <v>28</v>
      </c>
      <c r="K85"/>
    </row>
    <row r="86" spans="2:11" ht="18.600000000000001" customHeight="1" x14ac:dyDescent="0.3">
      <c r="B86" s="255">
        <v>84</v>
      </c>
      <c r="C86" s="263">
        <v>14191476</v>
      </c>
      <c r="D86" s="257" t="str">
        <f>IFERROR(VLOOKUP($C86,[2]BD!$B$6:$O$205,2,0),"")</f>
        <v>ROJAS RODRIGUEZ ADA LUCIA</v>
      </c>
      <c r="E86" s="262" t="s">
        <v>1447</v>
      </c>
      <c r="F86" s="284" t="s">
        <v>180</v>
      </c>
      <c r="G86" s="257" t="str">
        <f>IFERROR(VLOOKUP($C86,[2]BD!$B$6:$O$205,14,0),"")</f>
        <v>3144212888</v>
      </c>
      <c r="H86" s="31" t="s">
        <v>219</v>
      </c>
      <c r="I86" s="276">
        <v>28</v>
      </c>
      <c r="K86"/>
    </row>
    <row r="87" spans="2:11" ht="18.600000000000001" customHeight="1" x14ac:dyDescent="0.3">
      <c r="B87" s="255">
        <v>85</v>
      </c>
      <c r="C87" s="263">
        <v>52635791</v>
      </c>
      <c r="D87" s="257" t="str">
        <f>IFERROR(VLOOKUP($C87,[2]BD!$B$6:$O$205,2,0),"")</f>
        <v>ALVARADO RAMIREZ WHITNEY GIANNINA</v>
      </c>
      <c r="E87" s="262" t="s">
        <v>1447</v>
      </c>
      <c r="F87" s="284" t="s">
        <v>178</v>
      </c>
      <c r="G87" s="257" t="str">
        <f>IFERROR(VLOOKUP($C87,[2]BD!$B$6:$O$205,14,0),"")</f>
        <v>3118958109</v>
      </c>
      <c r="H87" s="31" t="s">
        <v>219</v>
      </c>
      <c r="I87" s="276">
        <v>28</v>
      </c>
      <c r="K87"/>
    </row>
    <row r="88" spans="2:11" ht="18.600000000000001" customHeight="1" x14ac:dyDescent="0.3">
      <c r="B88" s="255">
        <v>86</v>
      </c>
      <c r="C88" s="261">
        <v>52339253</v>
      </c>
      <c r="D88" s="257" t="str">
        <f>IFERROR(VLOOKUP($C88,[2]BD!$B$6:$O$205,2,0),"")</f>
        <v xml:space="preserve">LOZANO MANRIQUE JAYDI </v>
      </c>
      <c r="E88" s="262" t="s">
        <v>1447</v>
      </c>
      <c r="F88" s="284" t="s">
        <v>178</v>
      </c>
      <c r="G88" s="257" t="str">
        <f>IFERROR(VLOOKUP($C88,[2]BD!$B$6:$O$205,14,0),"")</f>
        <v>3242549695</v>
      </c>
      <c r="H88" s="31" t="s">
        <v>219</v>
      </c>
      <c r="I88" s="276">
        <v>28</v>
      </c>
      <c r="K88"/>
    </row>
    <row r="89" spans="2:11" ht="18.600000000000001" customHeight="1" x14ac:dyDescent="0.3">
      <c r="B89" s="255">
        <v>87</v>
      </c>
      <c r="C89" s="261">
        <v>55155416</v>
      </c>
      <c r="D89" s="257" t="str">
        <f>IFERROR(VLOOKUP($C89,[2]BD!$B$6:$O$205,2,0),"")</f>
        <v xml:space="preserve">CABANZO LUQUE NELLY </v>
      </c>
      <c r="E89" s="262" t="s">
        <v>1447</v>
      </c>
      <c r="F89" s="284" t="s">
        <v>178</v>
      </c>
      <c r="G89" s="257" t="str">
        <f>IFERROR(VLOOKUP($C89,[2]BD!$B$6:$O$205,14,0),"")</f>
        <v>3208313300</v>
      </c>
      <c r="H89" s="31" t="s">
        <v>219</v>
      </c>
      <c r="I89" s="276">
        <v>28</v>
      </c>
      <c r="K89"/>
    </row>
    <row r="90" spans="2:11" ht="18.600000000000001" customHeight="1" x14ac:dyDescent="0.3">
      <c r="B90" s="255">
        <v>88</v>
      </c>
      <c r="C90" s="263">
        <v>52309477</v>
      </c>
      <c r="D90" s="257" t="str">
        <f>IFERROR(VLOOKUP($C90,[2]BD!$B$6:$O$205,2,0),"")</f>
        <v>MARIN SANCHEZ LINA CLEMENCIA</v>
      </c>
      <c r="E90" s="262" t="s">
        <v>1447</v>
      </c>
      <c r="F90" s="284" t="s">
        <v>178</v>
      </c>
      <c r="G90" s="257" t="str">
        <f>IFERROR(VLOOKUP($C90,[2]BD!$B$6:$O$205,14,0),"")</f>
        <v>3208707869</v>
      </c>
      <c r="H90" s="34" t="s">
        <v>210</v>
      </c>
      <c r="I90" s="276">
        <v>28</v>
      </c>
      <c r="K90"/>
    </row>
    <row r="91" spans="2:11" ht="18.600000000000001" customHeight="1" x14ac:dyDescent="0.3">
      <c r="B91" s="255">
        <v>89</v>
      </c>
      <c r="C91" s="263">
        <v>30225706</v>
      </c>
      <c r="D91" s="257" t="str">
        <f>IFERROR(VLOOKUP($C91,[2]BD!$B$6:$O$205,2,0),"")</f>
        <v>RAMIREZ TORRES PAOLA ANDREA</v>
      </c>
      <c r="E91" s="262" t="s">
        <v>1447</v>
      </c>
      <c r="F91" s="284" t="s">
        <v>178</v>
      </c>
      <c r="G91" s="257" t="str">
        <f>IFERROR(VLOOKUP($C91,[2]BD!$B$6:$O$205,14,0),"")</f>
        <v>3011868966</v>
      </c>
      <c r="H91" s="34" t="s">
        <v>210</v>
      </c>
      <c r="I91" s="276">
        <v>28</v>
      </c>
      <c r="K91"/>
    </row>
    <row r="92" spans="2:11" ht="18.600000000000001" customHeight="1" x14ac:dyDescent="0.3">
      <c r="B92" s="255">
        <v>90</v>
      </c>
      <c r="C92" s="263">
        <v>1024583299</v>
      </c>
      <c r="D92" s="257" t="str">
        <f>IFERROR(VLOOKUP($C92,[2]BD!$B$6:$O$205,2,0),"")</f>
        <v xml:space="preserve">GONZALEZ CHACON KARINA </v>
      </c>
      <c r="E92" s="262" t="s">
        <v>1447</v>
      </c>
      <c r="F92" s="284" t="s">
        <v>178</v>
      </c>
      <c r="G92" s="257" t="str">
        <f>IFERROR(VLOOKUP($C92,[2]BD!$B$6:$O$205,14,0),"")</f>
        <v>3204997455</v>
      </c>
      <c r="H92" s="34" t="s">
        <v>210</v>
      </c>
      <c r="I92" s="276">
        <v>28</v>
      </c>
      <c r="K92"/>
    </row>
    <row r="93" spans="2:11" ht="18.600000000000001" customHeight="1" x14ac:dyDescent="0.3">
      <c r="B93" s="255">
        <v>91</v>
      </c>
      <c r="C93" s="263">
        <v>55305195</v>
      </c>
      <c r="D93" s="257" t="str">
        <f>IFERROR(VLOOKUP($C93,[2]BD!$B$6:$O$205,2,0),"")</f>
        <v>SANCHEZ RIVERA VIANY ASTRID</v>
      </c>
      <c r="E93" s="262" t="s">
        <v>1447</v>
      </c>
      <c r="F93" s="284" t="s">
        <v>178</v>
      </c>
      <c r="G93" s="257" t="str">
        <f>IFERROR(VLOOKUP($C93,[2]BD!$B$6:$O$205,14,0),"")</f>
        <v>3223827570</v>
      </c>
      <c r="H93" s="34" t="s">
        <v>210</v>
      </c>
      <c r="I93" s="276">
        <v>28</v>
      </c>
      <c r="K93"/>
    </row>
    <row r="94" spans="2:11" ht="18.600000000000001" customHeight="1" x14ac:dyDescent="0.3">
      <c r="B94" s="255">
        <v>92</v>
      </c>
      <c r="C94" s="263">
        <v>1002269813</v>
      </c>
      <c r="D94" s="257" t="str">
        <f>IFERROR(VLOOKUP($C94,[2]BD!$B$6:$O$205,2,0),"")</f>
        <v>BOTIA AVILA MARIA CONSUELO</v>
      </c>
      <c r="E94" s="262" t="s">
        <v>1447</v>
      </c>
      <c r="F94" s="284" t="s">
        <v>178</v>
      </c>
      <c r="G94" s="257" t="str">
        <f>IFERROR(VLOOKUP($C94,[2]BD!$B$6:$O$205,14,0),"")</f>
        <v>3194618677</v>
      </c>
      <c r="H94" s="34" t="s">
        <v>210</v>
      </c>
      <c r="I94" s="276">
        <v>28</v>
      </c>
      <c r="K94"/>
    </row>
    <row r="95" spans="2:11" ht="18.600000000000001" customHeight="1" x14ac:dyDescent="0.3">
      <c r="B95" s="255">
        <v>93</v>
      </c>
      <c r="C95" s="263">
        <v>5483580</v>
      </c>
      <c r="D95" s="257" t="str">
        <f>IFERROR(VLOOKUP($C95,[2]BD!$B$6:$O$205,2,0),"")</f>
        <v>FLORIAN ZAMBRANO NILDA ROSA</v>
      </c>
      <c r="E95" s="262" t="s">
        <v>1447</v>
      </c>
      <c r="F95" s="284" t="s">
        <v>178</v>
      </c>
      <c r="G95" s="257" t="str">
        <f>IFERROR(VLOOKUP($C95,[2]BD!$B$6:$O$205,14,0),"")</f>
        <v>3243453295</v>
      </c>
      <c r="H95" s="34" t="s">
        <v>210</v>
      </c>
      <c r="I95" s="276">
        <v>28</v>
      </c>
      <c r="K95"/>
    </row>
    <row r="96" spans="2:11" ht="18.600000000000001" customHeight="1" x14ac:dyDescent="0.3">
      <c r="B96" s="255">
        <v>94</v>
      </c>
      <c r="C96" s="263">
        <v>69802250</v>
      </c>
      <c r="D96" s="257" t="str">
        <f>IFERROR(VLOOKUP($C96,[2]BD!$B$6:$O$205,2,0),"")</f>
        <v>AYALA HERMOSA YURANY ALEJANDRA</v>
      </c>
      <c r="E96" s="262" t="s">
        <v>1447</v>
      </c>
      <c r="F96" s="284" t="s">
        <v>178</v>
      </c>
      <c r="G96" s="257" t="str">
        <f>IFERROR(VLOOKUP($C96,[2]BD!$B$6:$O$205,14,0),"")</f>
        <v>3232902740</v>
      </c>
      <c r="H96" s="34" t="s">
        <v>210</v>
      </c>
      <c r="I96" s="276">
        <v>26</v>
      </c>
      <c r="K96"/>
    </row>
    <row r="97" spans="1:11" ht="18.600000000000001" customHeight="1" x14ac:dyDescent="0.3">
      <c r="B97" s="255">
        <v>95</v>
      </c>
      <c r="C97" s="263">
        <v>39655719</v>
      </c>
      <c r="D97" s="257" t="str">
        <f>IFERROR(VLOOKUP($C97,[2]BD!$B$6:$O$205,2,0),"")</f>
        <v>VILLARREAL ROYER JULIO ABEL</v>
      </c>
      <c r="E97" s="262" t="s">
        <v>1447</v>
      </c>
      <c r="F97" s="284" t="s">
        <v>178</v>
      </c>
      <c r="G97" s="257" t="str">
        <f>IFERROR(VLOOKUP($C97,[2]BD!$B$6:$O$205,14,0),"")</f>
        <v>3107617116</v>
      </c>
      <c r="H97" s="34" t="s">
        <v>210</v>
      </c>
      <c r="I97" s="276">
        <v>28</v>
      </c>
      <c r="K97"/>
    </row>
    <row r="98" spans="1:11" ht="18.600000000000001" customHeight="1" x14ac:dyDescent="0.3">
      <c r="B98" s="255">
        <v>96</v>
      </c>
      <c r="C98" s="263">
        <v>1010025321</v>
      </c>
      <c r="D98" s="257" t="str">
        <f>IFERROR(VLOOKUP($C98,[2]BD!$B$6:$O$205,2,0),"")</f>
        <v>CORTES PORRAS VICTOR JULIO</v>
      </c>
      <c r="E98" s="262" t="s">
        <v>1447</v>
      </c>
      <c r="F98" s="284" t="s">
        <v>982</v>
      </c>
      <c r="G98" s="257" t="str">
        <f>IFERROR(VLOOKUP($C98,[2]BD!$B$6:$O$205,14,0),"")</f>
        <v>3011709391</v>
      </c>
      <c r="H98" s="34" t="s">
        <v>210</v>
      </c>
      <c r="I98" s="276">
        <v>26</v>
      </c>
      <c r="K98"/>
    </row>
    <row r="99" spans="1:11" ht="18.600000000000001" customHeight="1" x14ac:dyDescent="0.3">
      <c r="B99" s="255">
        <v>97</v>
      </c>
      <c r="C99" s="261">
        <v>80369946</v>
      </c>
      <c r="D99" s="257" t="str">
        <f>IFERROR(VLOOKUP($C99,[2]BD!$B$6:$O$205,2,0),"")</f>
        <v>MEDINA CASTRO PEDRO ANTONIO</v>
      </c>
      <c r="E99" s="262" t="s">
        <v>1447</v>
      </c>
      <c r="F99" s="284" t="s">
        <v>982</v>
      </c>
      <c r="G99" s="257" t="str">
        <f>IFERROR(VLOOKUP($C99,[2]BD!$B$6:$O$205,14,0),"")</f>
        <v>3114917055</v>
      </c>
      <c r="H99" s="34" t="s">
        <v>210</v>
      </c>
      <c r="I99" s="276">
        <v>27</v>
      </c>
      <c r="K99"/>
    </row>
    <row r="100" spans="1:11" ht="18.600000000000001" customHeight="1" x14ac:dyDescent="0.3">
      <c r="B100" s="255">
        <v>98</v>
      </c>
      <c r="C100" s="263">
        <v>51990667</v>
      </c>
      <c r="D100" s="257" t="str">
        <f>IFERROR(VLOOKUP($C100,[2]BD!$B$6:$O$205,2,0),"")</f>
        <v>BERMUDEZ RANGEL RONALD DAVID</v>
      </c>
      <c r="E100" s="262" t="s">
        <v>1447</v>
      </c>
      <c r="F100" s="284" t="s">
        <v>178</v>
      </c>
      <c r="G100" s="257" t="str">
        <f>IFERROR(VLOOKUP($C100,[2]BD!$B$6:$O$205,14,0),"")</f>
        <v>3103180180</v>
      </c>
      <c r="H100" s="31" t="s">
        <v>206</v>
      </c>
      <c r="I100" s="276">
        <v>28</v>
      </c>
      <c r="K100"/>
    </row>
    <row r="101" spans="1:11" ht="18.600000000000001" customHeight="1" x14ac:dyDescent="0.3">
      <c r="B101" s="255">
        <v>99</v>
      </c>
      <c r="C101" s="263">
        <v>52033728</v>
      </c>
      <c r="D101" s="257" t="str">
        <f>IFERROR(VLOOKUP($C101,[2]BD!$B$6:$O$205,2,0),"")</f>
        <v>QUINTIN BAQUERO ELIDA KATERINE</v>
      </c>
      <c r="E101" s="262" t="s">
        <v>1447</v>
      </c>
      <c r="F101" s="284" t="s">
        <v>1475</v>
      </c>
      <c r="G101" s="257" t="str">
        <f>IFERROR(VLOOKUP($C101,[2]BD!$B$6:$O$205,14,0),"")</f>
        <v>3187091610</v>
      </c>
      <c r="H101" s="31" t="s">
        <v>206</v>
      </c>
      <c r="I101" s="276">
        <v>28</v>
      </c>
      <c r="K101"/>
    </row>
    <row r="102" spans="1:11" ht="18.600000000000001" customHeight="1" x14ac:dyDescent="0.3">
      <c r="B102" s="255">
        <v>100</v>
      </c>
      <c r="C102" s="263">
        <v>52832379</v>
      </c>
      <c r="D102" s="257" t="str">
        <f>IFERROR(VLOOKUP($C102,[2]BD!$B$6:$O$205,2,0),"")</f>
        <v>LOPEZ GUTIERREZ LUZ MERY</v>
      </c>
      <c r="E102" s="262" t="s">
        <v>1447</v>
      </c>
      <c r="F102" s="284" t="s">
        <v>178</v>
      </c>
      <c r="G102" s="257" t="str">
        <f>IFERROR(VLOOKUP($C102,[2]BD!$B$6:$O$205,14,0),"")</f>
        <v>3115077400</v>
      </c>
      <c r="H102" s="31" t="s">
        <v>206</v>
      </c>
      <c r="I102" s="276">
        <v>28</v>
      </c>
      <c r="K102"/>
    </row>
    <row r="103" spans="1:11" ht="18.600000000000001" customHeight="1" x14ac:dyDescent="0.3">
      <c r="B103" s="255">
        <v>101</v>
      </c>
      <c r="C103" s="263">
        <v>1031120358</v>
      </c>
      <c r="D103" s="257" t="str">
        <f>IFERROR(VLOOKUP($C103,[2]BD!$B$6:$O$205,2,0),"")</f>
        <v>PERALTA GUTIERREZ OSCAR HUMBERTO</v>
      </c>
      <c r="E103" s="262" t="s">
        <v>1447</v>
      </c>
      <c r="F103" s="284" t="s">
        <v>178</v>
      </c>
      <c r="G103" s="257" t="str">
        <f>IFERROR(VLOOKUP($C103,[2]BD!$B$6:$O$205,14,0),"")</f>
        <v>3123848118</v>
      </c>
      <c r="H103" s="31" t="s">
        <v>206</v>
      </c>
      <c r="I103" s="276">
        <v>28</v>
      </c>
      <c r="K103"/>
    </row>
    <row r="104" spans="1:11" ht="18.600000000000001" customHeight="1" x14ac:dyDescent="0.3">
      <c r="B104" s="255">
        <v>102</v>
      </c>
      <c r="C104" s="263">
        <v>52442600</v>
      </c>
      <c r="D104" s="257" t="str">
        <f>IFERROR(VLOOKUP($C104,[2]BD!$B$6:$O$205,2,0),"")</f>
        <v xml:space="preserve">MARTINEZ HERNANDEZ MARITZA </v>
      </c>
      <c r="E104" s="262" t="s">
        <v>1447</v>
      </c>
      <c r="F104" s="284" t="s">
        <v>178</v>
      </c>
      <c r="G104" s="257" t="str">
        <f>IFERROR(VLOOKUP($C104,[2]BD!$B$6:$O$205,14,0),"")</f>
        <v>3224117250</v>
      </c>
      <c r="H104" s="31" t="s">
        <v>206</v>
      </c>
      <c r="I104" s="276">
        <v>28</v>
      </c>
      <c r="K104"/>
    </row>
    <row r="105" spans="1:11" ht="18.600000000000001" customHeight="1" x14ac:dyDescent="0.3">
      <c r="B105" s="255">
        <v>103</v>
      </c>
      <c r="C105" s="263">
        <v>21119479</v>
      </c>
      <c r="D105" s="257" t="str">
        <f>IFERROR(VLOOKUP($C105,[2]BD!$B$6:$O$205,2,0),"")</f>
        <v>DIAZ HERNANDEZ ANGIE PAOLA</v>
      </c>
      <c r="E105" s="262" t="s">
        <v>1447</v>
      </c>
      <c r="F105" s="284" t="s">
        <v>178</v>
      </c>
      <c r="G105" s="257" t="str">
        <f>IFERROR(VLOOKUP($C105,[2]BD!$B$6:$O$205,14,0),"")</f>
        <v>3102373775</v>
      </c>
      <c r="H105" s="31" t="s">
        <v>206</v>
      </c>
      <c r="I105" s="276">
        <v>28</v>
      </c>
      <c r="K105"/>
    </row>
    <row r="106" spans="1:11" ht="18.600000000000001" customHeight="1" x14ac:dyDescent="0.3">
      <c r="B106" s="255">
        <v>104</v>
      </c>
      <c r="C106" s="261">
        <v>53002582</v>
      </c>
      <c r="D106" s="257" t="str">
        <f>IFERROR(VLOOKUP($C106,[2]BD!$B$6:$O$205,2,0),"")</f>
        <v>MATIZ CANTOR ERIKA PAMELA</v>
      </c>
      <c r="E106" s="262" t="s">
        <v>1447</v>
      </c>
      <c r="F106" s="284" t="s">
        <v>178</v>
      </c>
      <c r="G106" s="257" t="str">
        <f>IFERROR(VLOOKUP($C106,[2]BD!$B$6:$O$205,14,0),"")</f>
        <v>3005713443</v>
      </c>
      <c r="H106" s="31" t="s">
        <v>206</v>
      </c>
      <c r="I106" s="276">
        <v>28</v>
      </c>
      <c r="K106"/>
    </row>
    <row r="107" spans="1:11" ht="18.600000000000001" customHeight="1" x14ac:dyDescent="0.3">
      <c r="A107" s="264"/>
      <c r="B107" s="255">
        <v>105</v>
      </c>
      <c r="C107" s="261">
        <v>52301809</v>
      </c>
      <c r="D107" s="257" t="str">
        <f>IFERROR(VLOOKUP($C107,[2]BD!$B$6:$O$205,2,0),"")</f>
        <v>AREVALO MEDINA MARIA GLADYS</v>
      </c>
      <c r="E107" s="262" t="s">
        <v>1447</v>
      </c>
      <c r="F107" s="284" t="s">
        <v>178</v>
      </c>
      <c r="G107" s="257" t="str">
        <f>IFERROR(VLOOKUP($C107,[2]BD!$B$6:$O$205,14,0),"")</f>
        <v>3138798248</v>
      </c>
      <c r="H107" s="31" t="s">
        <v>206</v>
      </c>
      <c r="I107" s="276">
        <v>28</v>
      </c>
      <c r="K107"/>
    </row>
    <row r="108" spans="1:11" ht="18.600000000000001" customHeight="1" x14ac:dyDescent="0.3">
      <c r="B108" s="255">
        <v>106</v>
      </c>
      <c r="C108" s="263">
        <v>80733180</v>
      </c>
      <c r="D108" s="257" t="str">
        <f>IFERROR(VLOOKUP($C108,[2]BD!$B$6:$O$205,2,0),"")</f>
        <v>MUNOZ QUINTERO GLORIA ESPERANZA</v>
      </c>
      <c r="E108" s="262" t="s">
        <v>1447</v>
      </c>
      <c r="F108" s="284" t="s">
        <v>982</v>
      </c>
      <c r="G108" s="257" t="str">
        <f>IFERROR(VLOOKUP($C108,[2]BD!$B$6:$O$205,14,0),"")</f>
        <v>3027415192</v>
      </c>
      <c r="H108" s="31" t="s">
        <v>206</v>
      </c>
      <c r="I108" s="276">
        <v>28</v>
      </c>
      <c r="K108"/>
    </row>
    <row r="109" spans="1:11" ht="18.600000000000001" customHeight="1" x14ac:dyDescent="0.3">
      <c r="B109" s="255">
        <v>107</v>
      </c>
      <c r="C109" s="263">
        <v>73185010</v>
      </c>
      <c r="D109" s="257" t="str">
        <f>IFERROR(VLOOKUP($C109,[2]BD!$B$6:$O$205,2,0),"")</f>
        <v>MALAVE HERNANDEZ DIANA VALENTINA</v>
      </c>
      <c r="E109" s="262" t="s">
        <v>1447</v>
      </c>
      <c r="F109" s="284" t="s">
        <v>982</v>
      </c>
      <c r="G109" s="257" t="str">
        <f>IFERROR(VLOOKUP($C109,[2]BD!$B$6:$O$205,14,0),"")</f>
        <v>3045456809</v>
      </c>
      <c r="H109" s="31" t="s">
        <v>206</v>
      </c>
      <c r="I109" s="276">
        <v>28</v>
      </c>
      <c r="K109"/>
    </row>
    <row r="110" spans="1:11" ht="18.600000000000001" customHeight="1" x14ac:dyDescent="0.3">
      <c r="B110" s="255">
        <v>108</v>
      </c>
      <c r="C110" s="261">
        <v>52161057</v>
      </c>
      <c r="D110" s="257" t="str">
        <f>IFERROR(VLOOKUP($C110,[2]BD!$B$6:$O$205,2,0),"")</f>
        <v>DIAZ RIVERA LORENA PATRICIA</v>
      </c>
      <c r="E110" s="262" t="s">
        <v>1447</v>
      </c>
      <c r="F110" s="284" t="s">
        <v>178</v>
      </c>
      <c r="G110" s="257" t="str">
        <f>IFERROR(VLOOKUP($C110,[2]BD!$B$6:$O$205,14,0),"")</f>
        <v>31257833441</v>
      </c>
      <c r="H110" s="31" t="s">
        <v>217</v>
      </c>
      <c r="I110" s="276">
        <v>28</v>
      </c>
      <c r="K110"/>
    </row>
    <row r="111" spans="1:11" ht="18.600000000000001" customHeight="1" x14ac:dyDescent="0.3">
      <c r="B111" s="255">
        <v>109</v>
      </c>
      <c r="C111" s="263">
        <v>1111335552</v>
      </c>
      <c r="D111" s="257" t="str">
        <f>IFERROR(VLOOKUP($C111,[2]BD!$B$6:$O$205,2,0),"")</f>
        <v xml:space="preserve">RUIZ VALERO CAROLINA </v>
      </c>
      <c r="E111" s="262" t="s">
        <v>1447</v>
      </c>
      <c r="F111" s="284" t="s">
        <v>178</v>
      </c>
      <c r="G111" s="257" t="str">
        <f>IFERROR(VLOOKUP($C111,[2]BD!$B$6:$O$205,14,0),"")</f>
        <v>3114415852</v>
      </c>
      <c r="H111" s="31" t="s">
        <v>217</v>
      </c>
      <c r="I111" s="276">
        <v>28</v>
      </c>
      <c r="K111"/>
    </row>
    <row r="112" spans="1:11" ht="18.600000000000001" customHeight="1" x14ac:dyDescent="0.3">
      <c r="B112" s="255">
        <v>110</v>
      </c>
      <c r="C112" s="263">
        <v>1026256911</v>
      </c>
      <c r="D112" s="257" t="str">
        <f>IFERROR(VLOOKUP($C112,[2]BD!$B$6:$O$205,2,0),"")</f>
        <v>ARDILA PULIDO JEIMMY CAROLINA</v>
      </c>
      <c r="E112" s="262" t="s">
        <v>1447</v>
      </c>
      <c r="F112" s="284" t="s">
        <v>178</v>
      </c>
      <c r="G112" s="257" t="str">
        <f>IFERROR(VLOOKUP($C112,[2]BD!$B$6:$O$205,14,0),"")</f>
        <v>3222872318</v>
      </c>
      <c r="H112" s="31" t="s">
        <v>217</v>
      </c>
      <c r="I112" s="276">
        <v>28</v>
      </c>
      <c r="K112"/>
    </row>
    <row r="113" spans="2:11" ht="18.600000000000001" customHeight="1" x14ac:dyDescent="0.3">
      <c r="B113" s="255">
        <v>111</v>
      </c>
      <c r="C113" s="263">
        <v>79449859</v>
      </c>
      <c r="D113" s="257" t="str">
        <f>IFERROR(VLOOKUP($C113,[2]BD!$B$6:$O$205,2,0),"")</f>
        <v>LEDESMA PERALTA YULISA PAOLA</v>
      </c>
      <c r="E113" s="262" t="s">
        <v>1447</v>
      </c>
      <c r="F113" s="284" t="s">
        <v>982</v>
      </c>
      <c r="G113" s="257" t="str">
        <f>IFERROR(VLOOKUP($C113,[2]BD!$B$6:$O$205,14,0),"")</f>
        <v>3143305278</v>
      </c>
      <c r="H113" s="31" t="s">
        <v>217</v>
      </c>
      <c r="I113" s="276">
        <v>28</v>
      </c>
      <c r="K113"/>
    </row>
    <row r="114" spans="2:11" ht="18.600000000000001" customHeight="1" x14ac:dyDescent="0.3">
      <c r="B114" s="255">
        <v>112</v>
      </c>
      <c r="C114" s="263">
        <v>1003242958</v>
      </c>
      <c r="D114" s="257" t="str">
        <f>IFERROR(VLOOKUP($C114,[2]BD!$B$6:$O$205,2,0),"")</f>
        <v>RAMOS TORRES ARMANDO LUIS</v>
      </c>
      <c r="E114" s="262" t="s">
        <v>1447</v>
      </c>
      <c r="F114" s="284" t="s">
        <v>178</v>
      </c>
      <c r="G114" s="257" t="str">
        <f>IFERROR(VLOOKUP($C114,[2]BD!$B$6:$O$205,14,0),"")</f>
        <v>3115141324</v>
      </c>
      <c r="H114" s="34" t="s">
        <v>225</v>
      </c>
      <c r="I114" s="276">
        <v>28</v>
      </c>
      <c r="K114"/>
    </row>
    <row r="115" spans="2:11" ht="18.600000000000001" customHeight="1" x14ac:dyDescent="0.3">
      <c r="B115" s="255">
        <v>113</v>
      </c>
      <c r="C115" s="261">
        <v>1023963907</v>
      </c>
      <c r="D115" s="257" t="str">
        <f>IFERROR(VLOOKUP($C115,[2]BD!$B$6:$O$205,2,0),"")</f>
        <v>TORRES SOTO MARIA TERESA</v>
      </c>
      <c r="E115" s="262" t="s">
        <v>1447</v>
      </c>
      <c r="F115" s="284" t="s">
        <v>178</v>
      </c>
      <c r="G115" s="257" t="str">
        <f>IFERROR(VLOOKUP($C115,[2]BD!$B$6:$O$205,14,0),"")</f>
        <v>3219123660</v>
      </c>
      <c r="H115" s="34" t="s">
        <v>225</v>
      </c>
      <c r="I115" s="276">
        <v>24</v>
      </c>
      <c r="K115"/>
    </row>
    <row r="116" spans="2:11" ht="18.600000000000001" customHeight="1" x14ac:dyDescent="0.3">
      <c r="B116" s="255">
        <v>114</v>
      </c>
      <c r="C116" s="261">
        <v>1023940881</v>
      </c>
      <c r="D116" s="257" t="str">
        <f>IFERROR(VLOOKUP($C116,[2]BD!$B$6:$O$205,2,0),"")</f>
        <v>HERNANDEZ POLO LINDA MARCELA</v>
      </c>
      <c r="E116" s="262" t="s">
        <v>1447</v>
      </c>
      <c r="F116" s="284" t="s">
        <v>178</v>
      </c>
      <c r="G116" s="257" t="str">
        <f>IFERROR(VLOOKUP($C116,[2]BD!$B$6:$O$205,14,0),"")</f>
        <v>3219453295</v>
      </c>
      <c r="H116" s="34" t="s">
        <v>225</v>
      </c>
      <c r="I116" s="276">
        <v>27</v>
      </c>
      <c r="K116"/>
    </row>
    <row r="117" spans="2:11" ht="18.600000000000001" customHeight="1" x14ac:dyDescent="0.3">
      <c r="B117" s="255">
        <v>115</v>
      </c>
      <c r="C117" s="263">
        <v>80391453</v>
      </c>
      <c r="D117" s="257" t="str">
        <f>IFERROR(VLOOKUP($C117,[2]BD!$B$6:$O$205,2,0),"")</f>
        <v>SARMIENTO CORREDOR DORA MARCELA</v>
      </c>
      <c r="E117" s="262" t="s">
        <v>1447</v>
      </c>
      <c r="F117" s="284" t="s">
        <v>982</v>
      </c>
      <c r="G117" s="257" t="str">
        <f>IFERROR(VLOOKUP($C117,[2]BD!$B$6:$O$205,14,0),"")</f>
        <v>3124113303</v>
      </c>
      <c r="H117" s="34" t="s">
        <v>225</v>
      </c>
      <c r="I117" s="276">
        <v>28</v>
      </c>
      <c r="K117"/>
    </row>
    <row r="118" spans="2:11" ht="18.600000000000001" customHeight="1" x14ac:dyDescent="0.3">
      <c r="B118" s="255">
        <v>116</v>
      </c>
      <c r="C118" s="265">
        <v>24716019</v>
      </c>
      <c r="D118" s="257" t="str">
        <f>IFERROR(VLOOKUP($C118,[2]BD!$B$6:$O$205,2,0),"")</f>
        <v>AVILA SALINAS CARLOS ALBERTO</v>
      </c>
      <c r="E118" s="262" t="s">
        <v>1447</v>
      </c>
      <c r="F118" s="284" t="s">
        <v>180</v>
      </c>
      <c r="G118" s="257" t="str">
        <f>IFERROR(VLOOKUP($C118,[2]BD!$B$6:$O$205,14,0),"")</f>
        <v>3018506304</v>
      </c>
      <c r="H118" s="34" t="s">
        <v>225</v>
      </c>
      <c r="I118" s="276">
        <v>28</v>
      </c>
      <c r="K118"/>
    </row>
    <row r="119" spans="2:11" ht="18.600000000000001" customHeight="1" x14ac:dyDescent="0.3">
      <c r="B119" s="255">
        <v>117</v>
      </c>
      <c r="C119" s="261">
        <v>1050838828</v>
      </c>
      <c r="D119" s="257" t="str">
        <f>IFERROR(VLOOKUP($C119,[2]BD!$B$6:$O$205,2,0),"")</f>
        <v>TORRES ANGEL JOSE MANUEL</v>
      </c>
      <c r="E119" s="262" t="s">
        <v>1447</v>
      </c>
      <c r="F119" s="284" t="s">
        <v>178</v>
      </c>
      <c r="G119" s="257" t="str">
        <f>IFERROR(VLOOKUP($C119,[2]BD!$B$6:$O$205,14,0),"")</f>
        <v>3137051086</v>
      </c>
      <c r="H119" s="31" t="s">
        <v>222</v>
      </c>
      <c r="I119" s="276">
        <v>28</v>
      </c>
      <c r="K119"/>
    </row>
    <row r="120" spans="2:11" ht="18.600000000000001" customHeight="1" x14ac:dyDescent="0.3">
      <c r="B120" s="255">
        <v>118</v>
      </c>
      <c r="C120" s="263">
        <v>52317516</v>
      </c>
      <c r="D120" s="257" t="str">
        <f>IFERROR(VLOOKUP($C120,[2]BD!$B$6:$O$205,2,0),"")</f>
        <v xml:space="preserve">MARTINEZ CICHACA JOSEFINA </v>
      </c>
      <c r="E120" s="262" t="s">
        <v>1447</v>
      </c>
      <c r="F120" s="284" t="s">
        <v>178</v>
      </c>
      <c r="G120" s="257" t="str">
        <f>IFERROR(VLOOKUP($C120,[2]BD!$B$6:$O$205,14,0),"")</f>
        <v>3112226086</v>
      </c>
      <c r="H120" s="31" t="s">
        <v>222</v>
      </c>
      <c r="I120" s="276">
        <v>28</v>
      </c>
      <c r="K120"/>
    </row>
    <row r="121" spans="2:11" ht="18.600000000000001" customHeight="1" x14ac:dyDescent="0.3">
      <c r="B121" s="255">
        <v>119</v>
      </c>
      <c r="C121" s="263">
        <v>1090491496</v>
      </c>
      <c r="D121" s="257" t="str">
        <f>IFERROR(VLOOKUP($C121,[2]BD!$B$6:$O$205,2,0),"")</f>
        <v>RINCON MALDONADO LUCENIT ISABEL</v>
      </c>
      <c r="E121" s="262" t="s">
        <v>1447</v>
      </c>
      <c r="F121" s="284" t="s">
        <v>178</v>
      </c>
      <c r="G121" s="257" t="str">
        <f>IFERROR(VLOOKUP($C121,[2]BD!$B$6:$O$205,14,0),"")</f>
        <v>3118629826</v>
      </c>
      <c r="H121" s="31" t="s">
        <v>222</v>
      </c>
      <c r="I121" s="276">
        <v>28</v>
      </c>
      <c r="K121"/>
    </row>
    <row r="122" spans="2:11" ht="18.600000000000001" customHeight="1" x14ac:dyDescent="0.3">
      <c r="B122" s="255">
        <v>120</v>
      </c>
      <c r="C122" s="261">
        <v>52762197</v>
      </c>
      <c r="D122" s="257" t="str">
        <f>IFERROR(VLOOKUP($C122,[2]BD!$B$6:$O$205,2,0),"")</f>
        <v>ZABALA BERDUGO EMILCE ISABEL</v>
      </c>
      <c r="E122" s="262" t="s">
        <v>1447</v>
      </c>
      <c r="F122" s="284" t="s">
        <v>983</v>
      </c>
      <c r="G122" s="257" t="str">
        <f>IFERROR(VLOOKUP($C122,[2]BD!$B$6:$O$205,14,0),"")</f>
        <v>3507896880</v>
      </c>
      <c r="H122" s="31" t="s">
        <v>207</v>
      </c>
      <c r="I122" s="276">
        <v>28</v>
      </c>
      <c r="K122"/>
    </row>
    <row r="123" spans="2:11" ht="18.600000000000001" customHeight="1" x14ac:dyDescent="0.3">
      <c r="B123" s="255">
        <v>121</v>
      </c>
      <c r="C123" s="256">
        <v>51907172</v>
      </c>
      <c r="D123" s="257" t="str">
        <f>IFERROR(VLOOKUP($C123,[2]BD!$B$6:$O$205,2,0),"")</f>
        <v>CASAS CASAS DORIS HELENA</v>
      </c>
      <c r="E123" s="259" t="s">
        <v>1448</v>
      </c>
      <c r="F123" s="284" t="s">
        <v>178</v>
      </c>
      <c r="G123" s="257" t="str">
        <f>IFERROR(VLOOKUP($C123,[2]BD!$B$6:$O$205,14,0),"")</f>
        <v>3202101872</v>
      </c>
      <c r="H123" s="31" t="s">
        <v>201</v>
      </c>
      <c r="I123" s="276">
        <v>28</v>
      </c>
      <c r="K123"/>
    </row>
    <row r="124" spans="2:11" ht="18.600000000000001" customHeight="1" x14ac:dyDescent="0.3">
      <c r="B124" s="255">
        <v>122</v>
      </c>
      <c r="C124" s="256">
        <v>1026279093</v>
      </c>
      <c r="D124" s="257" t="str">
        <f>IFERROR(VLOOKUP($C124,[2]BD!$B$6:$O$205,2,0),"")</f>
        <v>RODRIGUEZ MATEUS NASLY JULIETH</v>
      </c>
      <c r="E124" s="259" t="s">
        <v>1448</v>
      </c>
      <c r="F124" s="284" t="s">
        <v>178</v>
      </c>
      <c r="G124" s="257" t="str">
        <f>IFERROR(VLOOKUP($C124,[2]BD!$B$6:$O$205,14,0),"")</f>
        <v>3228841284</v>
      </c>
      <c r="H124" s="31" t="s">
        <v>201</v>
      </c>
      <c r="I124" s="276">
        <v>28</v>
      </c>
      <c r="K124"/>
    </row>
    <row r="125" spans="2:11" ht="18.600000000000001" customHeight="1" x14ac:dyDescent="0.3">
      <c r="B125" s="255">
        <v>123</v>
      </c>
      <c r="C125" s="256">
        <v>1013612458</v>
      </c>
      <c r="D125" s="257" t="str">
        <f>IFERROR(VLOOKUP($C125,[2]BD!$B$6:$O$205,2,0),"")</f>
        <v>TORRES GOMEZ SANDI YUSVELI</v>
      </c>
      <c r="E125" s="259" t="s">
        <v>1448</v>
      </c>
      <c r="F125" s="284" t="s">
        <v>178</v>
      </c>
      <c r="G125" s="257" t="str">
        <f>IFERROR(VLOOKUP($C125,[2]BD!$B$6:$O$205,14,0),"")</f>
        <v>3209567199</v>
      </c>
      <c r="H125" s="31" t="s">
        <v>201</v>
      </c>
      <c r="I125" s="276">
        <v>28</v>
      </c>
      <c r="K125"/>
    </row>
    <row r="126" spans="2:11" ht="18.600000000000001" customHeight="1" x14ac:dyDescent="0.3">
      <c r="B126" s="255">
        <v>124</v>
      </c>
      <c r="C126" s="256">
        <v>1073599974</v>
      </c>
      <c r="D126" s="257" t="str">
        <f>IFERROR(VLOOKUP($C126,[2]BD!$B$6:$O$205,2,0),"")</f>
        <v>GARZON LUGO EDWARD MIGUEL</v>
      </c>
      <c r="E126" s="259" t="s">
        <v>1448</v>
      </c>
      <c r="F126" s="284" t="s">
        <v>982</v>
      </c>
      <c r="G126" s="257" t="str">
        <f>IFERROR(VLOOKUP($C126,[2]BD!$B$6:$O$205,14,0),"")</f>
        <v>3219008529</v>
      </c>
      <c r="H126" s="31" t="s">
        <v>205</v>
      </c>
      <c r="I126" s="276">
        <v>28</v>
      </c>
      <c r="K126"/>
    </row>
    <row r="127" spans="2:11" ht="18.600000000000001" customHeight="1" x14ac:dyDescent="0.3">
      <c r="B127" s="255">
        <v>125</v>
      </c>
      <c r="C127" s="256">
        <v>66834181</v>
      </c>
      <c r="D127" s="257" t="str">
        <f>IFERROR(VLOOKUP($C127,[2]BD!$B$6:$O$205,2,0),"")</f>
        <v xml:space="preserve">CHACON MIRIAN PATRICIA </v>
      </c>
      <c r="E127" s="259" t="s">
        <v>1448</v>
      </c>
      <c r="F127" s="284" t="s">
        <v>178</v>
      </c>
      <c r="G127" s="257" t="str">
        <f>IFERROR(VLOOKUP($C127,[2]BD!$B$6:$O$205,14,0),"")</f>
        <v>3106606735</v>
      </c>
      <c r="H127" s="31" t="s">
        <v>204</v>
      </c>
      <c r="I127" s="276">
        <v>28</v>
      </c>
      <c r="K127"/>
    </row>
    <row r="128" spans="2:11" ht="18.600000000000001" customHeight="1" x14ac:dyDescent="0.3">
      <c r="B128" s="255">
        <v>126</v>
      </c>
      <c r="C128" s="256">
        <v>52381579</v>
      </c>
      <c r="D128" s="257" t="str">
        <f>IFERROR(VLOOKUP($C128,[2]BD!$B$6:$O$205,2,0),"")</f>
        <v xml:space="preserve">ALTURO FLORIAN JACQUELINE </v>
      </c>
      <c r="E128" s="259" t="s">
        <v>1448</v>
      </c>
      <c r="F128" s="284" t="s">
        <v>178</v>
      </c>
      <c r="G128" s="257" t="str">
        <f>IFERROR(VLOOKUP($C128,[2]BD!$B$6:$O$205,14,0),"")</f>
        <v>3114788014</v>
      </c>
      <c r="H128" s="31" t="s">
        <v>201</v>
      </c>
      <c r="I128" s="276">
        <v>28</v>
      </c>
      <c r="K128"/>
    </row>
    <row r="129" spans="2:11" ht="18.600000000000001" customHeight="1" x14ac:dyDescent="0.3">
      <c r="B129" s="255">
        <v>127</v>
      </c>
      <c r="C129" s="256">
        <v>52927563</v>
      </c>
      <c r="D129" s="257" t="str">
        <f>IFERROR(VLOOKUP($C129,[2]BD!$B$6:$O$205,2,0),"")</f>
        <v>BAENA JIMENEZ GINA ISABEL</v>
      </c>
      <c r="E129" s="259" t="s">
        <v>1448</v>
      </c>
      <c r="F129" s="284" t="s">
        <v>178</v>
      </c>
      <c r="G129" s="257" t="str">
        <f>IFERROR(VLOOKUP($C129,[2]BD!$B$6:$O$205,14,0),"")</f>
        <v>3223120404</v>
      </c>
      <c r="H129" s="31" t="s">
        <v>201</v>
      </c>
      <c r="I129" s="276">
        <v>28</v>
      </c>
      <c r="K129"/>
    </row>
    <row r="130" spans="2:11" ht="18.600000000000001" customHeight="1" x14ac:dyDescent="0.3">
      <c r="B130" s="255">
        <v>128</v>
      </c>
      <c r="C130" s="266">
        <v>79453613</v>
      </c>
      <c r="D130" s="257" t="str">
        <f>IFERROR(VLOOKUP($C130,[2]BD!$B$6:$O$205,2,0),"")</f>
        <v xml:space="preserve">MEDINA ANGEL GILBERTO </v>
      </c>
      <c r="E130" s="259" t="s">
        <v>1448</v>
      </c>
      <c r="F130" s="284" t="s">
        <v>982</v>
      </c>
      <c r="G130" s="257" t="str">
        <f>IFERROR(VLOOKUP($C130,[2]BD!$B$6:$O$205,14,0),"")</f>
        <v>3123921438</v>
      </c>
      <c r="H130" s="31" t="s">
        <v>201</v>
      </c>
      <c r="I130" s="276">
        <v>28</v>
      </c>
      <c r="K130"/>
    </row>
    <row r="131" spans="2:11" ht="18.600000000000001" customHeight="1" x14ac:dyDescent="0.3">
      <c r="B131" s="255">
        <v>129</v>
      </c>
      <c r="C131" s="266">
        <v>52550381</v>
      </c>
      <c r="D131" s="257" t="str">
        <f>IFERROR(VLOOKUP($C131,[2]BD!$B$6:$O$205,2,0),"")</f>
        <v>GUZMAN RODRIGUEZ AINED LORENA</v>
      </c>
      <c r="E131" s="259" t="s">
        <v>1448</v>
      </c>
      <c r="F131" s="284" t="s">
        <v>178</v>
      </c>
      <c r="G131" s="257" t="str">
        <f>IFERROR(VLOOKUP($C131,[2]BD!$B$6:$O$205,14,0),"")</f>
        <v>3143404528</v>
      </c>
      <c r="H131" s="31" t="s">
        <v>201</v>
      </c>
      <c r="I131" s="276">
        <v>28</v>
      </c>
      <c r="K131"/>
    </row>
    <row r="132" spans="2:11" ht="18.600000000000001" customHeight="1" x14ac:dyDescent="0.3">
      <c r="B132" s="255">
        <v>130</v>
      </c>
      <c r="C132" s="266">
        <v>1065626457</v>
      </c>
      <c r="D132" s="257" t="str">
        <f>IFERROR(VLOOKUP($C132,[2]BD!$B$6:$O$205,2,0),"")</f>
        <v>ROMERO SERRANO JAIME LUIS</v>
      </c>
      <c r="E132" s="259" t="s">
        <v>1448</v>
      </c>
      <c r="F132" s="284" t="s">
        <v>982</v>
      </c>
      <c r="G132" s="257" t="str">
        <f>IFERROR(VLOOKUP($C132,[2]BD!$B$6:$O$205,14,0),"")</f>
        <v>3206857725</v>
      </c>
      <c r="H132" s="31" t="s">
        <v>201</v>
      </c>
      <c r="I132" s="276">
        <v>28</v>
      </c>
      <c r="K132"/>
    </row>
    <row r="133" spans="2:11" ht="18.600000000000001" customHeight="1" x14ac:dyDescent="0.3">
      <c r="B133" s="255">
        <v>131</v>
      </c>
      <c r="C133" s="266">
        <v>52038499</v>
      </c>
      <c r="D133" s="257" t="str">
        <f>IFERROR(VLOOKUP($C133,[2]BD!$B$6:$O$205,2,0),"")</f>
        <v>GUERRERO RINCON ROSA MARIA</v>
      </c>
      <c r="E133" s="259" t="s">
        <v>1448</v>
      </c>
      <c r="F133" s="284" t="s">
        <v>178</v>
      </c>
      <c r="G133" s="257" t="str">
        <f>IFERROR(VLOOKUP($C133,[2]BD!$B$6:$O$205,14,0),"")</f>
        <v>3004534624</v>
      </c>
      <c r="H133" s="31" t="s">
        <v>201</v>
      </c>
      <c r="I133" s="276">
        <v>28</v>
      </c>
      <c r="K133"/>
    </row>
    <row r="134" spans="2:11" ht="18.600000000000001" customHeight="1" x14ac:dyDescent="0.3">
      <c r="B134" s="255">
        <v>132</v>
      </c>
      <c r="C134" s="266">
        <v>1235250628</v>
      </c>
      <c r="D134" s="257" t="str">
        <f>IFERROR(VLOOKUP($C134,[2]BD!$B$6:$O$205,2,0),"")</f>
        <v xml:space="preserve">JIMENEZ RIGOBERTO ANTONIO </v>
      </c>
      <c r="E134" s="259" t="s">
        <v>1448</v>
      </c>
      <c r="F134" s="284" t="s">
        <v>982</v>
      </c>
      <c r="G134" s="257" t="str">
        <f>IFERROR(VLOOKUP($C134,[2]BD!$B$6:$O$205,14,0),"")</f>
        <v>3150448123</v>
      </c>
      <c r="H134" s="31" t="s">
        <v>201</v>
      </c>
      <c r="I134" s="276">
        <v>28</v>
      </c>
      <c r="K134"/>
    </row>
    <row r="135" spans="2:11" ht="18.600000000000001" customHeight="1" x14ac:dyDescent="0.3">
      <c r="B135" s="255">
        <v>133</v>
      </c>
      <c r="C135" s="266">
        <v>1023881249</v>
      </c>
      <c r="D135" s="257" t="str">
        <f>IFERROR(VLOOKUP($C135,[2]BD!$B$6:$O$205,2,0),"")</f>
        <v>POVEDA GONZALEZ MIGUEL ANGEL</v>
      </c>
      <c r="E135" s="259" t="s">
        <v>1448</v>
      </c>
      <c r="F135" s="284" t="s">
        <v>982</v>
      </c>
      <c r="G135" s="257" t="str">
        <f>IFERROR(VLOOKUP($C135,[2]BD!$B$6:$O$205,14,0),"")</f>
        <v>3219768700</v>
      </c>
      <c r="H135" s="31" t="s">
        <v>201</v>
      </c>
      <c r="I135" s="276">
        <v>28</v>
      </c>
      <c r="K135"/>
    </row>
    <row r="136" spans="2:11" ht="18.600000000000001" customHeight="1" x14ac:dyDescent="0.3">
      <c r="B136" s="255">
        <v>134</v>
      </c>
      <c r="C136" s="266">
        <v>1007186042</v>
      </c>
      <c r="D136" s="257" t="str">
        <f>IFERROR(VLOOKUP($C136,[2]BD!$B$6:$O$205,2,0),"")</f>
        <v>ALARCON HERNANDEZ YENNY MARCELA</v>
      </c>
      <c r="E136" s="259" t="s">
        <v>1448</v>
      </c>
      <c r="F136" s="284" t="s">
        <v>178</v>
      </c>
      <c r="G136" s="257" t="str">
        <f>IFERROR(VLOOKUP($C136,[2]BD!$B$6:$O$205,14,0),"")</f>
        <v>3222575884</v>
      </c>
      <c r="H136" s="31" t="s">
        <v>201</v>
      </c>
      <c r="I136" s="276">
        <v>28</v>
      </c>
      <c r="K136"/>
    </row>
    <row r="137" spans="2:11" ht="18.600000000000001" customHeight="1" x14ac:dyDescent="0.3">
      <c r="B137" s="255">
        <v>135</v>
      </c>
      <c r="C137" s="266">
        <v>52164356</v>
      </c>
      <c r="D137" s="257" t="str">
        <f>IFERROR(VLOOKUP($C137,[2]BD!$B$6:$O$205,2,0),"")</f>
        <v>CATUCHE PIAMBA LUZ MARINA</v>
      </c>
      <c r="E137" s="259" t="s">
        <v>1448</v>
      </c>
      <c r="F137" s="284" t="s">
        <v>178</v>
      </c>
      <c r="G137" s="257" t="str">
        <f>IFERROR(VLOOKUP($C137,[2]BD!$B$6:$O$205,14,0),"")</f>
        <v>3202450652</v>
      </c>
      <c r="H137" s="31" t="s">
        <v>201</v>
      </c>
      <c r="I137" s="276">
        <v>28</v>
      </c>
      <c r="K137"/>
    </row>
    <row r="138" spans="2:11" ht="18.600000000000001" customHeight="1" x14ac:dyDescent="0.3">
      <c r="B138" s="255">
        <v>136</v>
      </c>
      <c r="C138" s="266">
        <v>28057943</v>
      </c>
      <c r="D138" s="257" t="str">
        <f>IFERROR(VLOOKUP($C138,[2]BD!$B$6:$O$205,2,0),"")</f>
        <v xml:space="preserve">CUADROS VALDERRAMA FRANCEID </v>
      </c>
      <c r="E138" s="259" t="s">
        <v>1448</v>
      </c>
      <c r="F138" s="284" t="s">
        <v>178</v>
      </c>
      <c r="G138" s="257" t="str">
        <f>IFERROR(VLOOKUP($C138,[2]BD!$B$6:$O$205,14,0),"")</f>
        <v>3016896216</v>
      </c>
      <c r="H138" s="31" t="s">
        <v>201</v>
      </c>
      <c r="I138" s="276">
        <v>26</v>
      </c>
      <c r="K138"/>
    </row>
    <row r="139" spans="2:11" ht="18.600000000000001" customHeight="1" x14ac:dyDescent="0.3">
      <c r="B139" s="255">
        <v>137</v>
      </c>
      <c r="C139" s="266">
        <v>39659470</v>
      </c>
      <c r="D139" s="257" t="str">
        <f>IFERROR(VLOOKUP($C139,[2]BD!$B$6:$O$205,2,0),"")</f>
        <v>GUAYARA MOSCOSO MARIS MELDA</v>
      </c>
      <c r="E139" s="259" t="s">
        <v>1448</v>
      </c>
      <c r="F139" s="284" t="s">
        <v>178</v>
      </c>
      <c r="G139" s="257" t="str">
        <f>IFERROR(VLOOKUP($C139,[2]BD!$B$6:$O$205,14,0),"")</f>
        <v>3208232057</v>
      </c>
      <c r="H139" s="31" t="s">
        <v>201</v>
      </c>
      <c r="I139" s="276">
        <v>28</v>
      </c>
      <c r="K139"/>
    </row>
    <row r="140" spans="2:11" ht="18.600000000000001" customHeight="1" x14ac:dyDescent="0.3">
      <c r="B140" s="255">
        <v>138</v>
      </c>
      <c r="C140" s="266">
        <v>52028199</v>
      </c>
      <c r="D140" s="257" t="str">
        <f>IFERROR(VLOOKUP($C140,[2]BD!$B$6:$O$205,2,0),"")</f>
        <v xml:space="preserve">LADINO ARDILA DAMARIS </v>
      </c>
      <c r="E140" s="259" t="s">
        <v>1448</v>
      </c>
      <c r="F140" s="284" t="s">
        <v>178</v>
      </c>
      <c r="G140" s="257" t="str">
        <f>IFERROR(VLOOKUP($C140,[2]BD!$B$6:$O$205,14,0),"")</f>
        <v>3102549778</v>
      </c>
      <c r="H140" s="31" t="s">
        <v>201</v>
      </c>
      <c r="I140" s="276">
        <v>28</v>
      </c>
      <c r="K140"/>
    </row>
    <row r="141" spans="2:11" ht="18.600000000000001" customHeight="1" x14ac:dyDescent="0.3">
      <c r="B141" s="255">
        <v>139</v>
      </c>
      <c r="C141" s="266">
        <v>1033681788</v>
      </c>
      <c r="D141" s="257" t="str">
        <f>IFERROR(VLOOKUP($C141,[2]BD!$B$6:$O$205,2,0),"")</f>
        <v>LOAIZA PERDOMO MARITZA FERNANDA</v>
      </c>
      <c r="E141" s="259" t="s">
        <v>1448</v>
      </c>
      <c r="F141" s="284" t="s">
        <v>178</v>
      </c>
      <c r="G141" s="257" t="str">
        <f>IFERROR(VLOOKUP($C141,[2]BD!$B$6:$O$205,14,0),"")</f>
        <v>3228994379</v>
      </c>
      <c r="H141" s="31" t="s">
        <v>201</v>
      </c>
      <c r="I141" s="276">
        <v>28</v>
      </c>
      <c r="K141"/>
    </row>
    <row r="142" spans="2:11" ht="18.600000000000001" customHeight="1" x14ac:dyDescent="0.3">
      <c r="B142" s="255">
        <v>140</v>
      </c>
      <c r="C142" s="266">
        <v>1013586699</v>
      </c>
      <c r="D142" s="257" t="str">
        <f>IFERROR(VLOOKUP($C142,[2]BD!$B$6:$O$205,2,0),"")</f>
        <v>LOPEZ CORTES JOHANNA ANDREA</v>
      </c>
      <c r="E142" s="259" t="s">
        <v>1448</v>
      </c>
      <c r="F142" s="284" t="s">
        <v>178</v>
      </c>
      <c r="G142" s="257" t="str">
        <f>IFERROR(VLOOKUP($C142,[2]BD!$B$6:$O$205,14,0),"")</f>
        <v>3214625252</v>
      </c>
      <c r="H142" s="31" t="s">
        <v>202</v>
      </c>
      <c r="I142" s="276">
        <v>23</v>
      </c>
      <c r="K142"/>
    </row>
    <row r="143" spans="2:11" ht="18.600000000000001" customHeight="1" x14ac:dyDescent="0.3">
      <c r="B143" s="255">
        <v>141</v>
      </c>
      <c r="C143" s="266">
        <v>1063148543</v>
      </c>
      <c r="D143" s="257" t="str">
        <f>IFERROR(VLOOKUP($C143,[2]BD!$B$6:$O$205,2,0),"")</f>
        <v>LOPEZ DORIA PEDRO ANTONIO</v>
      </c>
      <c r="E143" s="259" t="s">
        <v>1448</v>
      </c>
      <c r="F143" s="284" t="s">
        <v>982</v>
      </c>
      <c r="G143" s="257" t="str">
        <f>IFERROR(VLOOKUP($C143,[2]BD!$B$6:$O$205,14,0),"")</f>
        <v>3154054819</v>
      </c>
      <c r="H143" s="31" t="s">
        <v>201</v>
      </c>
      <c r="I143" s="276">
        <v>28</v>
      </c>
      <c r="K143"/>
    </row>
    <row r="144" spans="2:11" ht="18.600000000000001" customHeight="1" x14ac:dyDescent="0.3">
      <c r="B144" s="255">
        <v>142</v>
      </c>
      <c r="C144" s="266">
        <v>51893138</v>
      </c>
      <c r="D144" s="257" t="str">
        <f>IFERROR(VLOOKUP($C144,[2]BD!$B$6:$O$205,2,0),"")</f>
        <v xml:space="preserve">PARRA RINCON GLORIA </v>
      </c>
      <c r="E144" s="259" t="s">
        <v>1448</v>
      </c>
      <c r="F144" s="284" t="s">
        <v>178</v>
      </c>
      <c r="G144" s="257" t="str">
        <f>IFERROR(VLOOKUP($C144,[2]BD!$B$6:$O$205,14,0),"")</f>
        <v>3208107667</v>
      </c>
      <c r="H144" s="31" t="s">
        <v>201</v>
      </c>
      <c r="I144" s="276">
        <v>28</v>
      </c>
      <c r="K144"/>
    </row>
    <row r="145" spans="1:11" ht="18.600000000000001" customHeight="1" x14ac:dyDescent="0.3">
      <c r="B145" s="255">
        <v>143</v>
      </c>
      <c r="C145" s="266">
        <v>1012327473</v>
      </c>
      <c r="D145" s="257" t="str">
        <f>IFERROR(VLOOKUP($C145,[2]BD!$B$6:$O$205,2,0),"")</f>
        <v>SALGUERO VASCO ALISON DAYANA</v>
      </c>
      <c r="E145" s="259" t="s">
        <v>1448</v>
      </c>
      <c r="F145" s="284" t="s">
        <v>178</v>
      </c>
      <c r="G145" s="257" t="str">
        <f>IFERROR(VLOOKUP($C145,[2]BD!$B$6:$O$205,14,0),"")</f>
        <v>3102870395</v>
      </c>
      <c r="H145" s="31" t="s">
        <v>201</v>
      </c>
      <c r="I145" s="276">
        <v>28</v>
      </c>
      <c r="K145"/>
    </row>
    <row r="146" spans="1:11" ht="18.600000000000001" customHeight="1" x14ac:dyDescent="0.3">
      <c r="B146" s="255">
        <v>144</v>
      </c>
      <c r="C146" s="266">
        <v>52973679</v>
      </c>
      <c r="D146" s="257" t="str">
        <f>IFERROR(VLOOKUP($C146,[2]BD!$B$6:$O$205,2,0),"")</f>
        <v>SOTO BARRIOS ANA MERCEDES</v>
      </c>
      <c r="E146" s="259" t="s">
        <v>1448</v>
      </c>
      <c r="F146" s="284" t="s">
        <v>178</v>
      </c>
      <c r="G146" s="257" t="str">
        <f>IFERROR(VLOOKUP($C146,[2]BD!$B$6:$O$205,14,0),"")</f>
        <v>3144022071</v>
      </c>
      <c r="H146" s="31" t="s">
        <v>201</v>
      </c>
      <c r="I146" s="276">
        <v>28</v>
      </c>
      <c r="K146"/>
    </row>
    <row r="147" spans="1:11" ht="18.600000000000001" customHeight="1" x14ac:dyDescent="0.3">
      <c r="B147" s="255">
        <v>145</v>
      </c>
      <c r="C147" s="266">
        <v>30350065</v>
      </c>
      <c r="D147" s="257" t="str">
        <f>IFERROR(VLOOKUP($C147,[2]BD!$B$6:$O$205,2,0),"")</f>
        <v>TRIANA MANCILLA ANA EGRID</v>
      </c>
      <c r="E147" s="259" t="s">
        <v>1448</v>
      </c>
      <c r="F147" s="284" t="s">
        <v>178</v>
      </c>
      <c r="G147" s="257" t="str">
        <f>IFERROR(VLOOKUP($C147,[2]BD!$B$6:$O$205,14,0),"")</f>
        <v>3107991322</v>
      </c>
      <c r="H147" s="31" t="s">
        <v>201</v>
      </c>
      <c r="I147" s="276">
        <v>28</v>
      </c>
      <c r="K147"/>
    </row>
    <row r="148" spans="1:11" ht="18.600000000000001" customHeight="1" x14ac:dyDescent="0.3">
      <c r="B148" s="255">
        <v>146</v>
      </c>
      <c r="C148" s="266">
        <v>1078689395</v>
      </c>
      <c r="D148" s="257" t="str">
        <f>IFERROR(VLOOKUP($C148,[2]BD!$B$6:$O$205,2,0),"")</f>
        <v>ALBORNOZ MINA MARIA ELVIA</v>
      </c>
      <c r="E148" s="259" t="s">
        <v>1448</v>
      </c>
      <c r="F148" s="284" t="s">
        <v>178</v>
      </c>
      <c r="G148" s="257" t="str">
        <f>IFERROR(VLOOKUP($C148,[2]BD!$B$6:$O$205,14,0),"")</f>
        <v>3232930382</v>
      </c>
      <c r="H148" s="31" t="s">
        <v>201</v>
      </c>
      <c r="I148" s="276">
        <v>28</v>
      </c>
      <c r="K148"/>
    </row>
    <row r="149" spans="1:11" ht="18.600000000000001" customHeight="1" x14ac:dyDescent="0.3">
      <c r="B149" s="255">
        <v>147</v>
      </c>
      <c r="C149" s="266">
        <v>79385309</v>
      </c>
      <c r="D149" s="257" t="str">
        <f>IFERROR(VLOOKUP($C149,[2]BD!$B$6:$O$205,2,0),"")</f>
        <v>TOVAR CONTRERAS HECTOR RICARDO</v>
      </c>
      <c r="E149" s="259" t="s">
        <v>1448</v>
      </c>
      <c r="F149" s="284" t="s">
        <v>982</v>
      </c>
      <c r="G149" s="257" t="str">
        <f>IFERROR(VLOOKUP($C149,[2]BD!$B$6:$O$205,14,0),"")</f>
        <v>3185879016</v>
      </c>
      <c r="H149" s="31" t="s">
        <v>205</v>
      </c>
      <c r="I149" s="276">
        <v>28</v>
      </c>
      <c r="K149"/>
    </row>
    <row r="150" spans="1:11" ht="18.600000000000001" customHeight="1" x14ac:dyDescent="0.3">
      <c r="B150" s="255">
        <v>148</v>
      </c>
      <c r="C150" s="266">
        <v>79771060</v>
      </c>
      <c r="D150" s="257" t="str">
        <f>IFERROR(VLOOKUP($C150,[2]BD!$B$6:$O$205,2,0),"")</f>
        <v xml:space="preserve">CITA MARTINEZ ORLANDO </v>
      </c>
      <c r="E150" s="259" t="s">
        <v>1448</v>
      </c>
      <c r="F150" s="284" t="s">
        <v>180</v>
      </c>
      <c r="G150" s="257" t="str">
        <f>IFERROR(VLOOKUP($C150,[2]BD!$B$6:$O$205,14,0),"")</f>
        <v>3214213047</v>
      </c>
      <c r="H150" s="31" t="s">
        <v>201</v>
      </c>
      <c r="I150" s="276">
        <v>28</v>
      </c>
      <c r="K150"/>
    </row>
    <row r="151" spans="1:11" ht="18.600000000000001" customHeight="1" x14ac:dyDescent="0.3">
      <c r="B151" s="255">
        <v>149</v>
      </c>
      <c r="C151" s="266">
        <v>1033786605</v>
      </c>
      <c r="D151" s="257" t="str">
        <f>IFERROR(VLOOKUP($C151,[2]BD!$B$6:$O$205,2,0),"")</f>
        <v>TIQUE  MARIA NURY</v>
      </c>
      <c r="E151" s="259" t="s">
        <v>1448</v>
      </c>
      <c r="F151" s="284" t="s">
        <v>982</v>
      </c>
      <c r="G151" s="257" t="str">
        <f>IFERROR(VLOOKUP($C151,[2]BD!$B$6:$O$205,14,0),"")</f>
        <v>3166894441</v>
      </c>
      <c r="H151" s="31" t="s">
        <v>201</v>
      </c>
      <c r="I151" s="276">
        <v>28</v>
      </c>
      <c r="K151"/>
    </row>
    <row r="152" spans="1:11" ht="18.600000000000001" customHeight="1" x14ac:dyDescent="0.3">
      <c r="B152" s="255">
        <v>150</v>
      </c>
      <c r="C152" s="266">
        <v>52776187</v>
      </c>
      <c r="D152" s="257" t="str">
        <f>IFERROR(VLOOKUP($C152,[2]BD!$B$6:$O$205,2,0),"")</f>
        <v>DAZA VARELA LINDA MARY</v>
      </c>
      <c r="E152" s="259" t="s">
        <v>1448</v>
      </c>
      <c r="F152" s="284" t="s">
        <v>178</v>
      </c>
      <c r="G152" s="257" t="str">
        <f>IFERROR(VLOOKUP($C152,[2]BD!$B$6:$O$205,14,0),"")</f>
        <v>3228078172</v>
      </c>
      <c r="H152" s="31" t="s">
        <v>202</v>
      </c>
      <c r="I152" s="276">
        <v>28</v>
      </c>
      <c r="K152"/>
    </row>
    <row r="153" spans="1:11" ht="18.600000000000001" customHeight="1" x14ac:dyDescent="0.3">
      <c r="B153" s="255">
        <v>151</v>
      </c>
      <c r="C153" s="267">
        <v>1193109715</v>
      </c>
      <c r="D153" s="257" t="str">
        <f>IFERROR(VLOOKUP($C153,[2]BD!$B$6:$O$205,2,0),"")</f>
        <v>CRISTANCHO ZUNIGA SANDRA JINETH</v>
      </c>
      <c r="E153" s="259" t="s">
        <v>1448</v>
      </c>
      <c r="F153" s="284" t="s">
        <v>982</v>
      </c>
      <c r="G153" s="257" t="str">
        <f>IFERROR(VLOOKUP($C153,[2]BD!$B$6:$O$205,14,0),"")</f>
        <v>3224789225</v>
      </c>
      <c r="H153" s="31" t="s">
        <v>202</v>
      </c>
      <c r="I153" s="276">
        <v>28</v>
      </c>
      <c r="K153"/>
    </row>
    <row r="154" spans="1:11" ht="18.600000000000001" customHeight="1" x14ac:dyDescent="0.3">
      <c r="B154" s="255">
        <v>152</v>
      </c>
      <c r="C154" s="266">
        <v>53048357</v>
      </c>
      <c r="D154" s="257" t="str">
        <f>IFERROR(VLOOKUP($C154,[2]BD!$B$6:$O$205,2,0),"")</f>
        <v>RUBIO HERRERA WILLIAM ALEJANDRO</v>
      </c>
      <c r="E154" s="259" t="s">
        <v>1448</v>
      </c>
      <c r="F154" s="284" t="s">
        <v>178</v>
      </c>
      <c r="G154" s="257" t="str">
        <f>IFERROR(VLOOKUP($C154,[2]BD!$B$6:$O$205,14,0),"")</f>
        <v>3212444338</v>
      </c>
      <c r="H154" s="31" t="s">
        <v>202</v>
      </c>
      <c r="I154" s="276">
        <v>28</v>
      </c>
      <c r="K154"/>
    </row>
    <row r="155" spans="1:11" ht="18.600000000000001" customHeight="1" x14ac:dyDescent="0.3">
      <c r="B155" s="255">
        <v>153</v>
      </c>
      <c r="C155" s="266">
        <v>79667853</v>
      </c>
      <c r="D155" s="257" t="str">
        <f>IFERROR(VLOOKUP($C155,[2]BD!$B$6:$O$205,2,0),"")</f>
        <v>VILLANUEVA VALENCIA JOSE DANIEL</v>
      </c>
      <c r="E155" s="259" t="s">
        <v>1448</v>
      </c>
      <c r="F155" s="284" t="s">
        <v>982</v>
      </c>
      <c r="G155" s="257" t="str">
        <f>IFERROR(VLOOKUP($C155,[2]BD!$B$6:$O$205,14,0),"")</f>
        <v>3222853281</v>
      </c>
      <c r="H155" s="34" t="s">
        <v>203</v>
      </c>
      <c r="I155" s="276">
        <v>28</v>
      </c>
      <c r="K155"/>
    </row>
    <row r="156" spans="1:11" ht="18.600000000000001" customHeight="1" x14ac:dyDescent="0.3">
      <c r="B156" s="255">
        <v>154</v>
      </c>
      <c r="C156" s="266">
        <v>79960184</v>
      </c>
      <c r="D156" s="257" t="str">
        <f>IFERROR(VLOOKUP($C156,[2]BD!$B$6:$O$205,2,0),"")</f>
        <v xml:space="preserve">PUENTES CORREDOR DORA </v>
      </c>
      <c r="E156" s="259" t="s">
        <v>1448</v>
      </c>
      <c r="F156" s="284" t="s">
        <v>180</v>
      </c>
      <c r="G156" s="257" t="str">
        <f>IFERROR(VLOOKUP($C156,[2]BD!$B$6:$O$205,14,0),"")</f>
        <v>3123017813</v>
      </c>
      <c r="H156" s="34" t="s">
        <v>203</v>
      </c>
      <c r="I156" s="276">
        <v>28</v>
      </c>
      <c r="K156"/>
    </row>
    <row r="157" spans="1:11" ht="18.600000000000001" customHeight="1" x14ac:dyDescent="0.3">
      <c r="A157" s="260" t="s">
        <v>1446</v>
      </c>
      <c r="B157" s="255">
        <v>155</v>
      </c>
      <c r="C157" s="266">
        <v>52038209</v>
      </c>
      <c r="D157" s="257" t="str">
        <f>IFERROR(VLOOKUP($C157,[2]BD!$B$6:$O$205,2,0),"")</f>
        <v xml:space="preserve">HERNANDEZ LUNA MARIBEL </v>
      </c>
      <c r="E157" s="259" t="s">
        <v>1448</v>
      </c>
      <c r="F157" s="284" t="s">
        <v>178</v>
      </c>
      <c r="G157" s="257" t="str">
        <f>IFERROR(VLOOKUP($C157,[2]BD!$B$6:$O$205,14,0),"")</f>
        <v>3125879804</v>
      </c>
      <c r="H157" s="34" t="s">
        <v>203</v>
      </c>
      <c r="I157" s="276">
        <v>28</v>
      </c>
      <c r="K157"/>
    </row>
    <row r="158" spans="1:11" ht="18.600000000000001" customHeight="1" x14ac:dyDescent="0.3">
      <c r="B158" s="255">
        <v>156</v>
      </c>
      <c r="C158" s="266">
        <v>52295952</v>
      </c>
      <c r="D158" s="257" t="str">
        <f>IFERROR(VLOOKUP($C158,[2]BD!$B$6:$O$205,2,0),"")</f>
        <v>RAMOS BUITRAGO DORIS JANNETH</v>
      </c>
      <c r="E158" s="259" t="s">
        <v>1448</v>
      </c>
      <c r="F158" s="284" t="s">
        <v>178</v>
      </c>
      <c r="G158" s="257" t="str">
        <f>IFERROR(VLOOKUP($C158,[2]BD!$B$6:$O$205,14,0),"")</f>
        <v>3012369349</v>
      </c>
      <c r="H158" s="31" t="s">
        <v>202</v>
      </c>
      <c r="I158" s="276">
        <v>28</v>
      </c>
      <c r="K158"/>
    </row>
    <row r="159" spans="1:11" ht="18.600000000000001" customHeight="1" x14ac:dyDescent="0.3">
      <c r="B159" s="255">
        <v>157</v>
      </c>
      <c r="C159" s="266">
        <v>1024500166</v>
      </c>
      <c r="D159" s="257" t="str">
        <f>IFERROR(VLOOKUP($C159,[2]BD!$B$6:$O$205,2,0),"")</f>
        <v>FUQUENE CANON SANDRA YAMILE</v>
      </c>
      <c r="E159" s="259" t="s">
        <v>1448</v>
      </c>
      <c r="F159" s="284" t="s">
        <v>178</v>
      </c>
      <c r="G159" s="257" t="str">
        <f>IFERROR(VLOOKUP($C159,[2]BD!$B$6:$O$205,14,0),"")</f>
        <v>3197541624</v>
      </c>
      <c r="H159" s="31" t="s">
        <v>202</v>
      </c>
      <c r="I159" s="276">
        <v>23</v>
      </c>
      <c r="K159"/>
    </row>
    <row r="160" spans="1:11" ht="18.600000000000001" customHeight="1" x14ac:dyDescent="0.3">
      <c r="B160" s="255">
        <v>158</v>
      </c>
      <c r="C160" s="266">
        <v>1022985784</v>
      </c>
      <c r="D160" s="257" t="str">
        <f>IFERROR(VLOOKUP($C160,[2]BD!$B$6:$O$205,2,0),"")</f>
        <v>RODRIGUEZ ZEA CINDY YAZMIN</v>
      </c>
      <c r="E160" s="259" t="s">
        <v>1448</v>
      </c>
      <c r="F160" s="284" t="s">
        <v>982</v>
      </c>
      <c r="G160" s="257" t="str">
        <f>IFERROR(VLOOKUP($C160,[2]BD!$B$6:$O$205,14,0),"")</f>
        <v>3196483500</v>
      </c>
      <c r="H160" s="31" t="s">
        <v>202</v>
      </c>
      <c r="I160" s="276">
        <v>28</v>
      </c>
      <c r="K160"/>
    </row>
    <row r="161" spans="1:11" ht="18.600000000000001" customHeight="1" x14ac:dyDescent="0.3">
      <c r="B161" s="255">
        <v>159</v>
      </c>
      <c r="C161" s="266">
        <v>1023882611</v>
      </c>
      <c r="D161" s="257" t="str">
        <f>IFERROR(VLOOKUP($C161,[2]BD!$B$6:$O$205,2,0),"")</f>
        <v>PADILLA VEGA KELLY JOHANNA</v>
      </c>
      <c r="E161" s="259" t="s">
        <v>1448</v>
      </c>
      <c r="F161" s="284" t="s">
        <v>178</v>
      </c>
      <c r="G161" s="257" t="str">
        <f>IFERROR(VLOOKUP($C161,[2]BD!$B$6:$O$205,14,0),"")</f>
        <v>3206838202</v>
      </c>
      <c r="H161" s="31" t="s">
        <v>201</v>
      </c>
      <c r="I161" s="276">
        <v>25</v>
      </c>
      <c r="K161"/>
    </row>
    <row r="162" spans="1:11" ht="18.600000000000001" customHeight="1" x14ac:dyDescent="0.3">
      <c r="B162" s="255">
        <v>160</v>
      </c>
      <c r="C162" s="268">
        <v>1021676051</v>
      </c>
      <c r="D162" s="269" t="str">
        <f>IFERROR(VLOOKUP($C162,[2]BD!$B$6:$O$205,2,0),"")</f>
        <v xml:space="preserve">CALDERON APONTE YANED </v>
      </c>
      <c r="E162" s="259" t="s">
        <v>1448</v>
      </c>
      <c r="F162" s="284" t="s">
        <v>178</v>
      </c>
      <c r="G162" s="257" t="str">
        <f>IFERROR(VLOOKUP($C162,[2]BD!$B$6:$O$205,14,0),"")</f>
        <v>3004310295</v>
      </c>
      <c r="H162" s="31" t="s">
        <v>201</v>
      </c>
      <c r="I162" s="276">
        <v>18</v>
      </c>
      <c r="K162"/>
    </row>
    <row r="163" spans="1:11" ht="18.600000000000001" customHeight="1" x14ac:dyDescent="0.3">
      <c r="B163" s="255">
        <v>161</v>
      </c>
      <c r="C163" s="266">
        <v>28915752</v>
      </c>
      <c r="D163" s="257" t="str">
        <f>IFERROR(VLOOKUP($C163,[2]BD!$B$6:$O$205,2,0),"")</f>
        <v>MONTEJO  LINA MARIA</v>
      </c>
      <c r="E163" s="259" t="s">
        <v>1448</v>
      </c>
      <c r="F163" s="284" t="s">
        <v>178</v>
      </c>
      <c r="G163" s="257" t="str">
        <f>IFERROR(VLOOKUP($C163,[2]BD!$B$6:$O$205,14,0),"")</f>
        <v>3127020342</v>
      </c>
      <c r="H163" s="31" t="s">
        <v>201</v>
      </c>
      <c r="I163" s="276">
        <v>27</v>
      </c>
      <c r="K163"/>
    </row>
    <row r="164" spans="1:11" ht="18.600000000000001" customHeight="1" x14ac:dyDescent="0.3">
      <c r="B164" s="255">
        <v>162</v>
      </c>
      <c r="C164" s="268">
        <v>1007105867</v>
      </c>
      <c r="D164" s="269" t="str">
        <f>IFERROR(VLOOKUP($C164,[2]BD!$B$6:$O$205,2,0),"")</f>
        <v>PENA TORRES NILSA MILENA</v>
      </c>
      <c r="E164" s="259" t="s">
        <v>1448</v>
      </c>
      <c r="F164" s="284" t="s">
        <v>178</v>
      </c>
      <c r="G164" s="257" t="str">
        <f>IFERROR(VLOOKUP($C164,[2]BD!$B$6:$O$205,14,0),"")</f>
        <v>3209552545</v>
      </c>
      <c r="H164" s="31" t="s">
        <v>201</v>
      </c>
      <c r="I164" s="276">
        <v>21</v>
      </c>
      <c r="K164"/>
    </row>
    <row r="165" spans="1:11" ht="18.600000000000001" customHeight="1" x14ac:dyDescent="0.3">
      <c r="B165" s="255">
        <v>163</v>
      </c>
      <c r="C165" s="266">
        <v>1007186304</v>
      </c>
      <c r="D165" s="257" t="str">
        <f>IFERROR(VLOOKUP($C165,[2]BD!$B$6:$O$205,2,0),"")</f>
        <v xml:space="preserve">MARTINEZ ORTIZ VERONICA </v>
      </c>
      <c r="E165" s="259" t="s">
        <v>1448</v>
      </c>
      <c r="F165" s="284" t="s">
        <v>178</v>
      </c>
      <c r="G165" s="257" t="str">
        <f>IFERROR(VLOOKUP($C165,[2]BD!$B$6:$O$205,14,0),"")</f>
        <v>3506428274</v>
      </c>
      <c r="H165" s="31" t="s">
        <v>201</v>
      </c>
      <c r="I165" s="276">
        <v>28</v>
      </c>
      <c r="K165"/>
    </row>
    <row r="166" spans="1:11" ht="18.600000000000001" customHeight="1" x14ac:dyDescent="0.3">
      <c r="B166" s="255">
        <v>164</v>
      </c>
      <c r="C166" s="266">
        <v>1002377643</v>
      </c>
      <c r="D166" s="257" t="str">
        <f>IFERROR(VLOOKUP($C166,[2]BD!$B$6:$O$205,2,0),"")</f>
        <v xml:space="preserve">SIERRA BOTERO JENNIFER </v>
      </c>
      <c r="E166" s="259" t="s">
        <v>1448</v>
      </c>
      <c r="F166" s="284" t="s">
        <v>178</v>
      </c>
      <c r="G166" s="257" t="str">
        <f>IFERROR(VLOOKUP($C166,[2]BD!$B$6:$O$205,14,0),"")</f>
        <v>3043801757</v>
      </c>
      <c r="H166" s="31" t="s">
        <v>201</v>
      </c>
      <c r="I166" s="276">
        <v>28</v>
      </c>
      <c r="K166"/>
    </row>
    <row r="167" spans="1:11" ht="18.600000000000001" customHeight="1" x14ac:dyDescent="0.3">
      <c r="B167" s="255">
        <v>165</v>
      </c>
      <c r="C167" s="266">
        <v>1102816103</v>
      </c>
      <c r="D167" s="257" t="str">
        <f>IFERROR(VLOOKUP($C167,[2]BD!$B$6:$O$205,2,0),"")</f>
        <v>DELGADO GUEVARA NELLYS ALEJANDRA</v>
      </c>
      <c r="E167" s="259" t="s">
        <v>1448</v>
      </c>
      <c r="F167" s="284" t="s">
        <v>178</v>
      </c>
      <c r="G167" s="257" t="str">
        <f>IFERROR(VLOOKUP($C167,[2]BD!$B$6:$O$205,14,0),"")</f>
        <v>3146433570</v>
      </c>
      <c r="H167" s="31" t="s">
        <v>201</v>
      </c>
      <c r="I167" s="276">
        <v>28</v>
      </c>
      <c r="K167"/>
    </row>
    <row r="168" spans="1:11" ht="18.600000000000001" customHeight="1" x14ac:dyDescent="0.3">
      <c r="B168" s="255">
        <v>166</v>
      </c>
      <c r="C168" s="266">
        <v>52389391</v>
      </c>
      <c r="D168" s="257" t="str">
        <f>IFERROR(VLOOKUP($C168,[2]BD!$B$6:$O$205,2,0),"")</f>
        <v xml:space="preserve">GARCIA ROJAS ROSALBA </v>
      </c>
      <c r="E168" s="259" t="s">
        <v>1448</v>
      </c>
      <c r="F168" s="284" t="s">
        <v>178</v>
      </c>
      <c r="G168" s="257" t="str">
        <f>IFERROR(VLOOKUP($C168,[2]BD!$B$6:$O$205,14,0),"")</f>
        <v>3125406945</v>
      </c>
      <c r="H168" s="31" t="s">
        <v>201</v>
      </c>
      <c r="I168" s="276">
        <v>28</v>
      </c>
      <c r="K168"/>
    </row>
    <row r="169" spans="1:11" ht="18.600000000000001" customHeight="1" x14ac:dyDescent="0.3">
      <c r="B169" s="255">
        <v>167</v>
      </c>
      <c r="C169" s="266">
        <v>52897266</v>
      </c>
      <c r="D169" s="257" t="str">
        <f>IFERROR(VLOOKUP($C169,[2]BD!$B$6:$O$205,2,0),"")</f>
        <v>GUERRERO CHISABA ADRIANA ROCIO</v>
      </c>
      <c r="E169" s="259" t="s">
        <v>1448</v>
      </c>
      <c r="F169" s="284" t="s">
        <v>178</v>
      </c>
      <c r="G169" s="257" t="str">
        <f>IFERROR(VLOOKUP($C169,[2]BD!$B$6:$O$205,14,0),"")</f>
        <v>3154173171</v>
      </c>
      <c r="H169" s="31" t="s">
        <v>201</v>
      </c>
      <c r="I169" s="276">
        <v>27</v>
      </c>
      <c r="K169"/>
    </row>
    <row r="170" spans="1:11" ht="18.600000000000001" customHeight="1" x14ac:dyDescent="0.3">
      <c r="B170" s="255">
        <v>168</v>
      </c>
      <c r="C170" s="266">
        <v>1104224004</v>
      </c>
      <c r="D170" s="257" t="str">
        <f>IFERROR(VLOOKUP($C170,[2]BD!$B$6:$O$205,2,0),"")</f>
        <v/>
      </c>
      <c r="E170" s="259" t="s">
        <v>1448</v>
      </c>
      <c r="F170" s="284" t="s">
        <v>982</v>
      </c>
      <c r="G170" s="257" t="str">
        <f>IFERROR(VLOOKUP($C170,[2]BD!$B$6:$O$205,14,0),"")</f>
        <v/>
      </c>
      <c r="H170" s="31" t="s">
        <v>202</v>
      </c>
      <c r="I170" s="276">
        <v>26</v>
      </c>
      <c r="K170"/>
    </row>
    <row r="171" spans="1:11" ht="18.600000000000001" customHeight="1" x14ac:dyDescent="0.3">
      <c r="B171" s="255">
        <v>169</v>
      </c>
      <c r="C171" s="266">
        <v>52292687</v>
      </c>
      <c r="D171" s="257" t="str">
        <f>IFERROR(VLOOKUP($C171,[2]BD!$B$6:$O$205,2,0),"")</f>
        <v>OROZCO MEDINA MARTHA ROCIO</v>
      </c>
      <c r="E171" s="259" t="s">
        <v>1448</v>
      </c>
      <c r="F171" s="284" t="s">
        <v>178</v>
      </c>
      <c r="G171" s="257" t="str">
        <f>IFERROR(VLOOKUP($C171,[2]BD!$B$6:$O$205,14,0),"")</f>
        <v>3143112254</v>
      </c>
      <c r="H171" s="31" t="s">
        <v>201</v>
      </c>
      <c r="I171" s="276">
        <v>28</v>
      </c>
      <c r="K171"/>
    </row>
    <row r="172" spans="1:11" ht="18.600000000000001" customHeight="1" x14ac:dyDescent="0.3">
      <c r="A172" s="260" t="s">
        <v>1449</v>
      </c>
      <c r="B172" s="255">
        <v>170</v>
      </c>
      <c r="C172" s="266">
        <v>1073668951</v>
      </c>
      <c r="D172" s="257" t="str">
        <f>IFERROR(VLOOKUP($C172,[2]BD!$B$6:$O$205,2,0),"")</f>
        <v>MURCIA CHICUE CONSUELO MATILDE</v>
      </c>
      <c r="E172" s="259" t="s">
        <v>1448</v>
      </c>
      <c r="F172" s="284" t="s">
        <v>178</v>
      </c>
      <c r="G172" s="257" t="str">
        <f>IFERROR(VLOOKUP($C172,[2]BD!$B$6:$O$205,14,0),"")</f>
        <v>3208455267</v>
      </c>
      <c r="H172" s="31" t="s">
        <v>202</v>
      </c>
      <c r="I172" s="276">
        <v>24</v>
      </c>
      <c r="K172"/>
    </row>
    <row r="173" spans="1:11" ht="18.600000000000001" customHeight="1" x14ac:dyDescent="0.3">
      <c r="A173" s="260"/>
      <c r="B173" s="255">
        <v>171</v>
      </c>
      <c r="C173" s="266">
        <v>53073073</v>
      </c>
      <c r="D173" s="257" t="str">
        <f>IFERROR(VLOOKUP($C173,[2]BD!$B$6:$O$205,2,0),"")</f>
        <v xml:space="preserve">ASPRILLA LONDONO ROSAURA </v>
      </c>
      <c r="E173" s="259" t="s">
        <v>1448</v>
      </c>
      <c r="F173" s="284" t="s">
        <v>178</v>
      </c>
      <c r="G173" s="257" t="str">
        <f>IFERROR(VLOOKUP($C173,[2]BD!$B$6:$O$205,14,0),"")</f>
        <v>3229044250</v>
      </c>
      <c r="H173" s="31" t="s">
        <v>202</v>
      </c>
      <c r="I173" s="276">
        <v>28</v>
      </c>
      <c r="K173"/>
    </row>
    <row r="174" spans="1:11" ht="18.600000000000001" customHeight="1" x14ac:dyDescent="0.3">
      <c r="A174" s="260"/>
      <c r="B174" s="255">
        <v>172</v>
      </c>
      <c r="C174" s="266">
        <v>35602050</v>
      </c>
      <c r="D174" s="257" t="str">
        <f>IFERROR(VLOOKUP($C174,[2]BD!$B$6:$O$205,2,0),"")</f>
        <v>HERNANDEZ VERGARA MARILIN DEL VALLE</v>
      </c>
      <c r="E174" s="259" t="s">
        <v>1448</v>
      </c>
      <c r="F174" s="284" t="s">
        <v>178</v>
      </c>
      <c r="G174" s="257" t="str">
        <f>IFERROR(VLOOKUP($C174,[2]BD!$B$6:$O$205,14,0),"")</f>
        <v>3045479405</v>
      </c>
      <c r="H174" s="31" t="s">
        <v>201</v>
      </c>
      <c r="I174" s="276">
        <v>28</v>
      </c>
      <c r="K174"/>
    </row>
    <row r="175" spans="1:11" ht="18.600000000000001" customHeight="1" x14ac:dyDescent="0.3">
      <c r="B175" s="255">
        <v>173</v>
      </c>
      <c r="C175" s="266">
        <v>1127668946</v>
      </c>
      <c r="D175" s="257" t="str">
        <f>IFERROR(VLOOKUP($C175,[2]BD!$B$6:$O$205,2,0),"")</f>
        <v>ROJAS CAMACHO SONIA YEMILE</v>
      </c>
      <c r="E175" s="259" t="s">
        <v>1448</v>
      </c>
      <c r="F175" s="284" t="s">
        <v>178</v>
      </c>
      <c r="G175" s="257" t="str">
        <f>IFERROR(VLOOKUP($C175,[2]BD!$B$6:$O$205,14,0),"")</f>
        <v>3118538436</v>
      </c>
      <c r="H175" s="34" t="s">
        <v>203</v>
      </c>
      <c r="I175" s="276">
        <v>28</v>
      </c>
      <c r="K175"/>
    </row>
    <row r="176" spans="1:11" ht="18.600000000000001" customHeight="1" x14ac:dyDescent="0.3">
      <c r="B176" s="255">
        <v>174</v>
      </c>
      <c r="C176" s="266">
        <v>52759800</v>
      </c>
      <c r="D176" s="257" t="str">
        <f>IFERROR(VLOOKUP($C176,[2]BD!$B$6:$O$205,2,0),"")</f>
        <v xml:space="preserve">CELIS SANDRA VICTORIA </v>
      </c>
      <c r="E176" s="259" t="s">
        <v>1448</v>
      </c>
      <c r="F176" s="284" t="s">
        <v>178</v>
      </c>
      <c r="G176" s="257" t="str">
        <f>IFERROR(VLOOKUP($C176,[2]BD!$B$6:$O$205,14,0),"")</f>
        <v>3213794807</v>
      </c>
      <c r="H176" s="31" t="s">
        <v>201</v>
      </c>
      <c r="I176" s="276">
        <v>28</v>
      </c>
      <c r="K176"/>
    </row>
    <row r="177" spans="2:11" ht="18.600000000000001" customHeight="1" x14ac:dyDescent="0.3">
      <c r="B177" s="255">
        <v>175</v>
      </c>
      <c r="C177" s="266">
        <v>63508533</v>
      </c>
      <c r="D177" s="257" t="str">
        <f>IFERROR(VLOOKUP($C177,[2]BD!$B$6:$O$205,2,0),"")</f>
        <v>PINEDA MOYA MARIA VIRGINIA</v>
      </c>
      <c r="E177" s="259" t="s">
        <v>1448</v>
      </c>
      <c r="F177" s="284" t="s">
        <v>178</v>
      </c>
      <c r="G177" s="257" t="str">
        <f>IFERROR(VLOOKUP($C177,[2]BD!$B$6:$O$205,14,0),"")</f>
        <v>3125313860</v>
      </c>
      <c r="H177" s="31" t="s">
        <v>201</v>
      </c>
      <c r="I177" s="276">
        <v>28</v>
      </c>
      <c r="K177"/>
    </row>
    <row r="178" spans="2:11" ht="18.600000000000001" customHeight="1" x14ac:dyDescent="0.3">
      <c r="B178" s="255">
        <v>176</v>
      </c>
      <c r="C178" s="266">
        <v>52431371</v>
      </c>
      <c r="D178" s="257" t="str">
        <f>IFERROR(VLOOKUP($C178,[2]BD!$B$6:$O$205,2,0),"")</f>
        <v xml:space="preserve">MARTINEZ ROMERO MIRIAM </v>
      </c>
      <c r="E178" s="259" t="s">
        <v>1448</v>
      </c>
      <c r="F178" s="284" t="s">
        <v>178</v>
      </c>
      <c r="G178" s="257" t="str">
        <f>IFERROR(VLOOKUP($C178,[2]BD!$B$6:$O$205,14,0),"")</f>
        <v>3133094459</v>
      </c>
      <c r="H178" s="31" t="s">
        <v>201</v>
      </c>
      <c r="I178" s="276">
        <v>28</v>
      </c>
      <c r="K178"/>
    </row>
    <row r="179" spans="2:11" ht="18.600000000000001" customHeight="1" x14ac:dyDescent="0.3">
      <c r="B179" s="255">
        <v>177</v>
      </c>
      <c r="C179" s="266">
        <v>65788478</v>
      </c>
      <c r="D179" s="257" t="str">
        <f>IFERROR(VLOOKUP($C179,[2]BD!$B$6:$O$205,2,0),"")</f>
        <v xml:space="preserve">LARA TELLEZ YESID </v>
      </c>
      <c r="E179" s="259" t="s">
        <v>1448</v>
      </c>
      <c r="F179" s="284" t="s">
        <v>178</v>
      </c>
      <c r="G179" s="257" t="str">
        <f>IFERROR(VLOOKUP($C179,[2]BD!$B$6:$O$205,14,0),"")</f>
        <v>3114512807</v>
      </c>
      <c r="H179" s="31" t="s">
        <v>202</v>
      </c>
      <c r="I179" s="276">
        <v>28</v>
      </c>
      <c r="K179"/>
    </row>
    <row r="180" spans="2:11" ht="18.600000000000001" customHeight="1" x14ac:dyDescent="0.3">
      <c r="B180" s="255">
        <v>178</v>
      </c>
      <c r="C180" s="266">
        <v>80443614</v>
      </c>
      <c r="D180" s="257" t="str">
        <f>IFERROR(VLOOKUP($C180,[2]BD!$B$6:$O$205,2,0),"")</f>
        <v>ORTIZ RESTREPO NANCY JANET</v>
      </c>
      <c r="E180" s="259" t="s">
        <v>1448</v>
      </c>
      <c r="F180" s="284" t="s">
        <v>178</v>
      </c>
      <c r="G180" s="257" t="str">
        <f>IFERROR(VLOOKUP($C180,[2]BD!$B$6:$O$205,14,0),"")</f>
        <v>3042009163</v>
      </c>
      <c r="H180" s="31" t="s">
        <v>201</v>
      </c>
      <c r="I180" s="276">
        <v>28</v>
      </c>
      <c r="K180"/>
    </row>
    <row r="181" spans="2:11" ht="18.600000000000001" customHeight="1" x14ac:dyDescent="0.3">
      <c r="B181" s="255">
        <v>179</v>
      </c>
      <c r="C181" s="266">
        <v>42778107</v>
      </c>
      <c r="D181" s="257" t="str">
        <f>IFERROR(VLOOKUP($C181,[2]BD!$B$6:$O$205,2,0),"")</f>
        <v>ECHEVERRI VARGAS ELSA YOLANDA</v>
      </c>
      <c r="E181" s="259" t="s">
        <v>1448</v>
      </c>
      <c r="F181" s="284" t="s">
        <v>178</v>
      </c>
      <c r="G181" s="257" t="str">
        <f>IFERROR(VLOOKUP($C181,[2]BD!$B$6:$O$205,14,0),"")</f>
        <v>3112552620</v>
      </c>
      <c r="H181" s="31" t="s">
        <v>201</v>
      </c>
      <c r="I181" s="276">
        <v>28</v>
      </c>
      <c r="K181"/>
    </row>
    <row r="182" spans="2:11" ht="18.600000000000001" customHeight="1" x14ac:dyDescent="0.3">
      <c r="B182" s="255">
        <v>180</v>
      </c>
      <c r="C182" s="266">
        <v>52733940</v>
      </c>
      <c r="D182" s="257" t="str">
        <f>IFERROR(VLOOKUP($C182,[2]BD!$B$6:$O$205,2,0),"")</f>
        <v xml:space="preserve">MORALES ROMERO SEBASTIAN </v>
      </c>
      <c r="E182" s="259" t="s">
        <v>1448</v>
      </c>
      <c r="F182" s="284" t="s">
        <v>178</v>
      </c>
      <c r="G182" s="257" t="str">
        <f>IFERROR(VLOOKUP($C182,[2]BD!$B$6:$O$205,14,0),"")</f>
        <v>3185688171</v>
      </c>
      <c r="H182" s="31" t="s">
        <v>201</v>
      </c>
      <c r="I182" s="276">
        <v>19</v>
      </c>
      <c r="K182"/>
    </row>
    <row r="183" spans="2:11" ht="18.600000000000001" customHeight="1" x14ac:dyDescent="0.3">
      <c r="B183" s="255">
        <v>181</v>
      </c>
      <c r="C183" s="266">
        <v>53093292</v>
      </c>
      <c r="D183" s="257" t="str">
        <f>IFERROR(VLOOKUP($C183,[2]BD!$B$6:$O$205,2,0),"")</f>
        <v>BELTRAN  ANGEL ANTONIO</v>
      </c>
      <c r="E183" s="259" t="s">
        <v>1448</v>
      </c>
      <c r="F183" s="284" t="s">
        <v>983</v>
      </c>
      <c r="G183" s="257" t="str">
        <f>IFERROR(VLOOKUP($C183,[2]BD!$B$6:$O$205,14,0),"")</f>
        <v>3133337120</v>
      </c>
      <c r="H183" s="31" t="s">
        <v>201</v>
      </c>
      <c r="I183" s="276">
        <v>28</v>
      </c>
      <c r="K183"/>
    </row>
    <row r="184" spans="2:11" ht="18.600000000000001" customHeight="1" x14ac:dyDescent="0.3">
      <c r="B184" s="255">
        <v>182</v>
      </c>
      <c r="C184" s="266">
        <v>52776596</v>
      </c>
      <c r="D184" s="257" t="str">
        <f>IFERROR(VLOOKUP($C184,[2]BD!$B$6:$O$205,2,0),"")</f>
        <v>RIOS FRANCO HECTOR ALONSO</v>
      </c>
      <c r="E184" s="259" t="s">
        <v>1448</v>
      </c>
      <c r="F184" s="284" t="s">
        <v>178</v>
      </c>
      <c r="G184" s="257" t="str">
        <f>IFERROR(VLOOKUP($C184,[2]BD!$B$6:$O$205,14,0),"")</f>
        <v>3138695545</v>
      </c>
      <c r="H184" s="31" t="s">
        <v>204</v>
      </c>
      <c r="I184" s="276">
        <v>28</v>
      </c>
      <c r="K184"/>
    </row>
    <row r="185" spans="2:11" ht="18.600000000000001" customHeight="1" x14ac:dyDescent="0.3">
      <c r="B185" s="255">
        <v>183</v>
      </c>
      <c r="C185" s="266">
        <v>1000255690</v>
      </c>
      <c r="D185" s="257" t="str">
        <f>IFERROR(VLOOKUP($C185,[2]BD!$B$6:$O$205,2,0),"")</f>
        <v>OROZCO GUALDRON DARWIN ENRIQUE</v>
      </c>
      <c r="E185" s="259" t="s">
        <v>1448</v>
      </c>
      <c r="F185" s="284" t="s">
        <v>1475</v>
      </c>
      <c r="G185" s="257" t="str">
        <f>IFERROR(VLOOKUP($C185,[2]BD!$B$6:$O$205,14,0),"")</f>
        <v>3142062934</v>
      </c>
      <c r="H185" s="31" t="s">
        <v>201</v>
      </c>
      <c r="I185" s="276">
        <v>28</v>
      </c>
      <c r="K185"/>
    </row>
    <row r="186" spans="2:11" ht="18.600000000000001" customHeight="1" x14ac:dyDescent="0.3">
      <c r="B186" s="255">
        <v>184</v>
      </c>
      <c r="C186" s="266">
        <v>1073510783</v>
      </c>
      <c r="D186" s="257" t="str">
        <f>IFERROR(VLOOKUP($C186,[2]BD!$B$6:$O$205,2,0),"")</f>
        <v>BAQUERO ORTIZ LUISA FERNANDA</v>
      </c>
      <c r="E186" s="259" t="s">
        <v>1448</v>
      </c>
      <c r="F186" s="284" t="s">
        <v>982</v>
      </c>
      <c r="G186" s="257" t="str">
        <f>IFERROR(VLOOKUP($C186,[2]BD!$B$6:$O$205,14,0),"")</f>
        <v>3143288879</v>
      </c>
      <c r="H186" s="31" t="s">
        <v>201</v>
      </c>
      <c r="I186" s="276">
        <v>28</v>
      </c>
      <c r="K186"/>
    </row>
    <row r="187" spans="2:11" ht="18.600000000000001" customHeight="1" x14ac:dyDescent="0.3">
      <c r="B187" s="255">
        <v>185</v>
      </c>
      <c r="C187" s="266">
        <v>1023926613</v>
      </c>
      <c r="D187" s="257" t="str">
        <f>IFERROR(VLOOKUP($C187,[2]BD!$B$6:$O$205,2,0),"")</f>
        <v xml:space="preserve">GIL RANGEL WILSON </v>
      </c>
      <c r="E187" s="259" t="s">
        <v>1448</v>
      </c>
      <c r="F187" s="284" t="s">
        <v>178</v>
      </c>
      <c r="G187" s="257" t="str">
        <f>IFERROR(VLOOKUP($C187,[2]BD!$B$6:$O$205,14,0),"")</f>
        <v>3212672537</v>
      </c>
      <c r="H187" s="31" t="s">
        <v>202</v>
      </c>
      <c r="I187" s="276">
        <v>8</v>
      </c>
      <c r="K187"/>
    </row>
    <row r="188" spans="2:11" ht="18.600000000000001" customHeight="1" x14ac:dyDescent="0.3">
      <c r="B188" s="255">
        <v>186</v>
      </c>
      <c r="C188" s="266">
        <v>91438948</v>
      </c>
      <c r="D188" s="257" t="str">
        <f>IFERROR(VLOOKUP($C188,[2]BD!$B$6:$O$205,2,0),"")</f>
        <v>HERNANDEZ GRANADOS ASLY TATIANA</v>
      </c>
      <c r="E188" s="259" t="s">
        <v>1448</v>
      </c>
      <c r="F188" s="284" t="s">
        <v>982</v>
      </c>
      <c r="G188" s="257" t="str">
        <f>IFERROR(VLOOKUP($C188,[2]BD!$B$6:$O$205,14,0),"")</f>
        <v>3133500092</v>
      </c>
      <c r="H188" s="34" t="s">
        <v>203</v>
      </c>
      <c r="I188" s="276">
        <v>28</v>
      </c>
      <c r="K188"/>
    </row>
    <row r="189" spans="2:11" ht="18.600000000000001" customHeight="1" x14ac:dyDescent="0.3">
      <c r="B189" s="255">
        <v>187</v>
      </c>
      <c r="C189" s="266">
        <v>1004536224</v>
      </c>
      <c r="D189" s="257" t="str">
        <f>IFERROR(VLOOKUP($C189,[2]BD!$B$6:$O$205,2,0),"")</f>
        <v>PEDRAZA BENITEZ SANDRA MILENA</v>
      </c>
      <c r="E189" s="259" t="s">
        <v>1448</v>
      </c>
      <c r="F189" s="284" t="s">
        <v>178</v>
      </c>
      <c r="G189" s="257" t="str">
        <f>IFERROR(VLOOKUP($C189,[2]BD!$B$6:$O$205,14,0),"")</f>
        <v>3232931329</v>
      </c>
      <c r="H189" s="31" t="s">
        <v>202</v>
      </c>
      <c r="I189" s="276">
        <v>26</v>
      </c>
      <c r="K189"/>
    </row>
    <row r="190" spans="2:11" ht="18.600000000000001" customHeight="1" x14ac:dyDescent="0.3">
      <c r="B190" s="255">
        <v>188</v>
      </c>
      <c r="C190" s="266">
        <v>1000596462</v>
      </c>
      <c r="D190" s="257" t="str">
        <f>IFERROR(VLOOKUP($C190,[2]BD!$B$6:$O$205,2,0),"")</f>
        <v>LOPEZ REINA YENNY ANDREA</v>
      </c>
      <c r="E190" s="259" t="s">
        <v>1448</v>
      </c>
      <c r="F190" s="284" t="s">
        <v>178</v>
      </c>
      <c r="G190" s="257" t="str">
        <f>IFERROR(VLOOKUP($C190,[2]BD!$B$6:$O$205,14,0),"")</f>
        <v>3112302469</v>
      </c>
      <c r="H190" s="31" t="s">
        <v>202</v>
      </c>
      <c r="I190" s="276">
        <v>28</v>
      </c>
      <c r="K190"/>
    </row>
    <row r="191" spans="2:11" ht="18.600000000000001" customHeight="1" x14ac:dyDescent="0.3">
      <c r="B191" s="255">
        <v>189</v>
      </c>
      <c r="C191" s="266">
        <v>53892166</v>
      </c>
      <c r="D191" s="257" t="str">
        <f>IFERROR(VLOOKUP($C191,[2]BD!$B$6:$O$205,2,0),"")</f>
        <v>MANOTAS SERNA DAVID ENRIQUE</v>
      </c>
      <c r="E191" s="259" t="s">
        <v>1448</v>
      </c>
      <c r="F191" s="284" t="s">
        <v>178</v>
      </c>
      <c r="G191" s="257" t="str">
        <f>IFERROR(VLOOKUP($C191,[2]BD!$B$6:$O$205,14,0),"")</f>
        <v>3102772175</v>
      </c>
      <c r="H191" s="31" t="s">
        <v>202</v>
      </c>
      <c r="I191" s="276">
        <v>28</v>
      </c>
      <c r="K191"/>
    </row>
    <row r="192" spans="2:11" ht="18.600000000000001" customHeight="1" x14ac:dyDescent="0.3">
      <c r="B192" s="255">
        <v>190</v>
      </c>
      <c r="C192" s="266">
        <v>72428676</v>
      </c>
      <c r="D192" s="257" t="str">
        <f>IFERROR(VLOOKUP($C192,[2]BD!$B$6:$O$205,2,0),"")</f>
        <v>RAMIREZ ALZATE MONICA ALEXANDRA</v>
      </c>
      <c r="E192" s="259" t="s">
        <v>1448</v>
      </c>
      <c r="F192" s="284" t="s">
        <v>180</v>
      </c>
      <c r="G192" s="257" t="str">
        <f>IFERROR(VLOOKUP($C192,[2]BD!$B$6:$O$205,14,0),"")</f>
        <v>3002072224</v>
      </c>
      <c r="H192" s="31" t="s">
        <v>202</v>
      </c>
      <c r="I192" s="276">
        <v>28</v>
      </c>
      <c r="K192"/>
    </row>
    <row r="193" spans="2:11 16340:16340" ht="18.600000000000001" customHeight="1" x14ac:dyDescent="0.3">
      <c r="B193" s="255">
        <v>191</v>
      </c>
      <c r="C193" s="266">
        <v>1023917280</v>
      </c>
      <c r="D193" s="257" t="str">
        <f>IFERROR(VLOOKUP($C193,[2]BD!$B$6:$O$205,2,0),"")</f>
        <v xml:space="preserve">BERNAL HOYOS EDNA </v>
      </c>
      <c r="E193" s="259" t="s">
        <v>1448</v>
      </c>
      <c r="F193" s="284" t="s">
        <v>983</v>
      </c>
      <c r="G193" s="257" t="str">
        <f>IFERROR(VLOOKUP($C193,[2]BD!$B$6:$O$205,14,0),"")</f>
        <v>3112290273</v>
      </c>
      <c r="H193" s="31" t="s">
        <v>201</v>
      </c>
      <c r="I193" s="276">
        <v>28</v>
      </c>
      <c r="K193"/>
    </row>
    <row r="194" spans="2:11 16340:16340" ht="18.600000000000001" customHeight="1" x14ac:dyDescent="0.3">
      <c r="B194" s="255">
        <v>192</v>
      </c>
      <c r="C194" s="266">
        <v>1004501396</v>
      </c>
      <c r="D194" s="257" t="str">
        <f>IFERROR(VLOOKUP($C194,[2]BD!$B$6:$O$205,2,0),"")</f>
        <v xml:space="preserve">TORRES AREVALO SEBASTIAN </v>
      </c>
      <c r="E194" s="259" t="s">
        <v>1448</v>
      </c>
      <c r="F194" s="284" t="s">
        <v>178</v>
      </c>
      <c r="G194" s="257" t="str">
        <f>IFERROR(VLOOKUP($C194,[2]BD!$B$6:$O$205,14,0),"")</f>
        <v>3008041039</v>
      </c>
      <c r="H194" s="31" t="s">
        <v>201</v>
      </c>
      <c r="I194" s="276">
        <v>17</v>
      </c>
      <c r="K194"/>
      <c r="XDL194" s="250" t="s">
        <v>1450</v>
      </c>
    </row>
    <row r="195" spans="2:11 16340:16340" ht="18.600000000000001" customHeight="1" x14ac:dyDescent="0.3">
      <c r="B195" s="255">
        <v>193</v>
      </c>
      <c r="C195" s="266">
        <v>53026098</v>
      </c>
      <c r="D195" s="257" t="str">
        <f>IFERROR(VLOOKUP($C195,[2]BD!$B$6:$O$205,2,0),"")</f>
        <v xml:space="preserve">PARRADO LEYTON EDWIN </v>
      </c>
      <c r="E195" s="259" t="s">
        <v>1448</v>
      </c>
      <c r="F195" s="284" t="s">
        <v>178</v>
      </c>
      <c r="G195" s="257" t="str">
        <f>IFERROR(VLOOKUP($C195,[2]BD!$B$6:$O$205,14,0),"")</f>
        <v>3187766237</v>
      </c>
      <c r="H195" s="31" t="s">
        <v>201</v>
      </c>
      <c r="I195" s="276">
        <v>10</v>
      </c>
      <c r="K195"/>
    </row>
    <row r="196" spans="2:11 16340:16340" ht="18.600000000000001" customHeight="1" x14ac:dyDescent="0.3">
      <c r="B196" s="255">
        <v>194</v>
      </c>
      <c r="C196" s="266">
        <v>6541909</v>
      </c>
      <c r="D196" s="257" t="str">
        <f>IFERROR(VLOOKUP($C196,[2]BD!$B$6:$O$205,2,0),"")</f>
        <v/>
      </c>
      <c r="E196" s="259" t="s">
        <v>1448</v>
      </c>
      <c r="F196" s="284" t="s">
        <v>178</v>
      </c>
      <c r="G196" s="257" t="str">
        <f>IFERROR(VLOOKUP($C196,[2]BD!$B$6:$O$205,14,0),"")</f>
        <v/>
      </c>
      <c r="H196" s="31" t="s">
        <v>202</v>
      </c>
      <c r="I196" s="276">
        <v>4</v>
      </c>
      <c r="K196"/>
    </row>
    <row r="197" spans="2:11 16340:16340" ht="18.600000000000001" customHeight="1" x14ac:dyDescent="0.3">
      <c r="B197" s="255">
        <v>195</v>
      </c>
      <c r="C197" s="266">
        <v>1052077081</v>
      </c>
      <c r="D197" s="257" t="str">
        <f>IFERROR(VLOOKUP($C197,[2]BD!$B$6:$O$205,2,0),"")</f>
        <v/>
      </c>
      <c r="E197" s="259" t="s">
        <v>1448</v>
      </c>
      <c r="F197" s="284" t="s">
        <v>178</v>
      </c>
      <c r="G197" s="257" t="str">
        <f>IFERROR(VLOOKUP($C197,[2]BD!$B$6:$O$205,14,0),"")</f>
        <v/>
      </c>
      <c r="H197" s="31" t="s">
        <v>202</v>
      </c>
      <c r="I197" s="276">
        <v>4</v>
      </c>
      <c r="K197"/>
    </row>
    <row r="198" spans="2:11 16340:16340" ht="18.600000000000001" customHeight="1" x14ac:dyDescent="0.3">
      <c r="B198" s="255">
        <v>196</v>
      </c>
      <c r="C198" s="266">
        <v>1196963427</v>
      </c>
      <c r="D198" s="257" t="str">
        <f>IFERROR(VLOOKUP($C198,[2]BD!$B$6:$O$205,2,0),"")</f>
        <v/>
      </c>
      <c r="E198" s="259" t="s">
        <v>1448</v>
      </c>
      <c r="F198" s="284" t="s">
        <v>178</v>
      </c>
      <c r="G198" s="257" t="str">
        <f>IFERROR(VLOOKUP($C198,[2]BD!$B$6:$O$205,14,0),"")</f>
        <v/>
      </c>
      <c r="H198" s="31" t="s">
        <v>202</v>
      </c>
      <c r="I198" s="276">
        <v>4</v>
      </c>
      <c r="K198"/>
    </row>
    <row r="199" spans="2:11 16340:16340" ht="18.600000000000001" customHeight="1" x14ac:dyDescent="0.3">
      <c r="B199" s="255">
        <v>197</v>
      </c>
      <c r="C199" s="266">
        <v>52118270</v>
      </c>
      <c r="D199" s="257" t="str">
        <f>IFERROR(VLOOKUP($C199,[2]BD!$B$6:$O$205,2,0),"")</f>
        <v xml:space="preserve">BERNAL HOYOS EDNA </v>
      </c>
      <c r="E199" s="259" t="s">
        <v>1448</v>
      </c>
      <c r="F199" s="284" t="s">
        <v>1475</v>
      </c>
      <c r="G199" s="257" t="str">
        <f>IFERROR(VLOOKUP($C199,[2]BD!$B$6:$O$205,14,0),"")</f>
        <v>3125374289</v>
      </c>
      <c r="H199" s="31" t="s">
        <v>201</v>
      </c>
      <c r="I199" s="276">
        <v>28</v>
      </c>
      <c r="K199"/>
    </row>
    <row r="200" spans="2:11 16340:16340" ht="18.600000000000001" customHeight="1" x14ac:dyDescent="0.3">
      <c r="B200" s="255">
        <v>198</v>
      </c>
      <c r="C200" s="266">
        <v>1087206496</v>
      </c>
      <c r="D200" s="257" t="str">
        <f>IFERROR(VLOOKUP($C200,[2]BD!$B$6:$O$205,2,0),"")</f>
        <v/>
      </c>
      <c r="E200" s="259" t="s">
        <v>1448</v>
      </c>
      <c r="F200" s="284" t="s">
        <v>178</v>
      </c>
      <c r="G200" s="257" t="str">
        <f>IFERROR(VLOOKUP($C200,[2]BD!$B$6:$O$205,14,0),"")</f>
        <v/>
      </c>
      <c r="H200" s="31" t="s">
        <v>209</v>
      </c>
      <c r="I200" s="276">
        <v>28</v>
      </c>
      <c r="K200"/>
    </row>
    <row r="201" spans="2:11 16340:16340" ht="18.600000000000001" customHeight="1" x14ac:dyDescent="0.3">
      <c r="B201" s="255">
        <v>199</v>
      </c>
      <c r="C201" s="266">
        <v>1023917280</v>
      </c>
      <c r="D201" s="257" t="str">
        <f>IFERROR(VLOOKUP($C201,[2]BD!$B$6:$O$205,2,0),"")</f>
        <v xml:space="preserve">BERNAL HOYOS EDNA </v>
      </c>
      <c r="E201" s="259" t="s">
        <v>1448</v>
      </c>
      <c r="F201" s="284" t="s">
        <v>983</v>
      </c>
      <c r="G201" s="257" t="str">
        <f>IFERROR(VLOOKUP($C201,[2]BD!$B$6:$O$205,14,0),"")</f>
        <v>3112290273</v>
      </c>
      <c r="H201" s="31" t="s">
        <v>201</v>
      </c>
      <c r="I201" s="276">
        <v>28</v>
      </c>
      <c r="K201"/>
    </row>
    <row r="202" spans="2:11 16340:16340" x14ac:dyDescent="0.3">
      <c r="K202"/>
    </row>
    <row r="203" spans="2:11 16340:16340" x14ac:dyDescent="0.3">
      <c r="I203" s="271">
        <f>SUM(I3:I201)</f>
        <v>5291</v>
      </c>
      <c r="K203"/>
    </row>
    <row r="204" spans="2:11 16340:16340" x14ac:dyDescent="0.3">
      <c r="K204"/>
    </row>
  </sheetData>
  <autoFilter ref="A2:XER201" xr:uid="{00000000-0009-0000-0000-000003000000}"/>
  <conditionalFormatting sqref="C3:C35">
    <cfRule type="duplicateValues" dxfId="2238" priority="310"/>
  </conditionalFormatting>
  <conditionalFormatting sqref="C36:C129">
    <cfRule type="duplicateValues" dxfId="2237" priority="551"/>
  </conditionalFormatting>
  <conditionalFormatting sqref="C183:C195">
    <cfRule type="duplicateValues" dxfId="2236" priority="552"/>
  </conditionalFormatting>
  <conditionalFormatting sqref="C196:C197">
    <cfRule type="duplicateValues" dxfId="2235" priority="113"/>
  </conditionalFormatting>
  <conditionalFormatting sqref="C198">
    <cfRule type="duplicateValues" dxfId="2234" priority="75"/>
  </conditionalFormatting>
  <conditionalFormatting sqref="C199:C200">
    <cfRule type="duplicateValues" dxfId="2233" priority="553"/>
  </conditionalFormatting>
  <conditionalFormatting sqref="C201">
    <cfRule type="duplicateValues" dxfId="2232" priority="37"/>
  </conditionalFormatting>
  <conditionalFormatting sqref="C202:C1048576 C1:C2">
    <cfRule type="duplicateValues" dxfId="2231" priority="546"/>
    <cfRule type="duplicateValues" dxfId="2230" priority="548"/>
    <cfRule type="duplicateValues" dxfId="2229" priority="549"/>
  </conditionalFormatting>
  <conditionalFormatting sqref="C202:C1048576 C130:C182 C1:C2">
    <cfRule type="duplicateValues" dxfId="2228" priority="550"/>
  </conditionalFormatting>
  <conditionalFormatting sqref="C202:C1048576">
    <cfRule type="duplicateValues" dxfId="2227" priority="547"/>
  </conditionalFormatting>
  <conditionalFormatting sqref="D2">
    <cfRule type="duplicateValues" dxfId="2226" priority="3849"/>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V36"/>
  <sheetViews>
    <sheetView tabSelected="1" zoomScale="80" zoomScaleNormal="80" workbookViewId="0">
      <pane xSplit="2" ySplit="4" topLeftCell="AD5" activePane="bottomRight" state="frozen"/>
      <selection pane="topRight" activeCell="C1" sqref="C1"/>
      <selection pane="bottomLeft" activeCell="A5" sqref="A5"/>
      <selection pane="bottomRight" activeCell="AM13" sqref="AM13"/>
    </sheetView>
  </sheetViews>
  <sheetFormatPr baseColWidth="10" defaultColWidth="11.42578125" defaultRowHeight="15" x14ac:dyDescent="0.25"/>
  <cols>
    <col min="1" max="1" width="44.140625" customWidth="1"/>
    <col min="2" max="2" width="8.7109375" bestFit="1" customWidth="1"/>
    <col min="3" max="3" width="16.85546875" customWidth="1"/>
    <col min="4" max="4" width="16.7109375" customWidth="1"/>
    <col min="5" max="5" width="12.5703125" customWidth="1"/>
    <col min="6" max="6" width="15.5703125" customWidth="1"/>
    <col min="7" max="9" width="14.5703125" customWidth="1"/>
    <col min="10" max="10" width="15.5703125" customWidth="1"/>
    <col min="11" max="11" width="13.5703125" customWidth="1"/>
    <col min="12" max="12" width="14.5703125" customWidth="1"/>
    <col min="13" max="13" width="19" customWidth="1"/>
    <col min="14" max="14" width="13" customWidth="1"/>
    <col min="15" max="15" width="12.5703125" customWidth="1"/>
    <col min="16" max="16" width="14.42578125" customWidth="1"/>
    <col min="17" max="17" width="15.5703125" customWidth="1"/>
    <col min="18" max="18" width="14.5703125" customWidth="1"/>
    <col min="19" max="19" width="15.42578125" customWidth="1"/>
    <col min="20" max="20" width="12.5703125" customWidth="1"/>
    <col min="21" max="21" width="13" customWidth="1"/>
    <col min="22" max="22" width="14.5703125" customWidth="1"/>
    <col min="23" max="23" width="12.5703125" customWidth="1"/>
    <col min="24" max="24" width="14.5703125" customWidth="1"/>
    <col min="25" max="25" width="12.85546875" customWidth="1"/>
    <col min="26" max="27" width="12.5703125" customWidth="1"/>
    <col min="28" max="28" width="13.5703125" customWidth="1"/>
    <col min="29" max="29" width="13" customWidth="1"/>
    <col min="30" max="30" width="14.5703125" customWidth="1"/>
    <col min="31" max="31" width="15.5703125" customWidth="1"/>
    <col min="32" max="32" width="14.42578125" customWidth="1"/>
    <col min="33" max="33" width="15.5703125" customWidth="1"/>
    <col min="34" max="35" width="13" customWidth="1"/>
    <col min="36" max="36" width="15.5703125" customWidth="1"/>
    <col min="37" max="38" width="12.5703125" customWidth="1"/>
    <col min="39" max="39" width="13" customWidth="1"/>
    <col min="40" max="40" width="14.5703125" customWidth="1"/>
    <col min="41" max="41" width="13" customWidth="1"/>
    <col min="42" max="42" width="14.5703125" customWidth="1"/>
    <col min="43" max="43" width="15.7109375" bestFit="1" customWidth="1"/>
    <col min="44" max="45" width="16.85546875" bestFit="1" customWidth="1"/>
    <col min="46" max="46" width="16.7109375" bestFit="1" customWidth="1"/>
    <col min="47" max="48" width="14" bestFit="1" customWidth="1"/>
  </cols>
  <sheetData>
    <row r="1" spans="1:48" ht="30" x14ac:dyDescent="0.25">
      <c r="A1" s="452" t="s">
        <v>0</v>
      </c>
      <c r="B1" s="453"/>
      <c r="C1" s="3" t="s">
        <v>1566</v>
      </c>
      <c r="D1" s="3" t="s">
        <v>1</v>
      </c>
      <c r="E1" s="3" t="s">
        <v>3</v>
      </c>
      <c r="F1" s="3" t="s">
        <v>4</v>
      </c>
      <c r="G1" s="3" t="s">
        <v>5</v>
      </c>
      <c r="H1" s="3" t="s">
        <v>6</v>
      </c>
      <c r="I1" s="3" t="s">
        <v>7</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c r="AG1" s="3" t="s">
        <v>32</v>
      </c>
      <c r="AH1" s="3" t="s">
        <v>33</v>
      </c>
      <c r="AI1" s="3" t="s">
        <v>34</v>
      </c>
      <c r="AJ1" s="3" t="s">
        <v>35</v>
      </c>
      <c r="AK1" s="3" t="s">
        <v>36</v>
      </c>
      <c r="AL1" s="3" t="s">
        <v>37</v>
      </c>
      <c r="AM1" s="3" t="s">
        <v>38</v>
      </c>
      <c r="AN1" s="3" t="s">
        <v>39</v>
      </c>
      <c r="AO1" s="3" t="s">
        <v>40</v>
      </c>
      <c r="AP1" s="3" t="s">
        <v>182</v>
      </c>
      <c r="AQ1" s="3" t="s">
        <v>41</v>
      </c>
      <c r="AR1" s="3" t="s">
        <v>42</v>
      </c>
      <c r="AS1" s="3" t="s">
        <v>43</v>
      </c>
    </row>
    <row r="2" spans="1:48" x14ac:dyDescent="0.25">
      <c r="A2" s="452" t="s">
        <v>118</v>
      </c>
      <c r="B2" s="453"/>
      <c r="C2" s="329">
        <v>42058721.035904005</v>
      </c>
      <c r="D2" s="329">
        <v>36675033.098262385</v>
      </c>
      <c r="E2" s="329">
        <v>5916000</v>
      </c>
      <c r="F2" s="329">
        <v>0.89380449242889881</v>
      </c>
      <c r="G2" s="329">
        <v>17297779.239196401</v>
      </c>
      <c r="H2" s="329">
        <v>0</v>
      </c>
      <c r="I2" s="329">
        <v>1307664.0026123002</v>
      </c>
      <c r="J2" s="329">
        <v>49507714.866453402</v>
      </c>
      <c r="K2" s="329">
        <v>4376000</v>
      </c>
      <c r="L2" s="329">
        <v>992971.48632629996</v>
      </c>
      <c r="M2" s="329">
        <v>17331591.368903987</v>
      </c>
      <c r="N2" s="329">
        <v>739150.49576399999</v>
      </c>
      <c r="O2" s="329">
        <v>1256000.185668</v>
      </c>
      <c r="P2" s="329">
        <v>84914991.497676805</v>
      </c>
      <c r="Q2" s="329">
        <v>46159181.889066301</v>
      </c>
      <c r="R2" s="329">
        <v>4690924.2705477998</v>
      </c>
      <c r="S2" s="329">
        <v>8187585.3045910001</v>
      </c>
      <c r="T2" s="329">
        <v>1856000</v>
      </c>
      <c r="U2" s="329">
        <v>12893488</v>
      </c>
      <c r="V2" s="329">
        <v>9852496</v>
      </c>
      <c r="W2" s="329">
        <v>3810172</v>
      </c>
      <c r="X2" s="329">
        <v>5903420.7437180001</v>
      </c>
      <c r="Y2" s="329">
        <v>6804436</v>
      </c>
      <c r="Z2" s="329">
        <v>5797597</v>
      </c>
      <c r="AA2" s="329">
        <v>3834146</v>
      </c>
      <c r="AB2" s="329">
        <v>5725353</v>
      </c>
      <c r="AC2" s="329">
        <v>4001321</v>
      </c>
      <c r="AD2" s="329">
        <v>38313065.113921404</v>
      </c>
      <c r="AE2" s="329">
        <v>21859699.000000004</v>
      </c>
      <c r="AF2" s="329">
        <v>83910556</v>
      </c>
      <c r="AG2" s="329">
        <v>18678994.2501917</v>
      </c>
      <c r="AH2" s="329">
        <v>672355.37446790002</v>
      </c>
      <c r="AI2" s="329">
        <v>0.39781369996489957</v>
      </c>
      <c r="AJ2" s="329">
        <v>85470</v>
      </c>
      <c r="AK2" s="329">
        <v>378000</v>
      </c>
      <c r="AL2" s="329">
        <v>5240000</v>
      </c>
      <c r="AM2" s="329">
        <v>7427652.36314</v>
      </c>
      <c r="AN2" s="329">
        <v>5346672.0789193995</v>
      </c>
      <c r="AO2" s="329">
        <v>1168018.6806284999</v>
      </c>
      <c r="AP2" s="329">
        <v>11099290.426684801</v>
      </c>
      <c r="AQ2" s="329">
        <v>192763000</v>
      </c>
      <c r="AR2" s="329">
        <v>213820333.70188901</v>
      </c>
      <c r="AS2" s="329">
        <v>5597952750.4953279</v>
      </c>
      <c r="AT2" s="330">
        <f>SUM(C2:AS2)</f>
        <v>6580605597.2614794</v>
      </c>
    </row>
    <row r="3" spans="1:48" x14ac:dyDescent="0.25">
      <c r="A3" s="452" t="s">
        <v>120</v>
      </c>
      <c r="B3" s="453"/>
      <c r="C3" s="329">
        <f>C2-C30</f>
        <v>41465220.167192005</v>
      </c>
      <c r="D3" s="329">
        <f t="shared" ref="D3:AS3" si="0">D2-D30</f>
        <v>27034851.956574388</v>
      </c>
      <c r="E3" s="329">
        <f t="shared" si="0"/>
        <v>5916000</v>
      </c>
      <c r="F3" s="329">
        <f t="shared" si="0"/>
        <v>0.89380449242889881</v>
      </c>
      <c r="G3" s="329">
        <f t="shared" si="0"/>
        <v>11441693.249673199</v>
      </c>
      <c r="H3" s="329">
        <f t="shared" si="0"/>
        <v>0</v>
      </c>
      <c r="I3" s="329">
        <f t="shared" si="0"/>
        <v>1216430.4499373003</v>
      </c>
      <c r="J3" s="329">
        <f t="shared" si="0"/>
        <v>49328198.753438205</v>
      </c>
      <c r="K3" s="329">
        <f t="shared" si="0"/>
        <v>4376000</v>
      </c>
      <c r="L3" s="329">
        <f t="shared" si="0"/>
        <v>241357.54911629984</v>
      </c>
      <c r="M3" s="329">
        <f t="shared" si="0"/>
        <v>1346234.7748007867</v>
      </c>
      <c r="N3" s="329">
        <f t="shared" si="0"/>
        <v>603286.30060800002</v>
      </c>
      <c r="O3" s="329">
        <f t="shared" si="0"/>
        <v>1227993.278502</v>
      </c>
      <c r="P3" s="329">
        <f t="shared" si="0"/>
        <v>73937345.173270404</v>
      </c>
      <c r="Q3" s="329">
        <f t="shared" si="0"/>
        <v>46032984.9810903</v>
      </c>
      <c r="R3" s="329">
        <f t="shared" si="0"/>
        <v>3994985.4397978</v>
      </c>
      <c r="S3" s="329">
        <f t="shared" si="0"/>
        <v>8187585.3045910001</v>
      </c>
      <c r="T3" s="329">
        <f t="shared" si="0"/>
        <v>1856000</v>
      </c>
      <c r="U3" s="329">
        <f t="shared" si="0"/>
        <v>12833616.679347999</v>
      </c>
      <c r="V3" s="329">
        <f t="shared" si="0"/>
        <v>9803007.0164800007</v>
      </c>
      <c r="W3" s="329">
        <f t="shared" si="0"/>
        <v>3760995.8508339999</v>
      </c>
      <c r="X3" s="329">
        <f t="shared" si="0"/>
        <v>5879019.6641060002</v>
      </c>
      <c r="Y3" s="329">
        <f t="shared" si="0"/>
        <v>6804436</v>
      </c>
      <c r="Z3" s="329">
        <f t="shared" si="0"/>
        <v>5761185.9037600001</v>
      </c>
      <c r="AA3" s="329">
        <f t="shared" si="0"/>
        <v>3834146</v>
      </c>
      <c r="AB3" s="329">
        <f t="shared" si="0"/>
        <v>5705837.3110140003</v>
      </c>
      <c r="AC3" s="329">
        <f t="shared" si="0"/>
        <v>3947280.6294499999</v>
      </c>
      <c r="AD3" s="329">
        <f t="shared" si="0"/>
        <v>37767880.923150204</v>
      </c>
      <c r="AE3" s="329">
        <f t="shared" si="0"/>
        <v>13374044.214404503</v>
      </c>
      <c r="AF3" s="329">
        <f t="shared" si="0"/>
        <v>83878960.906314999</v>
      </c>
      <c r="AG3" s="329">
        <f t="shared" si="0"/>
        <v>9720053.4288916998</v>
      </c>
      <c r="AH3" s="329">
        <f t="shared" si="0"/>
        <v>335296.35120590008</v>
      </c>
      <c r="AI3" s="329">
        <f t="shared" si="0"/>
        <v>0.39781369996489957</v>
      </c>
      <c r="AJ3" s="329">
        <f t="shared" si="0"/>
        <v>85470</v>
      </c>
      <c r="AK3" s="329">
        <f t="shared" si="0"/>
        <v>378000</v>
      </c>
      <c r="AL3" s="329">
        <f t="shared" si="0"/>
        <v>5240000</v>
      </c>
      <c r="AM3" s="329">
        <f t="shared" si="0"/>
        <v>7362031.2411470003</v>
      </c>
      <c r="AN3" s="329">
        <f t="shared" si="0"/>
        <v>5226293.1842863997</v>
      </c>
      <c r="AO3" s="329">
        <f t="shared" si="0"/>
        <v>1077003.1711460999</v>
      </c>
      <c r="AP3" s="329">
        <f t="shared" si="0"/>
        <v>11069985.1393428</v>
      </c>
      <c r="AQ3" s="329">
        <f t="shared" si="0"/>
        <v>192763000</v>
      </c>
      <c r="AR3" s="329">
        <f t="shared" si="0"/>
        <v>198928690.46477801</v>
      </c>
      <c r="AS3" s="329">
        <f t="shared" si="0"/>
        <v>4876107991.6473656</v>
      </c>
    </row>
    <row r="4" spans="1:48" ht="178.5" customHeight="1" x14ac:dyDescent="0.25">
      <c r="A4" s="4" t="s">
        <v>44</v>
      </c>
      <c r="B4" s="3"/>
      <c r="C4" s="3" t="s">
        <v>1567</v>
      </c>
      <c r="D4" s="3" t="s">
        <v>1568</v>
      </c>
      <c r="E4" s="328" t="s">
        <v>1507</v>
      </c>
      <c r="F4" s="3" t="s">
        <v>1508</v>
      </c>
      <c r="G4" s="3" t="s">
        <v>1569</v>
      </c>
      <c r="H4" s="3" t="s">
        <v>1570</v>
      </c>
      <c r="I4" s="3" t="s">
        <v>1509</v>
      </c>
      <c r="J4" s="3" t="s">
        <v>1571</v>
      </c>
      <c r="K4" s="328" t="s">
        <v>1510</v>
      </c>
      <c r="L4" s="3" t="s">
        <v>1572</v>
      </c>
      <c r="M4" s="3" t="s">
        <v>1511</v>
      </c>
      <c r="N4" s="3" t="s">
        <v>1512</v>
      </c>
      <c r="O4" s="3" t="s">
        <v>1513</v>
      </c>
      <c r="P4" s="3" t="s">
        <v>1573</v>
      </c>
      <c r="Q4" s="3" t="s">
        <v>1514</v>
      </c>
      <c r="R4" s="3" t="s">
        <v>1574</v>
      </c>
      <c r="S4" s="3" t="s">
        <v>1515</v>
      </c>
      <c r="T4" s="328" t="s">
        <v>1516</v>
      </c>
      <c r="U4" s="3" t="s">
        <v>1517</v>
      </c>
      <c r="V4" s="3" t="s">
        <v>1518</v>
      </c>
      <c r="W4" s="3" t="s">
        <v>1575</v>
      </c>
      <c r="X4" s="3" t="s">
        <v>1519</v>
      </c>
      <c r="Y4" s="3" t="s">
        <v>1576</v>
      </c>
      <c r="Z4" s="3" t="s">
        <v>1520</v>
      </c>
      <c r="AA4" s="3" t="s">
        <v>1521</v>
      </c>
      <c r="AB4" s="3" t="s">
        <v>1522</v>
      </c>
      <c r="AC4" s="3" t="s">
        <v>1523</v>
      </c>
      <c r="AD4" s="3" t="s">
        <v>1524</v>
      </c>
      <c r="AE4" s="3" t="s">
        <v>1525</v>
      </c>
      <c r="AF4" s="3" t="s">
        <v>1526</v>
      </c>
      <c r="AG4" s="3" t="s">
        <v>1577</v>
      </c>
      <c r="AH4" s="3" t="s">
        <v>1578</v>
      </c>
      <c r="AI4" s="3" t="s">
        <v>1579</v>
      </c>
      <c r="AJ4" s="3" t="s">
        <v>1527</v>
      </c>
      <c r="AK4" s="328" t="s">
        <v>1528</v>
      </c>
      <c r="AL4" s="328" t="s">
        <v>1529</v>
      </c>
      <c r="AM4" s="3" t="s">
        <v>1530</v>
      </c>
      <c r="AN4" s="3" t="s">
        <v>1582</v>
      </c>
      <c r="AO4" s="3" t="s">
        <v>1531</v>
      </c>
      <c r="AP4" s="3" t="s">
        <v>1532</v>
      </c>
      <c r="AQ4" s="3" t="s">
        <v>1533</v>
      </c>
      <c r="AR4" s="3" t="s">
        <v>1534</v>
      </c>
      <c r="AS4" s="3" t="s">
        <v>1535</v>
      </c>
      <c r="AT4" s="331" t="s">
        <v>1536</v>
      </c>
      <c r="AU4" s="331"/>
    </row>
    <row r="5" spans="1:48" ht="16.5" x14ac:dyDescent="0.25">
      <c r="A5" s="5" t="s">
        <v>1537</v>
      </c>
      <c r="B5" s="5">
        <v>4233100</v>
      </c>
      <c r="C5" s="332">
        <v>382554.076458</v>
      </c>
      <c r="D5" s="219">
        <v>6514481.4047999997</v>
      </c>
      <c r="E5" s="334"/>
      <c r="F5" s="334">
        <v>0</v>
      </c>
      <c r="G5" s="334">
        <v>825835.65179999988</v>
      </c>
      <c r="H5" s="334">
        <v>0</v>
      </c>
      <c r="I5" s="334">
        <v>36493.421069999997</v>
      </c>
      <c r="J5" s="334">
        <v>75092.005649999992</v>
      </c>
      <c r="K5" s="334"/>
      <c r="L5" s="334">
        <v>450968.362326</v>
      </c>
      <c r="M5" s="334">
        <v>11496944.76606</v>
      </c>
      <c r="N5" s="334">
        <v>135864.19515600003</v>
      </c>
      <c r="O5" s="334">
        <v>28006.907165999997</v>
      </c>
      <c r="P5" s="334">
        <v>8551696.352256</v>
      </c>
      <c r="Q5" s="334">
        <v>0</v>
      </c>
      <c r="R5" s="334">
        <v>309306.147</v>
      </c>
      <c r="S5" s="334">
        <v>0</v>
      </c>
      <c r="T5" s="334"/>
      <c r="U5" s="334">
        <v>0</v>
      </c>
      <c r="V5" s="334">
        <v>0</v>
      </c>
      <c r="W5" s="334">
        <v>12372.24588</v>
      </c>
      <c r="X5" s="334">
        <v>0</v>
      </c>
      <c r="Y5" s="334">
        <v>0</v>
      </c>
      <c r="Z5" s="334">
        <v>0</v>
      </c>
      <c r="AA5" s="334">
        <v>0</v>
      </c>
      <c r="AB5" s="334">
        <v>0</v>
      </c>
      <c r="AC5" s="334">
        <v>0</v>
      </c>
      <c r="AD5" s="334">
        <v>243411.00092999995</v>
      </c>
      <c r="AE5" s="334">
        <v>7332475.0285080001</v>
      </c>
      <c r="AF5" s="334">
        <v>0</v>
      </c>
      <c r="AG5" s="334">
        <v>4050640.3711800002</v>
      </c>
      <c r="AH5" s="334">
        <v>98560.462544999988</v>
      </c>
      <c r="AI5" s="334">
        <v>0</v>
      </c>
      <c r="AJ5" s="334">
        <v>0</v>
      </c>
      <c r="AK5" s="334"/>
      <c r="AL5" s="334"/>
      <c r="AM5" s="334">
        <v>46872.229995000016</v>
      </c>
      <c r="AN5" s="334">
        <v>75119.055236999993</v>
      </c>
      <c r="AO5" s="334">
        <v>32777.043030000008</v>
      </c>
      <c r="AP5" s="334">
        <v>0</v>
      </c>
      <c r="AQ5" s="334"/>
      <c r="AR5" s="335">
        <v>3829908.6848460003</v>
      </c>
      <c r="AS5" s="335">
        <v>190273821.34744653</v>
      </c>
      <c r="AT5" s="333">
        <f t="shared" ref="AT5:AT29" si="1">SUM(C5:AR5)</f>
        <v>44529379.411893003</v>
      </c>
      <c r="AU5" s="330"/>
      <c r="AV5" s="330"/>
    </row>
    <row r="6" spans="1:48" ht="16.5" x14ac:dyDescent="0.25">
      <c r="A6" s="5" t="s">
        <v>1538</v>
      </c>
      <c r="B6" s="5">
        <v>4213000</v>
      </c>
      <c r="C6" s="332">
        <v>204142.05702000001</v>
      </c>
      <c r="D6" s="219">
        <v>1085746.9007999999</v>
      </c>
      <c r="E6" s="334"/>
      <c r="F6" s="334">
        <v>0</v>
      </c>
      <c r="G6" s="334">
        <v>165167.13036000001</v>
      </c>
      <c r="H6" s="334">
        <v>0</v>
      </c>
      <c r="I6" s="334">
        <v>18246.710534999998</v>
      </c>
      <c r="J6" s="334">
        <v>30036.80226</v>
      </c>
      <c r="K6" s="334"/>
      <c r="L6" s="334">
        <v>225484.181163</v>
      </c>
      <c r="M6" s="334">
        <v>1422808.2762</v>
      </c>
      <c r="N6" s="334">
        <v>0</v>
      </c>
      <c r="O6" s="334">
        <v>0</v>
      </c>
      <c r="P6" s="334">
        <v>395911.86816000001</v>
      </c>
      <c r="Q6" s="334">
        <v>0</v>
      </c>
      <c r="R6" s="334">
        <v>309306.147</v>
      </c>
      <c r="S6" s="334">
        <v>0</v>
      </c>
      <c r="T6" s="334"/>
      <c r="U6" s="334">
        <v>27632.917224000001</v>
      </c>
      <c r="V6" s="334">
        <v>0</v>
      </c>
      <c r="W6" s="334">
        <v>12372.24588</v>
      </c>
      <c r="X6" s="334">
        <v>0</v>
      </c>
      <c r="Y6" s="334">
        <v>0</v>
      </c>
      <c r="Z6" s="334">
        <v>0</v>
      </c>
      <c r="AA6" s="334">
        <v>0</v>
      </c>
      <c r="AB6" s="334">
        <v>0</v>
      </c>
      <c r="AC6" s="334">
        <v>0</v>
      </c>
      <c r="AD6" s="334">
        <v>139053.694284</v>
      </c>
      <c r="AE6" s="334">
        <v>651706.8756599999</v>
      </c>
      <c r="AF6" s="334">
        <v>0</v>
      </c>
      <c r="AG6" s="334">
        <v>1333051.866189</v>
      </c>
      <c r="AH6" s="334">
        <v>46260.674115000002</v>
      </c>
      <c r="AI6" s="334">
        <v>0</v>
      </c>
      <c r="AJ6" s="334">
        <v>0</v>
      </c>
      <c r="AK6" s="334"/>
      <c r="AL6" s="334"/>
      <c r="AM6" s="334">
        <v>18748.891997999999</v>
      </c>
      <c r="AN6" s="334">
        <v>45259.839396000003</v>
      </c>
      <c r="AO6" s="334">
        <v>25373.688675000001</v>
      </c>
      <c r="AP6" s="334">
        <v>0</v>
      </c>
      <c r="AQ6" s="334"/>
      <c r="AR6" s="335">
        <v>1108789.620717</v>
      </c>
      <c r="AS6" s="335">
        <v>63034691.076503776</v>
      </c>
      <c r="AT6" s="333">
        <f t="shared" si="1"/>
        <v>7265100.3876360012</v>
      </c>
      <c r="AU6" s="330"/>
      <c r="AV6" s="330"/>
    </row>
    <row r="7" spans="1:48" ht="16.5" x14ac:dyDescent="0.25">
      <c r="A7" s="5" t="s">
        <v>1539</v>
      </c>
      <c r="B7" s="5">
        <v>4211200</v>
      </c>
      <c r="C7" s="332">
        <v>6804.7352340000007</v>
      </c>
      <c r="D7" s="219">
        <v>2039952.8360879996</v>
      </c>
      <c r="E7" s="334"/>
      <c r="F7" s="334">
        <v>0</v>
      </c>
      <c r="G7" s="334">
        <v>165167.13036000001</v>
      </c>
      <c r="H7" s="334">
        <v>0</v>
      </c>
      <c r="I7" s="334">
        <v>0</v>
      </c>
      <c r="J7" s="334">
        <v>65367.091089000009</v>
      </c>
      <c r="K7" s="334"/>
      <c r="L7" s="334">
        <v>0</v>
      </c>
      <c r="M7" s="334">
        <v>573453.59653800004</v>
      </c>
      <c r="N7" s="334">
        <v>0</v>
      </c>
      <c r="O7" s="334">
        <v>0</v>
      </c>
      <c r="P7" s="334">
        <v>213792.40880640002</v>
      </c>
      <c r="Q7" s="334">
        <v>0</v>
      </c>
      <c r="R7" s="334">
        <v>0</v>
      </c>
      <c r="S7" s="334">
        <v>0</v>
      </c>
      <c r="T7" s="334"/>
      <c r="U7" s="334">
        <v>13816.458612</v>
      </c>
      <c r="V7" s="334">
        <v>18558.36882</v>
      </c>
      <c r="W7" s="334">
        <v>0</v>
      </c>
      <c r="X7" s="334">
        <v>0</v>
      </c>
      <c r="Y7" s="334">
        <v>0</v>
      </c>
      <c r="Z7" s="334">
        <v>14564.438495999999</v>
      </c>
      <c r="AA7" s="334">
        <v>0</v>
      </c>
      <c r="AB7" s="334">
        <v>6237.8699760000009</v>
      </c>
      <c r="AC7" s="334">
        <v>0</v>
      </c>
      <c r="AD7" s="334">
        <v>61546.748549399992</v>
      </c>
      <c r="AE7" s="334">
        <v>278276.74250400002</v>
      </c>
      <c r="AF7" s="334">
        <v>12638.037473999999</v>
      </c>
      <c r="AG7" s="334">
        <v>450116.30033549998</v>
      </c>
      <c r="AH7" s="334">
        <v>0</v>
      </c>
      <c r="AI7" s="334">
        <v>0</v>
      </c>
      <c r="AJ7" s="334">
        <v>0</v>
      </c>
      <c r="AK7" s="334"/>
      <c r="AL7" s="334"/>
      <c r="AM7" s="334">
        <v>0</v>
      </c>
      <c r="AN7" s="334">
        <v>0</v>
      </c>
      <c r="AO7" s="334">
        <v>6280.9141014000006</v>
      </c>
      <c r="AP7" s="334">
        <v>29305.287342</v>
      </c>
      <c r="AQ7" s="334"/>
      <c r="AR7" s="335">
        <v>672616.20641099999</v>
      </c>
      <c r="AS7" s="335">
        <v>19495277.278918695</v>
      </c>
      <c r="AT7" s="333">
        <f t="shared" si="1"/>
        <v>4628495.1707366994</v>
      </c>
      <c r="AU7" s="330"/>
      <c r="AV7" s="330"/>
    </row>
    <row r="8" spans="1:48" x14ac:dyDescent="0.25">
      <c r="A8" s="5" t="s">
        <v>1540</v>
      </c>
      <c r="B8" s="5"/>
      <c r="C8" s="332">
        <v>0</v>
      </c>
      <c r="D8" s="334">
        <v>0</v>
      </c>
      <c r="E8" s="334"/>
      <c r="F8" s="334">
        <v>0</v>
      </c>
      <c r="G8" s="334">
        <v>0</v>
      </c>
      <c r="H8" s="334">
        <v>0</v>
      </c>
      <c r="I8" s="334">
        <v>0</v>
      </c>
      <c r="J8" s="334">
        <v>0</v>
      </c>
      <c r="K8" s="334"/>
      <c r="L8" s="334">
        <v>0</v>
      </c>
      <c r="M8" s="334">
        <v>0</v>
      </c>
      <c r="N8" s="334">
        <v>0</v>
      </c>
      <c r="O8" s="334">
        <v>0</v>
      </c>
      <c r="P8" s="334">
        <v>0</v>
      </c>
      <c r="Q8" s="334">
        <v>0</v>
      </c>
      <c r="R8" s="334">
        <v>0</v>
      </c>
      <c r="S8" s="334">
        <v>0</v>
      </c>
      <c r="T8" s="334"/>
      <c r="U8" s="334">
        <v>0</v>
      </c>
      <c r="V8" s="334">
        <v>0</v>
      </c>
      <c r="W8" s="334">
        <v>0</v>
      </c>
      <c r="X8" s="334">
        <v>0</v>
      </c>
      <c r="Y8" s="334">
        <v>0</v>
      </c>
      <c r="Z8" s="334">
        <v>0</v>
      </c>
      <c r="AA8" s="334">
        <v>0</v>
      </c>
      <c r="AB8" s="334">
        <v>0</v>
      </c>
      <c r="AC8" s="334">
        <v>0</v>
      </c>
      <c r="AD8" s="334">
        <v>0</v>
      </c>
      <c r="AE8" s="334">
        <v>0</v>
      </c>
      <c r="AF8" s="334">
        <v>0</v>
      </c>
      <c r="AG8" s="334">
        <v>0</v>
      </c>
      <c r="AH8" s="334">
        <v>0</v>
      </c>
      <c r="AI8" s="334">
        <v>0</v>
      </c>
      <c r="AJ8" s="334">
        <v>0</v>
      </c>
      <c r="AK8" s="334"/>
      <c r="AL8" s="334"/>
      <c r="AM8" s="334">
        <v>0</v>
      </c>
      <c r="AN8" s="334">
        <v>0</v>
      </c>
      <c r="AO8" s="334">
        <v>0</v>
      </c>
      <c r="AP8" s="334">
        <v>0</v>
      </c>
      <c r="AQ8" s="334"/>
      <c r="AR8" s="335">
        <v>0</v>
      </c>
      <c r="AS8" s="335">
        <v>7798101.9595674779</v>
      </c>
      <c r="AT8" s="333">
        <f t="shared" si="1"/>
        <v>0</v>
      </c>
      <c r="AU8" s="330"/>
      <c r="AV8" s="330"/>
    </row>
    <row r="9" spans="1:48" ht="16.5" x14ac:dyDescent="0.25">
      <c r="A9" s="5" t="s">
        <v>1541</v>
      </c>
      <c r="B9" s="5">
        <v>4222119</v>
      </c>
      <c r="C9" s="371">
        <v>0</v>
      </c>
      <c r="D9" s="219">
        <v>0</v>
      </c>
      <c r="E9" s="334"/>
      <c r="F9" s="334">
        <v>0</v>
      </c>
      <c r="G9" s="334">
        <v>165167.13036000001</v>
      </c>
      <c r="H9" s="334">
        <v>0</v>
      </c>
      <c r="I9" s="334">
        <v>0</v>
      </c>
      <c r="J9" s="334">
        <v>0</v>
      </c>
      <c r="K9" s="334"/>
      <c r="L9" s="334">
        <v>0</v>
      </c>
      <c r="M9" s="334">
        <v>0</v>
      </c>
      <c r="N9" s="334">
        <v>0</v>
      </c>
      <c r="O9" s="334">
        <v>0</v>
      </c>
      <c r="P9" s="334">
        <v>445400.85168000002</v>
      </c>
      <c r="Q9" s="334">
        <v>0</v>
      </c>
      <c r="R9" s="334">
        <v>0</v>
      </c>
      <c r="S9" s="334">
        <v>0</v>
      </c>
      <c r="T9" s="334"/>
      <c r="U9" s="334">
        <v>0</v>
      </c>
      <c r="V9" s="334">
        <v>0</v>
      </c>
      <c r="W9" s="334">
        <v>0</v>
      </c>
      <c r="X9" s="334">
        <v>0</v>
      </c>
      <c r="Y9" s="334">
        <v>0</v>
      </c>
      <c r="Z9" s="334">
        <v>0</v>
      </c>
      <c r="AA9" s="334">
        <v>0</v>
      </c>
      <c r="AB9" s="334">
        <v>0</v>
      </c>
      <c r="AC9" s="334">
        <v>0</v>
      </c>
      <c r="AD9" s="334">
        <v>0</v>
      </c>
      <c r="AE9" s="334">
        <v>0</v>
      </c>
      <c r="AF9" s="334">
        <v>0</v>
      </c>
      <c r="AG9" s="334">
        <v>624574.96383000014</v>
      </c>
      <c r="AH9" s="334">
        <v>0</v>
      </c>
      <c r="AI9" s="334">
        <v>0</v>
      </c>
      <c r="AJ9" s="334">
        <v>0</v>
      </c>
      <c r="AK9" s="334"/>
      <c r="AL9" s="334"/>
      <c r="AM9" s="334">
        <v>0</v>
      </c>
      <c r="AN9" s="334">
        <v>0</v>
      </c>
      <c r="AO9" s="334">
        <v>0</v>
      </c>
      <c r="AP9" s="334">
        <v>0</v>
      </c>
      <c r="AQ9" s="334"/>
      <c r="AR9" s="335">
        <v>914630.03736900003</v>
      </c>
      <c r="AS9" s="335">
        <v>45488949.731476955</v>
      </c>
      <c r="AT9" s="333">
        <f t="shared" si="1"/>
        <v>2149772.9832390002</v>
      </c>
      <c r="AU9" s="330"/>
      <c r="AV9" s="330"/>
    </row>
    <row r="10" spans="1:48" x14ac:dyDescent="0.25">
      <c r="A10" s="5" t="s">
        <v>1542</v>
      </c>
      <c r="B10" s="5">
        <v>4222120</v>
      </c>
      <c r="C10" s="332">
        <v>0</v>
      </c>
      <c r="D10" s="334">
        <v>0</v>
      </c>
      <c r="E10" s="334"/>
      <c r="F10" s="334">
        <v>0</v>
      </c>
      <c r="G10" s="334">
        <v>165167.13036000001</v>
      </c>
      <c r="H10" s="334">
        <v>0</v>
      </c>
      <c r="I10" s="334">
        <v>0</v>
      </c>
      <c r="J10" s="334">
        <v>0</v>
      </c>
      <c r="K10" s="334"/>
      <c r="L10" s="334">
        <v>0</v>
      </c>
      <c r="M10" s="334">
        <v>0</v>
      </c>
      <c r="N10" s="334">
        <v>0</v>
      </c>
      <c r="O10" s="334">
        <v>0</v>
      </c>
      <c r="P10" s="334">
        <v>0</v>
      </c>
      <c r="Q10" s="334">
        <v>0</v>
      </c>
      <c r="R10" s="334">
        <v>0</v>
      </c>
      <c r="S10" s="334">
        <v>0</v>
      </c>
      <c r="T10" s="334"/>
      <c r="U10" s="334">
        <v>0</v>
      </c>
      <c r="V10" s="334">
        <v>0</v>
      </c>
      <c r="W10" s="334">
        <v>0</v>
      </c>
      <c r="X10" s="334">
        <v>0</v>
      </c>
      <c r="Y10" s="334">
        <v>0</v>
      </c>
      <c r="Z10" s="334">
        <v>0</v>
      </c>
      <c r="AA10" s="334">
        <v>0</v>
      </c>
      <c r="AB10" s="334">
        <v>0</v>
      </c>
      <c r="AC10" s="334">
        <v>0</v>
      </c>
      <c r="AD10" s="334">
        <v>0</v>
      </c>
      <c r="AE10" s="334">
        <v>0</v>
      </c>
      <c r="AF10" s="334">
        <v>0</v>
      </c>
      <c r="AG10" s="334">
        <v>0</v>
      </c>
      <c r="AH10" s="334">
        <v>0</v>
      </c>
      <c r="AI10" s="334">
        <v>0</v>
      </c>
      <c r="AJ10" s="334">
        <v>0</v>
      </c>
      <c r="AK10" s="334"/>
      <c r="AL10" s="334"/>
      <c r="AM10" s="334">
        <v>0</v>
      </c>
      <c r="AN10" s="334">
        <v>0</v>
      </c>
      <c r="AO10" s="334">
        <v>0</v>
      </c>
      <c r="AP10" s="334">
        <v>0</v>
      </c>
      <c r="AQ10" s="334"/>
      <c r="AR10" s="335">
        <v>569178.585723</v>
      </c>
      <c r="AS10" s="335">
        <v>38990532.177837387</v>
      </c>
      <c r="AT10" s="333">
        <f t="shared" si="1"/>
        <v>734345.71608299995</v>
      </c>
      <c r="AU10" s="330"/>
      <c r="AV10" s="330"/>
    </row>
    <row r="11" spans="1:48" x14ac:dyDescent="0.25">
      <c r="A11" s="5" t="s">
        <v>1543</v>
      </c>
      <c r="B11" s="5">
        <v>4222122</v>
      </c>
      <c r="C11" s="332">
        <v>0</v>
      </c>
      <c r="D11" s="334">
        <v>0</v>
      </c>
      <c r="E11" s="334"/>
      <c r="F11" s="334">
        <v>0</v>
      </c>
      <c r="G11" s="334">
        <v>165167.13036000001</v>
      </c>
      <c r="H11" s="334">
        <v>0</v>
      </c>
      <c r="I11" s="334">
        <v>0</v>
      </c>
      <c r="J11" s="334">
        <v>0</v>
      </c>
      <c r="K11" s="334"/>
      <c r="L11" s="334">
        <v>0</v>
      </c>
      <c r="M11" s="334">
        <v>286726.79826900002</v>
      </c>
      <c r="N11" s="334">
        <v>0</v>
      </c>
      <c r="O11" s="334">
        <v>0</v>
      </c>
      <c r="P11" s="334">
        <v>148466.95056</v>
      </c>
      <c r="Q11" s="334">
        <v>0</v>
      </c>
      <c r="R11" s="334">
        <v>0</v>
      </c>
      <c r="S11" s="334">
        <v>0</v>
      </c>
      <c r="T11" s="334"/>
      <c r="U11" s="334">
        <v>0</v>
      </c>
      <c r="V11" s="334">
        <v>0</v>
      </c>
      <c r="W11" s="334">
        <v>0</v>
      </c>
      <c r="X11" s="334">
        <v>0</v>
      </c>
      <c r="Y11" s="334">
        <v>0</v>
      </c>
      <c r="Z11" s="334">
        <v>0</v>
      </c>
      <c r="AA11" s="334">
        <v>0</v>
      </c>
      <c r="AB11" s="334">
        <v>0</v>
      </c>
      <c r="AC11" s="334">
        <v>0</v>
      </c>
      <c r="AD11" s="334">
        <v>0</v>
      </c>
      <c r="AE11" s="334">
        <v>0</v>
      </c>
      <c r="AF11" s="334">
        <v>0</v>
      </c>
      <c r="AG11" s="334">
        <v>261063.20858549999</v>
      </c>
      <c r="AH11" s="334">
        <v>0</v>
      </c>
      <c r="AI11" s="334">
        <v>0</v>
      </c>
      <c r="AJ11" s="334">
        <v>0</v>
      </c>
      <c r="AK11" s="334"/>
      <c r="AL11" s="334"/>
      <c r="AM11" s="334">
        <v>0</v>
      </c>
      <c r="AN11" s="334">
        <v>0</v>
      </c>
      <c r="AO11" s="334">
        <v>0</v>
      </c>
      <c r="AP11" s="334">
        <v>0</v>
      </c>
      <c r="AQ11" s="334"/>
      <c r="AR11" s="335">
        <v>569178.585723</v>
      </c>
      <c r="AS11" s="335">
        <v>34831544.466068067</v>
      </c>
      <c r="AT11" s="333">
        <f t="shared" si="1"/>
        <v>1430602.6734974999</v>
      </c>
      <c r="AU11" s="330"/>
      <c r="AV11" s="330"/>
    </row>
    <row r="12" spans="1:48" x14ac:dyDescent="0.25">
      <c r="A12" s="5" t="s">
        <v>1544</v>
      </c>
      <c r="B12" s="5">
        <v>4222125</v>
      </c>
      <c r="C12" s="332">
        <v>0</v>
      </c>
      <c r="D12" s="334">
        <v>0</v>
      </c>
      <c r="E12" s="334"/>
      <c r="F12" s="334">
        <v>0</v>
      </c>
      <c r="G12" s="334">
        <v>165167.13036000001</v>
      </c>
      <c r="H12" s="334">
        <v>0</v>
      </c>
      <c r="I12" s="334">
        <v>0</v>
      </c>
      <c r="J12" s="334">
        <v>0</v>
      </c>
      <c r="K12" s="334"/>
      <c r="L12" s="334">
        <v>0</v>
      </c>
      <c r="M12" s="334">
        <v>0</v>
      </c>
      <c r="N12" s="334">
        <v>0</v>
      </c>
      <c r="O12" s="334">
        <v>0</v>
      </c>
      <c r="P12" s="334">
        <v>0</v>
      </c>
      <c r="Q12" s="334">
        <v>0</v>
      </c>
      <c r="R12" s="334">
        <v>0</v>
      </c>
      <c r="S12" s="334">
        <v>0</v>
      </c>
      <c r="T12" s="334"/>
      <c r="U12" s="334">
        <v>0</v>
      </c>
      <c r="V12" s="334">
        <v>0</v>
      </c>
      <c r="W12" s="334">
        <v>0</v>
      </c>
      <c r="X12" s="334">
        <v>0</v>
      </c>
      <c r="Y12" s="334">
        <v>0</v>
      </c>
      <c r="Z12" s="334">
        <v>0</v>
      </c>
      <c r="AA12" s="334">
        <v>0</v>
      </c>
      <c r="AB12" s="334">
        <v>0</v>
      </c>
      <c r="AC12" s="334">
        <v>0</v>
      </c>
      <c r="AD12" s="334">
        <v>0</v>
      </c>
      <c r="AE12" s="334">
        <v>0</v>
      </c>
      <c r="AF12" s="334">
        <v>0</v>
      </c>
      <c r="AG12" s="334">
        <v>0</v>
      </c>
      <c r="AH12" s="334">
        <v>0</v>
      </c>
      <c r="AI12" s="334">
        <v>0</v>
      </c>
      <c r="AJ12" s="334">
        <v>0</v>
      </c>
      <c r="AK12" s="334"/>
      <c r="AL12" s="334"/>
      <c r="AM12" s="334">
        <v>0</v>
      </c>
      <c r="AN12" s="334">
        <v>0</v>
      </c>
      <c r="AO12" s="334">
        <v>0</v>
      </c>
      <c r="AP12" s="334">
        <v>0</v>
      </c>
      <c r="AQ12" s="334"/>
      <c r="AR12" s="335">
        <v>569178.585723</v>
      </c>
      <c r="AS12" s="335">
        <v>14946372.533171</v>
      </c>
      <c r="AT12" s="333">
        <f t="shared" si="1"/>
        <v>734345.71608299995</v>
      </c>
      <c r="AU12" s="330"/>
      <c r="AV12" s="330"/>
    </row>
    <row r="13" spans="1:48" ht="16.5" x14ac:dyDescent="0.25">
      <c r="A13" s="5" t="s">
        <v>1545</v>
      </c>
      <c r="B13" s="5">
        <v>4222124</v>
      </c>
      <c r="C13" s="371">
        <v>0</v>
      </c>
      <c r="D13" s="334">
        <v>0</v>
      </c>
      <c r="E13" s="334"/>
      <c r="F13" s="334">
        <v>0</v>
      </c>
      <c r="G13" s="334">
        <v>0</v>
      </c>
      <c r="H13" s="334">
        <v>0</v>
      </c>
      <c r="I13" s="334">
        <v>0</v>
      </c>
      <c r="J13" s="334">
        <v>0</v>
      </c>
      <c r="K13" s="334"/>
      <c r="L13" s="334">
        <v>0</v>
      </c>
      <c r="M13" s="334">
        <v>229381.43861520002</v>
      </c>
      <c r="N13" s="334">
        <v>0</v>
      </c>
      <c r="O13" s="334">
        <v>0</v>
      </c>
      <c r="P13" s="334">
        <v>98977.967040000003</v>
      </c>
      <c r="Q13" s="334">
        <v>0</v>
      </c>
      <c r="R13" s="334">
        <v>0</v>
      </c>
      <c r="S13" s="334">
        <v>0</v>
      </c>
      <c r="T13" s="334"/>
      <c r="U13" s="334">
        <v>0</v>
      </c>
      <c r="V13" s="334">
        <v>0</v>
      </c>
      <c r="W13" s="334">
        <v>0</v>
      </c>
      <c r="X13" s="334">
        <v>0</v>
      </c>
      <c r="Y13" s="334">
        <v>0</v>
      </c>
      <c r="Z13" s="334">
        <v>0</v>
      </c>
      <c r="AA13" s="334">
        <v>0</v>
      </c>
      <c r="AB13" s="334">
        <v>0</v>
      </c>
      <c r="AC13" s="334">
        <v>0</v>
      </c>
      <c r="AD13" s="334">
        <v>0</v>
      </c>
      <c r="AE13" s="334">
        <v>0</v>
      </c>
      <c r="AF13" s="334">
        <v>0</v>
      </c>
      <c r="AG13" s="334">
        <v>202675.49897700001</v>
      </c>
      <c r="AH13" s="334">
        <v>0</v>
      </c>
      <c r="AI13" s="334">
        <v>0</v>
      </c>
      <c r="AJ13" s="334">
        <v>0</v>
      </c>
      <c r="AK13" s="334"/>
      <c r="AL13" s="334"/>
      <c r="AM13" s="334">
        <v>0</v>
      </c>
      <c r="AN13" s="334">
        <v>0</v>
      </c>
      <c r="AO13" s="334">
        <v>0</v>
      </c>
      <c r="AP13" s="334">
        <v>0</v>
      </c>
      <c r="AQ13" s="334"/>
      <c r="AR13" s="335">
        <v>569178.585723</v>
      </c>
      <c r="AS13" s="335">
        <v>29762778.192349207</v>
      </c>
      <c r="AT13" s="333">
        <f t="shared" si="1"/>
        <v>1100213.4903552001</v>
      </c>
      <c r="AU13" s="330"/>
      <c r="AV13" s="330"/>
    </row>
    <row r="14" spans="1:48" ht="16.5" x14ac:dyDescent="0.25">
      <c r="A14" s="5" t="s">
        <v>1546</v>
      </c>
      <c r="B14" s="5">
        <v>4222138</v>
      </c>
      <c r="C14" s="371">
        <v>0</v>
      </c>
      <c r="D14" s="219">
        <v>0</v>
      </c>
      <c r="E14" s="334"/>
      <c r="F14" s="334">
        <v>0</v>
      </c>
      <c r="G14" s="334">
        <v>287287.78318200004</v>
      </c>
      <c r="H14" s="334">
        <v>0</v>
      </c>
      <c r="I14" s="334">
        <v>0</v>
      </c>
      <c r="J14" s="334">
        <v>0</v>
      </c>
      <c r="K14" s="334"/>
      <c r="L14" s="334">
        <v>0</v>
      </c>
      <c r="M14" s="334">
        <v>286726.79826900002</v>
      </c>
      <c r="N14" s="334">
        <v>0</v>
      </c>
      <c r="O14" s="334">
        <v>0</v>
      </c>
      <c r="P14" s="334">
        <v>237547.12089600001</v>
      </c>
      <c r="Q14" s="334">
        <v>0</v>
      </c>
      <c r="R14" s="334">
        <v>0</v>
      </c>
      <c r="S14" s="334">
        <v>0</v>
      </c>
      <c r="T14" s="334"/>
      <c r="U14" s="334">
        <v>0</v>
      </c>
      <c r="V14" s="334">
        <v>0</v>
      </c>
      <c r="W14" s="334">
        <v>0</v>
      </c>
      <c r="X14" s="334">
        <v>0</v>
      </c>
      <c r="Y14" s="334">
        <v>0</v>
      </c>
      <c r="Z14" s="334">
        <v>0</v>
      </c>
      <c r="AA14" s="334">
        <v>0</v>
      </c>
      <c r="AB14" s="334">
        <v>0</v>
      </c>
      <c r="AC14" s="334">
        <v>0</v>
      </c>
      <c r="AD14" s="334">
        <v>0</v>
      </c>
      <c r="AE14" s="334">
        <v>0</v>
      </c>
      <c r="AF14" s="334">
        <v>0</v>
      </c>
      <c r="AG14" s="334">
        <v>163248.37378650001</v>
      </c>
      <c r="AH14" s="334">
        <v>0</v>
      </c>
      <c r="AI14" s="334">
        <v>0</v>
      </c>
      <c r="AJ14" s="334">
        <v>0</v>
      </c>
      <c r="AK14" s="334"/>
      <c r="AL14" s="334"/>
      <c r="AM14" s="334">
        <v>0</v>
      </c>
      <c r="AN14" s="334">
        <v>0</v>
      </c>
      <c r="AO14" s="334">
        <v>0</v>
      </c>
      <c r="AP14" s="334">
        <v>0</v>
      </c>
      <c r="AQ14" s="334"/>
      <c r="AR14" s="335">
        <v>702230.79989999998</v>
      </c>
      <c r="AS14" s="335">
        <v>42109771.842664383</v>
      </c>
      <c r="AT14" s="333">
        <f t="shared" si="1"/>
        <v>1677040.8760335001</v>
      </c>
      <c r="AU14" s="330"/>
      <c r="AV14" s="330"/>
    </row>
    <row r="15" spans="1:48" ht="16.5" x14ac:dyDescent="0.25">
      <c r="A15" s="5" t="s">
        <v>1547</v>
      </c>
      <c r="B15" s="5">
        <v>4222121</v>
      </c>
      <c r="C15" s="332">
        <v>0</v>
      </c>
      <c r="D15" s="219">
        <v>0</v>
      </c>
      <c r="E15" s="334"/>
      <c r="F15" s="334">
        <v>0</v>
      </c>
      <c r="G15" s="334">
        <v>287287.78318200004</v>
      </c>
      <c r="H15" s="334">
        <v>0</v>
      </c>
      <c r="I15" s="334">
        <v>0</v>
      </c>
      <c r="J15" s="334">
        <v>9020.2140161999996</v>
      </c>
      <c r="K15" s="334"/>
      <c r="L15" s="334">
        <v>75161.393721</v>
      </c>
      <c r="M15" s="334">
        <v>34527.033702000001</v>
      </c>
      <c r="N15" s="334">
        <v>0</v>
      </c>
      <c r="O15" s="334">
        <v>0</v>
      </c>
      <c r="P15" s="334">
        <v>98977.967040000003</v>
      </c>
      <c r="Q15" s="334">
        <v>126196.907976</v>
      </c>
      <c r="R15" s="334">
        <v>77326.536749999999</v>
      </c>
      <c r="S15" s="334">
        <v>0</v>
      </c>
      <c r="T15" s="334"/>
      <c r="U15" s="334">
        <v>18421.944816000003</v>
      </c>
      <c r="V15" s="334">
        <v>0</v>
      </c>
      <c r="W15" s="334">
        <v>0</v>
      </c>
      <c r="X15" s="334">
        <v>24401.079612000001</v>
      </c>
      <c r="Y15" s="334">
        <v>0</v>
      </c>
      <c r="Z15" s="334">
        <v>21846.657743999996</v>
      </c>
      <c r="AA15" s="334">
        <v>0</v>
      </c>
      <c r="AB15" s="334">
        <v>13277.819010000003</v>
      </c>
      <c r="AC15" s="334">
        <v>21616.148220000006</v>
      </c>
      <c r="AD15" s="334">
        <v>18558.36882</v>
      </c>
      <c r="AE15" s="334">
        <v>74398.712974499998</v>
      </c>
      <c r="AF15" s="334">
        <v>18957.056210999996</v>
      </c>
      <c r="AG15" s="334">
        <v>431372.700648</v>
      </c>
      <c r="AH15" s="334">
        <v>192237.88660199998</v>
      </c>
      <c r="AI15" s="334">
        <v>0</v>
      </c>
      <c r="AJ15" s="334">
        <v>0</v>
      </c>
      <c r="AK15" s="334"/>
      <c r="AL15" s="334"/>
      <c r="AM15" s="334">
        <v>0</v>
      </c>
      <c r="AN15" s="334">
        <v>0</v>
      </c>
      <c r="AO15" s="334">
        <v>21531.471251999999</v>
      </c>
      <c r="AP15" s="334">
        <v>0</v>
      </c>
      <c r="AQ15" s="334"/>
      <c r="AR15" s="335">
        <v>569178.585723</v>
      </c>
      <c r="AS15" s="335">
        <v>45099045.379498586</v>
      </c>
      <c r="AT15" s="333">
        <f t="shared" si="1"/>
        <v>2134296.2680197</v>
      </c>
      <c r="AU15" s="330"/>
      <c r="AV15" s="330"/>
    </row>
    <row r="16" spans="1:48" ht="16.5" x14ac:dyDescent="0.25">
      <c r="A16" s="5" t="s">
        <v>1548</v>
      </c>
      <c r="B16" s="5">
        <v>4222135</v>
      </c>
      <c r="C16" s="371">
        <v>0</v>
      </c>
      <c r="D16" s="219">
        <v>0</v>
      </c>
      <c r="E16" s="334"/>
      <c r="F16" s="334">
        <v>0</v>
      </c>
      <c r="G16" s="334">
        <v>287287.78318200004</v>
      </c>
      <c r="H16" s="334">
        <v>0</v>
      </c>
      <c r="I16" s="334">
        <v>36493.421069999997</v>
      </c>
      <c r="J16" s="334">
        <v>0</v>
      </c>
      <c r="K16" s="334"/>
      <c r="L16" s="334">
        <v>0</v>
      </c>
      <c r="M16" s="334">
        <v>0</v>
      </c>
      <c r="N16" s="334">
        <v>0</v>
      </c>
      <c r="O16" s="334">
        <v>0</v>
      </c>
      <c r="P16" s="334">
        <v>98977.967040000003</v>
      </c>
      <c r="Q16" s="334">
        <v>0</v>
      </c>
      <c r="R16" s="334">
        <v>0</v>
      </c>
      <c r="S16" s="334">
        <v>0</v>
      </c>
      <c r="T16" s="334"/>
      <c r="U16" s="334">
        <v>0</v>
      </c>
      <c r="V16" s="334">
        <v>30930.614700000006</v>
      </c>
      <c r="W16" s="334">
        <v>24431.657406000002</v>
      </c>
      <c r="X16" s="334">
        <v>0</v>
      </c>
      <c r="Y16" s="334">
        <v>0</v>
      </c>
      <c r="Z16" s="334">
        <v>0</v>
      </c>
      <c r="AA16" s="334">
        <v>0</v>
      </c>
      <c r="AB16" s="334">
        <v>0</v>
      </c>
      <c r="AC16" s="334">
        <v>10808.074110000003</v>
      </c>
      <c r="AD16" s="334">
        <v>82614.378187800015</v>
      </c>
      <c r="AE16" s="334">
        <v>148797.425949</v>
      </c>
      <c r="AF16" s="334">
        <v>0</v>
      </c>
      <c r="AG16" s="334">
        <v>357793.11973200005</v>
      </c>
      <c r="AH16" s="334">
        <v>0</v>
      </c>
      <c r="AI16" s="334">
        <v>0</v>
      </c>
      <c r="AJ16" s="334">
        <v>0</v>
      </c>
      <c r="AK16" s="334"/>
      <c r="AL16" s="334"/>
      <c r="AM16" s="334">
        <v>0</v>
      </c>
      <c r="AN16" s="334">
        <v>0</v>
      </c>
      <c r="AO16" s="334">
        <v>5052.3924240000006</v>
      </c>
      <c r="AP16" s="334">
        <v>0</v>
      </c>
      <c r="AQ16" s="334"/>
      <c r="AR16" s="335">
        <v>387508.855155</v>
      </c>
      <c r="AS16" s="335">
        <v>7798101.9595674779</v>
      </c>
      <c r="AT16" s="333">
        <f t="shared" si="1"/>
        <v>1470695.6889558001</v>
      </c>
      <c r="AU16" s="330"/>
      <c r="AV16" s="330"/>
    </row>
    <row r="17" spans="1:48" ht="16.5" x14ac:dyDescent="0.25">
      <c r="A17" s="5" t="s">
        <v>1549</v>
      </c>
      <c r="B17" s="5">
        <v>4222102</v>
      </c>
      <c r="C17" s="371">
        <v>0</v>
      </c>
      <c r="D17" s="219">
        <v>0</v>
      </c>
      <c r="E17" s="334"/>
      <c r="F17" s="334">
        <v>0</v>
      </c>
      <c r="G17" s="334">
        <v>229830.22654559999</v>
      </c>
      <c r="H17" s="334">
        <v>0</v>
      </c>
      <c r="I17" s="334">
        <v>0</v>
      </c>
      <c r="J17" s="334">
        <v>0</v>
      </c>
      <c r="K17" s="334"/>
      <c r="L17" s="334">
        <v>0</v>
      </c>
      <c r="M17" s="334">
        <v>0</v>
      </c>
      <c r="N17" s="334">
        <v>0</v>
      </c>
      <c r="O17" s="334">
        <v>0</v>
      </c>
      <c r="P17" s="334">
        <v>0</v>
      </c>
      <c r="Q17" s="334">
        <v>0</v>
      </c>
      <c r="R17" s="334">
        <v>0</v>
      </c>
      <c r="S17" s="334">
        <v>0</v>
      </c>
      <c r="T17" s="334"/>
      <c r="U17" s="334">
        <v>0</v>
      </c>
      <c r="V17" s="334">
        <v>0</v>
      </c>
      <c r="W17" s="334">
        <v>0</v>
      </c>
      <c r="X17" s="334">
        <v>0</v>
      </c>
      <c r="Y17" s="334">
        <v>0</v>
      </c>
      <c r="Z17" s="334">
        <v>0</v>
      </c>
      <c r="AA17" s="334">
        <v>0</v>
      </c>
      <c r="AB17" s="334">
        <v>0</v>
      </c>
      <c r="AC17" s="334">
        <v>0</v>
      </c>
      <c r="AD17" s="334">
        <v>0</v>
      </c>
      <c r="AE17" s="334">
        <v>0</v>
      </c>
      <c r="AF17" s="334">
        <v>0</v>
      </c>
      <c r="AG17" s="334">
        <v>0</v>
      </c>
      <c r="AH17" s="334">
        <v>0</v>
      </c>
      <c r="AI17" s="334">
        <v>0</v>
      </c>
      <c r="AJ17" s="334">
        <v>0</v>
      </c>
      <c r="AK17" s="334"/>
      <c r="AL17" s="334"/>
      <c r="AM17" s="334">
        <v>0</v>
      </c>
      <c r="AN17" s="334">
        <v>0</v>
      </c>
      <c r="AO17" s="334">
        <v>0</v>
      </c>
      <c r="AP17" s="334">
        <v>0</v>
      </c>
      <c r="AQ17" s="334"/>
      <c r="AR17" s="335">
        <v>267518.06329199998</v>
      </c>
      <c r="AS17" s="335">
        <v>7798101.9595674779</v>
      </c>
      <c r="AT17" s="333">
        <f t="shared" si="1"/>
        <v>497348.28983759996</v>
      </c>
      <c r="AU17" s="330"/>
      <c r="AV17" s="330"/>
    </row>
    <row r="18" spans="1:48" ht="16.5" x14ac:dyDescent="0.25">
      <c r="A18" s="5" t="s">
        <v>1550</v>
      </c>
      <c r="B18" s="5">
        <v>4222104</v>
      </c>
      <c r="C18" s="371">
        <v>0</v>
      </c>
      <c r="D18" s="219">
        <v>0</v>
      </c>
      <c r="E18" s="334"/>
      <c r="F18" s="334">
        <v>0</v>
      </c>
      <c r="G18" s="334">
        <v>229830.22654559999</v>
      </c>
      <c r="H18" s="334">
        <v>0</v>
      </c>
      <c r="I18" s="334">
        <v>0</v>
      </c>
      <c r="J18" s="334">
        <v>0</v>
      </c>
      <c r="K18" s="334"/>
      <c r="L18" s="334">
        <v>0</v>
      </c>
      <c r="M18" s="334">
        <v>85368.496572000018</v>
      </c>
      <c r="N18" s="334">
        <v>0</v>
      </c>
      <c r="O18" s="334">
        <v>0</v>
      </c>
      <c r="P18" s="334">
        <v>49488.983520000002</v>
      </c>
      <c r="Q18" s="334">
        <v>0</v>
      </c>
      <c r="R18" s="334">
        <v>0</v>
      </c>
      <c r="S18" s="334">
        <v>0</v>
      </c>
      <c r="T18" s="334"/>
      <c r="U18" s="334">
        <v>0</v>
      </c>
      <c r="V18" s="334">
        <v>0</v>
      </c>
      <c r="W18" s="334">
        <v>0</v>
      </c>
      <c r="X18" s="334">
        <v>0</v>
      </c>
      <c r="Y18" s="334">
        <v>0</v>
      </c>
      <c r="Z18" s="334">
        <v>0</v>
      </c>
      <c r="AA18" s="334">
        <v>0</v>
      </c>
      <c r="AB18" s="334">
        <v>0</v>
      </c>
      <c r="AC18" s="334">
        <v>0</v>
      </c>
      <c r="AD18" s="334">
        <v>0</v>
      </c>
      <c r="AE18" s="334">
        <v>0</v>
      </c>
      <c r="AF18" s="334">
        <v>0</v>
      </c>
      <c r="AG18" s="334">
        <v>129068.2804395</v>
      </c>
      <c r="AH18" s="334">
        <v>0</v>
      </c>
      <c r="AI18" s="334">
        <v>0</v>
      </c>
      <c r="AJ18" s="334">
        <v>0</v>
      </c>
      <c r="AK18" s="334"/>
      <c r="AL18" s="334"/>
      <c r="AM18" s="334">
        <v>0</v>
      </c>
      <c r="AN18" s="334">
        <v>0</v>
      </c>
      <c r="AO18" s="334">
        <v>0</v>
      </c>
      <c r="AP18" s="334">
        <v>0</v>
      </c>
      <c r="AQ18" s="334"/>
      <c r="AR18" s="335">
        <v>255282.241416</v>
      </c>
      <c r="AS18" s="335">
        <v>11697164.129351215</v>
      </c>
      <c r="AT18" s="333">
        <f t="shared" si="1"/>
        <v>749038.22849310003</v>
      </c>
      <c r="AU18" s="330"/>
      <c r="AV18" s="330"/>
    </row>
    <row r="19" spans="1:48" ht="16.5" x14ac:dyDescent="0.25">
      <c r="A19" s="5" t="s">
        <v>1551</v>
      </c>
      <c r="B19" s="5">
        <v>4222113</v>
      </c>
      <c r="C19" s="371">
        <v>0</v>
      </c>
      <c r="D19" s="219">
        <v>0</v>
      </c>
      <c r="E19" s="219"/>
      <c r="F19" s="334">
        <v>0</v>
      </c>
      <c r="G19" s="334">
        <v>229830.22654559999</v>
      </c>
      <c r="H19" s="334">
        <v>0</v>
      </c>
      <c r="I19" s="334">
        <v>0</v>
      </c>
      <c r="J19" s="334">
        <v>0</v>
      </c>
      <c r="K19" s="334"/>
      <c r="L19" s="334">
        <v>0</v>
      </c>
      <c r="M19" s="334">
        <v>0</v>
      </c>
      <c r="N19" s="334">
        <v>0</v>
      </c>
      <c r="O19" s="334">
        <v>0</v>
      </c>
      <c r="P19" s="334">
        <v>0</v>
      </c>
      <c r="Q19" s="334">
        <v>0</v>
      </c>
      <c r="R19" s="334">
        <v>0</v>
      </c>
      <c r="S19" s="334">
        <v>0</v>
      </c>
      <c r="T19" s="334"/>
      <c r="U19" s="334">
        <v>0</v>
      </c>
      <c r="V19" s="334">
        <v>0</v>
      </c>
      <c r="W19" s="334">
        <v>0</v>
      </c>
      <c r="X19" s="334">
        <v>0</v>
      </c>
      <c r="Y19" s="334">
        <v>0</v>
      </c>
      <c r="Z19" s="334">
        <v>0</v>
      </c>
      <c r="AA19" s="334">
        <v>0</v>
      </c>
      <c r="AB19" s="334">
        <v>0</v>
      </c>
      <c r="AC19" s="334">
        <v>21616.148220000006</v>
      </c>
      <c r="AD19" s="334">
        <v>0</v>
      </c>
      <c r="AE19" s="334">
        <v>0</v>
      </c>
      <c r="AF19" s="334">
        <v>0</v>
      </c>
      <c r="AG19" s="334">
        <v>0</v>
      </c>
      <c r="AH19" s="334">
        <v>0</v>
      </c>
      <c r="AI19" s="334">
        <v>0</v>
      </c>
      <c r="AJ19" s="334">
        <v>0</v>
      </c>
      <c r="AK19" s="334"/>
      <c r="AL19" s="334"/>
      <c r="AM19" s="334">
        <v>0</v>
      </c>
      <c r="AN19" s="334">
        <v>0</v>
      </c>
      <c r="AO19" s="334">
        <v>0</v>
      </c>
      <c r="AP19" s="334">
        <v>0</v>
      </c>
      <c r="AQ19" s="334"/>
      <c r="AR19" s="335">
        <v>205656.83389200002</v>
      </c>
      <c r="AS19" s="335">
        <v>7798101.9595674779</v>
      </c>
      <c r="AT19" s="333">
        <f t="shared" si="1"/>
        <v>457103.20865759999</v>
      </c>
      <c r="AU19" s="330"/>
      <c r="AV19" s="330"/>
    </row>
    <row r="20" spans="1:48" ht="16.5" x14ac:dyDescent="0.25">
      <c r="A20" s="5" t="s">
        <v>1552</v>
      </c>
      <c r="B20" s="5">
        <v>4222126</v>
      </c>
      <c r="C20" s="332">
        <v>0</v>
      </c>
      <c r="D20" s="334">
        <v>0</v>
      </c>
      <c r="E20" s="219"/>
      <c r="F20" s="334">
        <v>0</v>
      </c>
      <c r="G20" s="334">
        <v>287287.78318200004</v>
      </c>
      <c r="H20" s="334">
        <v>0</v>
      </c>
      <c r="I20" s="334">
        <v>0</v>
      </c>
      <c r="J20" s="334">
        <v>0</v>
      </c>
      <c r="K20" s="334"/>
      <c r="L20" s="334">
        <v>0</v>
      </c>
      <c r="M20" s="334">
        <v>0</v>
      </c>
      <c r="N20" s="334">
        <v>0</v>
      </c>
      <c r="O20" s="334">
        <v>0</v>
      </c>
      <c r="P20" s="334">
        <v>0</v>
      </c>
      <c r="Q20" s="334">
        <v>0</v>
      </c>
      <c r="R20" s="334">
        <v>0</v>
      </c>
      <c r="S20" s="334">
        <v>0</v>
      </c>
      <c r="T20" s="334"/>
      <c r="U20" s="334">
        <v>0</v>
      </c>
      <c r="V20" s="334">
        <v>0</v>
      </c>
      <c r="W20" s="334">
        <v>0</v>
      </c>
      <c r="X20" s="334">
        <v>0</v>
      </c>
      <c r="Y20" s="334">
        <v>0</v>
      </c>
      <c r="Z20" s="334">
        <v>0</v>
      </c>
      <c r="AA20" s="334">
        <v>0</v>
      </c>
      <c r="AB20" s="334">
        <v>0</v>
      </c>
      <c r="AC20" s="334">
        <v>0</v>
      </c>
      <c r="AD20" s="334">
        <v>0</v>
      </c>
      <c r="AE20" s="334">
        <v>0</v>
      </c>
      <c r="AF20" s="334">
        <v>0</v>
      </c>
      <c r="AG20" s="334">
        <v>0</v>
      </c>
      <c r="AH20" s="334">
        <v>0</v>
      </c>
      <c r="AI20" s="334">
        <v>0</v>
      </c>
      <c r="AJ20" s="334">
        <v>0</v>
      </c>
      <c r="AK20" s="334"/>
      <c r="AL20" s="334"/>
      <c r="AM20" s="334">
        <v>0</v>
      </c>
      <c r="AN20" s="334">
        <v>0</v>
      </c>
      <c r="AO20" s="334">
        <v>0</v>
      </c>
      <c r="AP20" s="334">
        <v>0</v>
      </c>
      <c r="AQ20" s="334"/>
      <c r="AR20" s="335">
        <v>552309.05198700004</v>
      </c>
      <c r="AS20" s="335">
        <v>23264359.892709639</v>
      </c>
      <c r="AT20" s="333">
        <f t="shared" si="1"/>
        <v>839596.83516900009</v>
      </c>
      <c r="AU20" s="330"/>
      <c r="AV20" s="330"/>
    </row>
    <row r="21" spans="1:48" ht="16.5" x14ac:dyDescent="0.25">
      <c r="A21" s="5" t="s">
        <v>1553</v>
      </c>
      <c r="B21" s="5">
        <v>4222127</v>
      </c>
      <c r="C21" s="371">
        <v>0</v>
      </c>
      <c r="D21" s="219">
        <v>0</v>
      </c>
      <c r="E21" s="219"/>
      <c r="F21" s="334">
        <v>0</v>
      </c>
      <c r="G21" s="334">
        <v>229830.22654559999</v>
      </c>
      <c r="H21" s="334">
        <v>0</v>
      </c>
      <c r="I21" s="334">
        <v>0</v>
      </c>
      <c r="J21" s="334">
        <v>0</v>
      </c>
      <c r="K21" s="334"/>
      <c r="L21" s="334">
        <v>0</v>
      </c>
      <c r="M21" s="334">
        <v>85368.496572000018</v>
      </c>
      <c r="N21" s="334">
        <v>0</v>
      </c>
      <c r="O21" s="334">
        <v>0</v>
      </c>
      <c r="P21" s="334">
        <v>49488.983520000002</v>
      </c>
      <c r="Q21" s="334">
        <v>0</v>
      </c>
      <c r="R21" s="334">
        <v>0</v>
      </c>
      <c r="S21" s="334">
        <v>0</v>
      </c>
      <c r="T21" s="334"/>
      <c r="U21" s="334">
        <v>0</v>
      </c>
      <c r="V21" s="334">
        <v>0</v>
      </c>
      <c r="W21" s="334">
        <v>0</v>
      </c>
      <c r="X21" s="334">
        <v>0</v>
      </c>
      <c r="Y21" s="334">
        <v>0</v>
      </c>
      <c r="Z21" s="334">
        <v>0</v>
      </c>
      <c r="AA21" s="334">
        <v>0</v>
      </c>
      <c r="AB21" s="334">
        <v>0</v>
      </c>
      <c r="AC21" s="334">
        <v>0</v>
      </c>
      <c r="AD21" s="334">
        <v>0</v>
      </c>
      <c r="AE21" s="334">
        <v>0</v>
      </c>
      <c r="AF21" s="334">
        <v>0</v>
      </c>
      <c r="AG21" s="334">
        <v>138438.02216249998</v>
      </c>
      <c r="AH21" s="334">
        <v>0</v>
      </c>
      <c r="AI21" s="334">
        <v>0</v>
      </c>
      <c r="AJ21" s="334">
        <v>0</v>
      </c>
      <c r="AK21" s="334"/>
      <c r="AL21" s="334"/>
      <c r="AM21" s="334">
        <v>0</v>
      </c>
      <c r="AN21" s="334">
        <v>0</v>
      </c>
      <c r="AO21" s="334">
        <v>0</v>
      </c>
      <c r="AP21" s="334">
        <v>0</v>
      </c>
      <c r="AQ21" s="334"/>
      <c r="AR21" s="335">
        <v>289826.91615300003</v>
      </c>
      <c r="AS21" s="335">
        <v>3899050.979783739</v>
      </c>
      <c r="AT21" s="333">
        <f t="shared" si="1"/>
        <v>792952.64495310001</v>
      </c>
      <c r="AU21" s="330"/>
      <c r="AV21" s="330"/>
    </row>
    <row r="22" spans="1:48" ht="16.5" x14ac:dyDescent="0.25">
      <c r="A22" s="5" t="s">
        <v>1554</v>
      </c>
      <c r="B22" s="5">
        <v>4121000</v>
      </c>
      <c r="C22" s="371">
        <v>0</v>
      </c>
      <c r="D22" s="219">
        <v>0</v>
      </c>
      <c r="E22" s="219"/>
      <c r="F22" s="334">
        <v>0</v>
      </c>
      <c r="G22" s="334">
        <v>344745.33981839998</v>
      </c>
      <c r="H22" s="334">
        <v>0</v>
      </c>
      <c r="I22" s="334">
        <v>0</v>
      </c>
      <c r="J22" s="334">
        <v>0</v>
      </c>
      <c r="K22" s="334"/>
      <c r="L22" s="334">
        <v>0</v>
      </c>
      <c r="M22" s="334">
        <v>426842.48286000005</v>
      </c>
      <c r="N22" s="334">
        <v>0</v>
      </c>
      <c r="O22" s="334">
        <v>0</v>
      </c>
      <c r="P22" s="334">
        <v>148466.95056</v>
      </c>
      <c r="Q22" s="334">
        <v>0</v>
      </c>
      <c r="R22" s="334">
        <v>0</v>
      </c>
      <c r="S22" s="334">
        <v>0</v>
      </c>
      <c r="T22" s="334"/>
      <c r="U22" s="334">
        <v>0</v>
      </c>
      <c r="V22" s="334">
        <v>0</v>
      </c>
      <c r="W22" s="334">
        <v>0</v>
      </c>
      <c r="X22" s="334">
        <v>0</v>
      </c>
      <c r="Y22" s="334">
        <v>0</v>
      </c>
      <c r="Z22" s="334">
        <v>0</v>
      </c>
      <c r="AA22" s="334">
        <v>0</v>
      </c>
      <c r="AB22" s="334">
        <v>0</v>
      </c>
      <c r="AC22" s="334">
        <v>0</v>
      </c>
      <c r="AD22" s="334">
        <v>0</v>
      </c>
      <c r="AE22" s="334">
        <v>0</v>
      </c>
      <c r="AF22" s="334">
        <v>0</v>
      </c>
      <c r="AG22" s="334">
        <v>0</v>
      </c>
      <c r="AH22" s="334">
        <v>0</v>
      </c>
      <c r="AI22" s="334">
        <v>0</v>
      </c>
      <c r="AJ22" s="334">
        <v>0</v>
      </c>
      <c r="AK22" s="334"/>
      <c r="AL22" s="334"/>
      <c r="AM22" s="334">
        <v>0</v>
      </c>
      <c r="AN22" s="334">
        <v>0</v>
      </c>
      <c r="AO22" s="334">
        <v>0</v>
      </c>
      <c r="AP22" s="334">
        <v>0</v>
      </c>
      <c r="AQ22" s="334"/>
      <c r="AR22" s="335">
        <v>552309.05198700004</v>
      </c>
      <c r="AS22" s="335">
        <v>27163410.499493379</v>
      </c>
      <c r="AT22" s="333">
        <f t="shared" si="1"/>
        <v>1472363.8252254</v>
      </c>
      <c r="AU22" s="330"/>
      <c r="AV22" s="330"/>
    </row>
    <row r="23" spans="1:48" ht="16.5" x14ac:dyDescent="0.25">
      <c r="A23" s="5" t="s">
        <v>1555</v>
      </c>
      <c r="B23" s="5">
        <v>4123002</v>
      </c>
      <c r="C23" s="371">
        <v>0</v>
      </c>
      <c r="D23" s="219">
        <v>0</v>
      </c>
      <c r="E23" s="219"/>
      <c r="F23" s="334">
        <v>0</v>
      </c>
      <c r="G23" s="334">
        <v>229830.22654559999</v>
      </c>
      <c r="H23" s="334">
        <v>0</v>
      </c>
      <c r="I23" s="334">
        <v>0</v>
      </c>
      <c r="J23" s="334">
        <v>0</v>
      </c>
      <c r="K23" s="334"/>
      <c r="L23" s="334">
        <v>0</v>
      </c>
      <c r="M23" s="334">
        <v>229381.43861520002</v>
      </c>
      <c r="N23" s="334">
        <v>0</v>
      </c>
      <c r="O23" s="334">
        <v>0</v>
      </c>
      <c r="P23" s="334">
        <v>49488.983520000002</v>
      </c>
      <c r="Q23" s="334">
        <v>0</v>
      </c>
      <c r="R23" s="334">
        <v>0</v>
      </c>
      <c r="S23" s="334">
        <v>0</v>
      </c>
      <c r="T23" s="334"/>
      <c r="U23" s="334">
        <v>0</v>
      </c>
      <c r="V23" s="334">
        <v>0</v>
      </c>
      <c r="W23" s="334">
        <v>0</v>
      </c>
      <c r="X23" s="334">
        <v>0</v>
      </c>
      <c r="Y23" s="334">
        <v>0</v>
      </c>
      <c r="Z23" s="334">
        <v>0</v>
      </c>
      <c r="AA23" s="334">
        <v>0</v>
      </c>
      <c r="AB23" s="334">
        <v>0</v>
      </c>
      <c r="AC23" s="334">
        <v>0</v>
      </c>
      <c r="AD23" s="334">
        <v>0</v>
      </c>
      <c r="AE23" s="334">
        <v>0</v>
      </c>
      <c r="AF23" s="334">
        <v>0</v>
      </c>
      <c r="AG23" s="334">
        <v>138438.02216249998</v>
      </c>
      <c r="AH23" s="334">
        <v>0</v>
      </c>
      <c r="AI23" s="334">
        <v>0</v>
      </c>
      <c r="AJ23" s="334">
        <v>0</v>
      </c>
      <c r="AK23" s="334"/>
      <c r="AL23" s="334"/>
      <c r="AM23" s="334">
        <v>0</v>
      </c>
      <c r="AN23" s="334">
        <v>0</v>
      </c>
      <c r="AO23" s="334">
        <v>0</v>
      </c>
      <c r="AP23" s="334">
        <v>0</v>
      </c>
      <c r="AQ23" s="334"/>
      <c r="AR23" s="335">
        <v>320757.530853</v>
      </c>
      <c r="AS23" s="335">
        <v>23394328.258702431</v>
      </c>
      <c r="AT23" s="333">
        <f t="shared" si="1"/>
        <v>967896.20169629995</v>
      </c>
      <c r="AU23" s="330"/>
      <c r="AV23" s="330"/>
    </row>
    <row r="24" spans="1:48" ht="16.5" x14ac:dyDescent="0.25">
      <c r="A24" s="5" t="s">
        <v>1556</v>
      </c>
      <c r="B24" s="5">
        <v>4123005</v>
      </c>
      <c r="C24" s="371">
        <v>0</v>
      </c>
      <c r="D24" s="219">
        <v>0</v>
      </c>
      <c r="E24" s="334"/>
      <c r="F24" s="334">
        <v>0</v>
      </c>
      <c r="G24" s="334">
        <v>287287.78318200004</v>
      </c>
      <c r="H24" s="334">
        <v>0</v>
      </c>
      <c r="I24" s="334">
        <v>0</v>
      </c>
      <c r="J24" s="334">
        <v>0</v>
      </c>
      <c r="K24" s="334"/>
      <c r="L24" s="334">
        <v>0</v>
      </c>
      <c r="M24" s="334">
        <v>344072.15792279999</v>
      </c>
      <c r="N24" s="334">
        <v>0</v>
      </c>
      <c r="O24" s="334">
        <v>0</v>
      </c>
      <c r="P24" s="334">
        <v>118773.560448</v>
      </c>
      <c r="Q24" s="334">
        <v>0</v>
      </c>
      <c r="R24" s="334">
        <v>0</v>
      </c>
      <c r="S24" s="334">
        <v>0</v>
      </c>
      <c r="T24" s="334"/>
      <c r="U24" s="334">
        <v>0</v>
      </c>
      <c r="V24" s="334">
        <v>0</v>
      </c>
      <c r="W24" s="334">
        <v>0</v>
      </c>
      <c r="X24" s="334">
        <v>0</v>
      </c>
      <c r="Y24" s="334">
        <v>0</v>
      </c>
      <c r="Z24" s="334">
        <v>0</v>
      </c>
      <c r="AA24" s="334">
        <v>0</v>
      </c>
      <c r="AB24" s="334">
        <v>0</v>
      </c>
      <c r="AC24" s="334">
        <v>0</v>
      </c>
      <c r="AD24" s="334">
        <v>0</v>
      </c>
      <c r="AE24" s="334">
        <v>0</v>
      </c>
      <c r="AF24" s="334">
        <v>0</v>
      </c>
      <c r="AG24" s="334">
        <v>0</v>
      </c>
      <c r="AH24" s="334">
        <v>0</v>
      </c>
      <c r="AI24" s="334">
        <v>0</v>
      </c>
      <c r="AJ24" s="334">
        <v>0</v>
      </c>
      <c r="AK24" s="334"/>
      <c r="AL24" s="334"/>
      <c r="AM24" s="334">
        <v>0</v>
      </c>
      <c r="AN24" s="334">
        <v>0</v>
      </c>
      <c r="AO24" s="334">
        <v>0</v>
      </c>
      <c r="AP24" s="334">
        <v>0</v>
      </c>
      <c r="AQ24" s="334"/>
      <c r="AR24" s="335">
        <v>320757.530853</v>
      </c>
      <c r="AS24" s="335">
        <v>15596215.109134955</v>
      </c>
      <c r="AT24" s="333">
        <f t="shared" si="1"/>
        <v>1070891.0324058</v>
      </c>
      <c r="AU24" s="330"/>
      <c r="AV24" s="330"/>
    </row>
    <row r="25" spans="1:48" ht="16.5" x14ac:dyDescent="0.25">
      <c r="A25" s="5" t="s">
        <v>1557</v>
      </c>
      <c r="B25" s="5">
        <v>4123001</v>
      </c>
      <c r="C25" s="371">
        <v>0</v>
      </c>
      <c r="D25" s="219">
        <v>0</v>
      </c>
      <c r="E25" s="334"/>
      <c r="F25" s="334">
        <v>0</v>
      </c>
      <c r="G25" s="334">
        <v>132133.70428799998</v>
      </c>
      <c r="H25" s="334">
        <v>0</v>
      </c>
      <c r="I25" s="334">
        <v>0</v>
      </c>
      <c r="J25" s="334">
        <v>0</v>
      </c>
      <c r="K25" s="334"/>
      <c r="L25" s="334">
        <v>0</v>
      </c>
      <c r="M25" s="334">
        <v>85368.496572000018</v>
      </c>
      <c r="N25" s="334">
        <v>0</v>
      </c>
      <c r="O25" s="334">
        <v>0</v>
      </c>
      <c r="P25" s="334">
        <v>49488.983520000002</v>
      </c>
      <c r="Q25" s="334">
        <v>0</v>
      </c>
      <c r="R25" s="334">
        <v>0</v>
      </c>
      <c r="S25" s="334">
        <v>0</v>
      </c>
      <c r="T25" s="334"/>
      <c r="U25" s="334">
        <v>0</v>
      </c>
      <c r="V25" s="334">
        <v>0</v>
      </c>
      <c r="W25" s="334">
        <v>0</v>
      </c>
      <c r="X25" s="334">
        <v>0</v>
      </c>
      <c r="Y25" s="334">
        <v>0</v>
      </c>
      <c r="Z25" s="334">
        <v>0</v>
      </c>
      <c r="AA25" s="334">
        <v>0</v>
      </c>
      <c r="AB25" s="334">
        <v>0</v>
      </c>
      <c r="AC25" s="334">
        <v>0</v>
      </c>
      <c r="AD25" s="334">
        <v>0</v>
      </c>
      <c r="AE25" s="334">
        <v>0</v>
      </c>
      <c r="AF25" s="334">
        <v>0</v>
      </c>
      <c r="AG25" s="334">
        <v>138438.02216249998</v>
      </c>
      <c r="AH25" s="334">
        <v>0</v>
      </c>
      <c r="AI25" s="334">
        <v>0</v>
      </c>
      <c r="AJ25" s="334">
        <v>0</v>
      </c>
      <c r="AK25" s="334"/>
      <c r="AL25" s="334"/>
      <c r="AM25" s="334">
        <v>0</v>
      </c>
      <c r="AN25" s="334">
        <v>0</v>
      </c>
      <c r="AO25" s="334">
        <v>0</v>
      </c>
      <c r="AP25" s="334">
        <v>0</v>
      </c>
      <c r="AQ25" s="334"/>
      <c r="AR25" s="335">
        <v>320757.530853</v>
      </c>
      <c r="AS25" s="335">
        <v>11697152.939351216</v>
      </c>
      <c r="AT25" s="333">
        <f t="shared" si="1"/>
        <v>726186.73739549995</v>
      </c>
      <c r="AU25" s="330"/>
      <c r="AV25" s="330"/>
    </row>
    <row r="26" spans="1:48" ht="16.5" x14ac:dyDescent="0.25">
      <c r="A26" s="5" t="s">
        <v>1558</v>
      </c>
      <c r="B26" s="5">
        <v>4123004</v>
      </c>
      <c r="C26" s="371">
        <v>0</v>
      </c>
      <c r="D26" s="219">
        <v>0</v>
      </c>
      <c r="E26" s="219"/>
      <c r="F26" s="334">
        <v>0</v>
      </c>
      <c r="G26" s="334">
        <v>229830.22654559999</v>
      </c>
      <c r="H26" s="334">
        <v>0</v>
      </c>
      <c r="I26" s="334">
        <v>0</v>
      </c>
      <c r="J26" s="334">
        <v>0</v>
      </c>
      <c r="K26" s="334"/>
      <c r="L26" s="334">
        <v>0</v>
      </c>
      <c r="M26" s="334">
        <v>113824.66209600001</v>
      </c>
      <c r="N26" s="334">
        <v>0</v>
      </c>
      <c r="O26" s="334">
        <v>0</v>
      </c>
      <c r="P26" s="334">
        <v>74233.475279999999</v>
      </c>
      <c r="Q26" s="334">
        <v>0</v>
      </c>
      <c r="R26" s="334">
        <v>0</v>
      </c>
      <c r="S26" s="334">
        <v>0</v>
      </c>
      <c r="T26" s="334"/>
      <c r="U26" s="334">
        <v>0</v>
      </c>
      <c r="V26" s="334">
        <v>0</v>
      </c>
      <c r="W26" s="334">
        <v>0</v>
      </c>
      <c r="X26" s="334">
        <v>0</v>
      </c>
      <c r="Y26" s="334">
        <v>0</v>
      </c>
      <c r="Z26" s="334">
        <v>0</v>
      </c>
      <c r="AA26" s="334">
        <v>0</v>
      </c>
      <c r="AB26" s="334">
        <v>0</v>
      </c>
      <c r="AC26" s="334">
        <v>0</v>
      </c>
      <c r="AD26" s="334">
        <v>0</v>
      </c>
      <c r="AE26" s="334">
        <v>0</v>
      </c>
      <c r="AF26" s="334">
        <v>0</v>
      </c>
      <c r="AG26" s="334">
        <v>131534.73234630001</v>
      </c>
      <c r="AH26" s="334">
        <v>0</v>
      </c>
      <c r="AI26" s="334">
        <v>0</v>
      </c>
      <c r="AJ26" s="334">
        <v>0</v>
      </c>
      <c r="AK26" s="334"/>
      <c r="AL26" s="334"/>
      <c r="AM26" s="334">
        <v>0</v>
      </c>
      <c r="AN26" s="334">
        <v>0</v>
      </c>
      <c r="AO26" s="334">
        <v>0</v>
      </c>
      <c r="AP26" s="334">
        <v>0</v>
      </c>
      <c r="AQ26" s="334"/>
      <c r="AR26" s="335">
        <v>320757.530853</v>
      </c>
      <c r="AS26" s="335">
        <v>11697152.939351216</v>
      </c>
      <c r="AT26" s="333">
        <f t="shared" si="1"/>
        <v>870180.62712090008</v>
      </c>
      <c r="AU26" s="330"/>
      <c r="AV26" s="330"/>
    </row>
    <row r="27" spans="1:48" ht="16.5" x14ac:dyDescent="0.25">
      <c r="A27" s="5" t="s">
        <v>1559</v>
      </c>
      <c r="B27" s="5">
        <v>4123010</v>
      </c>
      <c r="C27" s="371">
        <v>0</v>
      </c>
      <c r="D27" s="219">
        <v>0</v>
      </c>
      <c r="E27" s="219"/>
      <c r="F27" s="334">
        <v>0</v>
      </c>
      <c r="G27" s="334">
        <v>229830.22654559999</v>
      </c>
      <c r="H27" s="334">
        <v>0</v>
      </c>
      <c r="I27" s="334">
        <v>0</v>
      </c>
      <c r="J27" s="334">
        <v>0</v>
      </c>
      <c r="K27" s="334"/>
      <c r="L27" s="334">
        <v>0</v>
      </c>
      <c r="M27" s="334">
        <v>142280.82762</v>
      </c>
      <c r="N27" s="334">
        <v>0</v>
      </c>
      <c r="O27" s="334">
        <v>0</v>
      </c>
      <c r="P27" s="334">
        <v>74233.475279999999</v>
      </c>
      <c r="Q27" s="334">
        <v>0</v>
      </c>
      <c r="R27" s="334">
        <v>0</v>
      </c>
      <c r="S27" s="334">
        <v>0</v>
      </c>
      <c r="T27" s="334"/>
      <c r="U27" s="334">
        <v>0</v>
      </c>
      <c r="V27" s="334">
        <v>0</v>
      </c>
      <c r="W27" s="334">
        <v>0</v>
      </c>
      <c r="X27" s="334">
        <v>0</v>
      </c>
      <c r="Y27" s="334">
        <v>0</v>
      </c>
      <c r="Z27" s="334">
        <v>0</v>
      </c>
      <c r="AA27" s="334">
        <v>0</v>
      </c>
      <c r="AB27" s="334">
        <v>0</v>
      </c>
      <c r="AC27" s="334">
        <v>0</v>
      </c>
      <c r="AD27" s="334">
        <v>0</v>
      </c>
      <c r="AE27" s="334">
        <v>0</v>
      </c>
      <c r="AF27" s="334">
        <v>0</v>
      </c>
      <c r="AG27" s="334">
        <v>138438.02216249998</v>
      </c>
      <c r="AH27" s="334">
        <v>0</v>
      </c>
      <c r="AI27" s="334">
        <v>0</v>
      </c>
      <c r="AJ27" s="334">
        <v>0</v>
      </c>
      <c r="AK27" s="334"/>
      <c r="AL27" s="334"/>
      <c r="AM27" s="334">
        <v>0</v>
      </c>
      <c r="AN27" s="334">
        <v>0</v>
      </c>
      <c r="AO27" s="334">
        <v>0</v>
      </c>
      <c r="AP27" s="334">
        <v>0</v>
      </c>
      <c r="AQ27" s="334"/>
      <c r="AR27" s="335">
        <v>320757.530853</v>
      </c>
      <c r="AS27" s="335">
        <v>15336277.631149372</v>
      </c>
      <c r="AT27" s="333">
        <f t="shared" si="1"/>
        <v>905540.08246109996</v>
      </c>
      <c r="AU27" s="330"/>
      <c r="AV27" s="330"/>
    </row>
    <row r="28" spans="1:48" ht="16.5" x14ac:dyDescent="0.25">
      <c r="A28" s="5" t="s">
        <v>1560</v>
      </c>
      <c r="B28" s="5">
        <v>4123007</v>
      </c>
      <c r="C28" s="371">
        <v>0</v>
      </c>
      <c r="D28" s="219">
        <v>0</v>
      </c>
      <c r="E28" s="334"/>
      <c r="F28" s="334">
        <v>0</v>
      </c>
      <c r="G28" s="334">
        <v>229830.22654559999</v>
      </c>
      <c r="H28" s="334">
        <v>0</v>
      </c>
      <c r="I28" s="334">
        <v>0</v>
      </c>
      <c r="J28" s="334">
        <v>0</v>
      </c>
      <c r="K28" s="334"/>
      <c r="L28" s="334">
        <v>0</v>
      </c>
      <c r="M28" s="334">
        <v>0</v>
      </c>
      <c r="N28" s="334">
        <v>0</v>
      </c>
      <c r="O28" s="334">
        <v>0</v>
      </c>
      <c r="P28" s="334">
        <v>0</v>
      </c>
      <c r="Q28" s="334">
        <v>0</v>
      </c>
      <c r="R28" s="334">
        <v>0</v>
      </c>
      <c r="S28" s="334">
        <v>0</v>
      </c>
      <c r="T28" s="334"/>
      <c r="U28" s="334">
        <v>0</v>
      </c>
      <c r="V28" s="334">
        <v>0</v>
      </c>
      <c r="W28" s="334">
        <v>0</v>
      </c>
      <c r="X28" s="334">
        <v>0</v>
      </c>
      <c r="Y28" s="334">
        <v>0</v>
      </c>
      <c r="Z28" s="334">
        <v>0</v>
      </c>
      <c r="AA28" s="334">
        <v>0</v>
      </c>
      <c r="AB28" s="334">
        <v>0</v>
      </c>
      <c r="AC28" s="334">
        <v>0</v>
      </c>
      <c r="AD28" s="334">
        <v>0</v>
      </c>
      <c r="AE28" s="334">
        <v>0</v>
      </c>
      <c r="AF28" s="334">
        <v>0</v>
      </c>
      <c r="AG28" s="334">
        <v>124708.00462199999</v>
      </c>
      <c r="AH28" s="334">
        <v>0</v>
      </c>
      <c r="AI28" s="334">
        <v>0</v>
      </c>
      <c r="AJ28" s="334">
        <v>0</v>
      </c>
      <c r="AK28" s="334"/>
      <c r="AL28" s="334"/>
      <c r="AM28" s="334">
        <v>0</v>
      </c>
      <c r="AN28" s="334">
        <v>0</v>
      </c>
      <c r="AO28" s="334">
        <v>0</v>
      </c>
      <c r="AP28" s="334">
        <v>0</v>
      </c>
      <c r="AQ28" s="334"/>
      <c r="AR28" s="335">
        <v>320757.530853</v>
      </c>
      <c r="AS28" s="335">
        <v>3899061.9797837399</v>
      </c>
      <c r="AT28" s="333">
        <f t="shared" si="1"/>
        <v>675295.76202060003</v>
      </c>
      <c r="AU28" s="330"/>
      <c r="AV28" s="330"/>
    </row>
    <row r="29" spans="1:48" ht="16.5" x14ac:dyDescent="0.25">
      <c r="A29" s="5" t="s">
        <v>1561</v>
      </c>
      <c r="B29" s="5">
        <v>4222118</v>
      </c>
      <c r="C29" s="371">
        <v>0</v>
      </c>
      <c r="D29" s="219">
        <v>0</v>
      </c>
      <c r="E29" s="334"/>
      <c r="F29" s="334">
        <v>0</v>
      </c>
      <c r="G29" s="334">
        <v>287287.78318200004</v>
      </c>
      <c r="H29" s="334">
        <v>0</v>
      </c>
      <c r="I29" s="334">
        <v>0</v>
      </c>
      <c r="J29" s="334">
        <v>0</v>
      </c>
      <c r="K29" s="334"/>
      <c r="L29" s="334">
        <v>0</v>
      </c>
      <c r="M29" s="334">
        <v>142280.82762</v>
      </c>
      <c r="N29" s="334">
        <v>0</v>
      </c>
      <c r="O29" s="334">
        <v>0</v>
      </c>
      <c r="P29" s="334">
        <v>74233.475279999999</v>
      </c>
      <c r="Q29" s="334">
        <v>0</v>
      </c>
      <c r="R29" s="334">
        <v>0</v>
      </c>
      <c r="S29" s="334">
        <v>0</v>
      </c>
      <c r="T29" s="334"/>
      <c r="U29" s="334">
        <v>0</v>
      </c>
      <c r="V29" s="334">
        <v>0</v>
      </c>
      <c r="W29" s="334">
        <v>0</v>
      </c>
      <c r="X29" s="334">
        <v>0</v>
      </c>
      <c r="Y29" s="334">
        <v>0</v>
      </c>
      <c r="Z29" s="334">
        <v>0</v>
      </c>
      <c r="AA29" s="334">
        <v>0</v>
      </c>
      <c r="AB29" s="334">
        <v>0</v>
      </c>
      <c r="AC29" s="334">
        <v>0</v>
      </c>
      <c r="AD29" s="334">
        <v>0</v>
      </c>
      <c r="AE29" s="334">
        <v>0</v>
      </c>
      <c r="AF29" s="334">
        <v>0</v>
      </c>
      <c r="AG29" s="334">
        <v>145341.31197869999</v>
      </c>
      <c r="AH29" s="334">
        <v>0</v>
      </c>
      <c r="AI29" s="334">
        <v>0</v>
      </c>
      <c r="AJ29" s="334">
        <v>0</v>
      </c>
      <c r="AK29" s="334"/>
      <c r="AL29" s="334"/>
      <c r="AM29" s="334">
        <v>0</v>
      </c>
      <c r="AN29" s="334">
        <v>0</v>
      </c>
      <c r="AO29" s="334">
        <v>0</v>
      </c>
      <c r="AP29" s="334">
        <v>0</v>
      </c>
      <c r="AQ29" s="334"/>
      <c r="AR29" s="335">
        <v>382618.76025299996</v>
      </c>
      <c r="AS29" s="335">
        <v>18975392.624947529</v>
      </c>
      <c r="AT29" s="333">
        <f t="shared" si="1"/>
        <v>1031762.1583137</v>
      </c>
      <c r="AU29" s="330"/>
      <c r="AV29" s="330"/>
    </row>
    <row r="30" spans="1:48" x14ac:dyDescent="0.25">
      <c r="B30" s="5"/>
      <c r="C30" s="336">
        <f>SUM(C5:C29)</f>
        <v>593500.86871200008</v>
      </c>
      <c r="D30" s="336">
        <f t="shared" ref="D30:AR30" si="2">SUM(D5:D29)</f>
        <v>9640181.1416879985</v>
      </c>
      <c r="E30" s="336">
        <f t="shared" si="2"/>
        <v>0</v>
      </c>
      <c r="F30" s="336">
        <f>SUM(F5:F29)</f>
        <v>0</v>
      </c>
      <c r="G30" s="336">
        <f t="shared" si="2"/>
        <v>5856085.9895232022</v>
      </c>
      <c r="H30" s="336">
        <f t="shared" si="2"/>
        <v>0</v>
      </c>
      <c r="I30" s="336">
        <f t="shared" si="2"/>
        <v>91233.552674999984</v>
      </c>
      <c r="J30" s="336">
        <f t="shared" si="2"/>
        <v>179516.11301520001</v>
      </c>
      <c r="K30" s="336">
        <f t="shared" si="2"/>
        <v>0</v>
      </c>
      <c r="L30" s="336">
        <f t="shared" si="2"/>
        <v>751613.93721000012</v>
      </c>
      <c r="M30" s="336">
        <f t="shared" si="2"/>
        <v>15985356.5941032</v>
      </c>
      <c r="N30" s="336">
        <f t="shared" si="2"/>
        <v>135864.19515600003</v>
      </c>
      <c r="O30" s="336">
        <f t="shared" si="2"/>
        <v>28006.907165999997</v>
      </c>
      <c r="P30" s="336">
        <f t="shared" si="2"/>
        <v>10977646.324406398</v>
      </c>
      <c r="Q30" s="336">
        <f t="shared" si="2"/>
        <v>126196.907976</v>
      </c>
      <c r="R30" s="336">
        <f t="shared" si="2"/>
        <v>695938.83074999996</v>
      </c>
      <c r="S30" s="336">
        <f t="shared" si="2"/>
        <v>0</v>
      </c>
      <c r="T30" s="336">
        <f t="shared" si="2"/>
        <v>0</v>
      </c>
      <c r="U30" s="336">
        <f t="shared" si="2"/>
        <v>59871.320652000002</v>
      </c>
      <c r="V30" s="336">
        <f t="shared" si="2"/>
        <v>49488.983520000009</v>
      </c>
      <c r="W30" s="336">
        <f t="shared" si="2"/>
        <v>49176.149166000003</v>
      </c>
      <c r="X30" s="336">
        <f t="shared" si="2"/>
        <v>24401.079612000001</v>
      </c>
      <c r="Y30" s="336">
        <f t="shared" si="2"/>
        <v>0</v>
      </c>
      <c r="Z30" s="336">
        <f t="shared" si="2"/>
        <v>36411.096239999999</v>
      </c>
      <c r="AA30" s="336">
        <f t="shared" si="2"/>
        <v>0</v>
      </c>
      <c r="AB30" s="336">
        <f t="shared" si="2"/>
        <v>19515.688986000005</v>
      </c>
      <c r="AC30" s="336">
        <f t="shared" si="2"/>
        <v>54040.370550000021</v>
      </c>
      <c r="AD30" s="336">
        <f t="shared" si="2"/>
        <v>545184.1907712</v>
      </c>
      <c r="AE30" s="336">
        <f t="shared" si="2"/>
        <v>8485654.7855955008</v>
      </c>
      <c r="AF30" s="336">
        <f t="shared" si="2"/>
        <v>31595.093684999993</v>
      </c>
      <c r="AG30" s="336">
        <f t="shared" si="2"/>
        <v>8958940.8213</v>
      </c>
      <c r="AH30" s="336">
        <f t="shared" si="2"/>
        <v>337059.02326199994</v>
      </c>
      <c r="AI30" s="336">
        <f t="shared" si="2"/>
        <v>0</v>
      </c>
      <c r="AJ30" s="336">
        <f t="shared" si="2"/>
        <v>0</v>
      </c>
      <c r="AK30" s="336">
        <f t="shared" si="2"/>
        <v>0</v>
      </c>
      <c r="AL30" s="336">
        <f t="shared" si="2"/>
        <v>0</v>
      </c>
      <c r="AM30" s="336">
        <f t="shared" si="2"/>
        <v>65621.121993000008</v>
      </c>
      <c r="AN30" s="336">
        <f t="shared" si="2"/>
        <v>120378.89463299999</v>
      </c>
      <c r="AO30" s="336">
        <f t="shared" si="2"/>
        <v>91015.509482400012</v>
      </c>
      <c r="AP30" s="336">
        <f t="shared" si="2"/>
        <v>29305.287342</v>
      </c>
      <c r="AQ30" s="336">
        <f>SUM(AQ5:AQ29)</f>
        <v>0</v>
      </c>
      <c r="AR30" s="336">
        <f t="shared" si="2"/>
        <v>14891643.237110997</v>
      </c>
      <c r="AS30" s="336">
        <f>SUM(AS5:AS29)</f>
        <v>721844758.84796286</v>
      </c>
      <c r="AT30" s="10">
        <f>SUM(C30:AR30)</f>
        <v>78910444.016282111</v>
      </c>
      <c r="AU30" s="10"/>
      <c r="AV30" s="330"/>
    </row>
    <row r="31" spans="1:48" x14ac:dyDescent="0.25">
      <c r="C31" s="137"/>
      <c r="D31" s="137"/>
      <c r="E31" s="137"/>
      <c r="F31" s="137"/>
      <c r="G31" s="137"/>
      <c r="H31" s="137"/>
      <c r="I31" s="137"/>
      <c r="J31" s="137"/>
      <c r="K31" s="137"/>
      <c r="L31" s="137"/>
      <c r="M31" s="137"/>
      <c r="N31" s="137"/>
      <c r="O31" s="137"/>
      <c r="P31" s="137"/>
      <c r="Q31" s="137"/>
      <c r="R31" s="137"/>
      <c r="S31" s="137"/>
      <c r="T31" s="137"/>
      <c r="U31" s="137"/>
      <c r="V31" s="10"/>
      <c r="W31" s="137"/>
      <c r="X31" s="137"/>
      <c r="Y31" s="137"/>
      <c r="Z31" s="137"/>
      <c r="AA31" s="137"/>
      <c r="AB31" s="137"/>
      <c r="AC31" s="137"/>
      <c r="AD31" s="137"/>
      <c r="AE31" s="137"/>
      <c r="AF31" s="137"/>
      <c r="AG31" s="137"/>
      <c r="AH31" s="137"/>
      <c r="AI31" s="137"/>
      <c r="AJ31" s="137"/>
      <c r="AK31" s="137"/>
      <c r="AL31" s="137"/>
      <c r="AM31" s="137"/>
      <c r="AN31" s="137"/>
      <c r="AO31" s="137"/>
      <c r="AP31" s="137"/>
      <c r="AQ31" s="137"/>
      <c r="AS31" s="6">
        <f>SUM(C30:AS30)</f>
        <v>800755202.86424494</v>
      </c>
      <c r="AU31" s="6"/>
    </row>
    <row r="32" spans="1:48" x14ac:dyDescent="0.25">
      <c r="C32" s="10"/>
      <c r="D32" s="10"/>
      <c r="F32" s="10"/>
      <c r="G32" s="10"/>
      <c r="H32" s="10"/>
      <c r="I32" s="10"/>
      <c r="J32" s="10"/>
      <c r="L32" s="10"/>
      <c r="M32" s="10"/>
      <c r="N32" s="10"/>
      <c r="O32" s="10"/>
      <c r="P32" s="10"/>
      <c r="Q32" s="10"/>
      <c r="R32" s="10"/>
      <c r="S32" s="10"/>
      <c r="U32" s="10"/>
      <c r="V32" s="10"/>
      <c r="W32" s="10"/>
      <c r="X32" s="10"/>
      <c r="Y32" s="10"/>
      <c r="Z32" s="137"/>
      <c r="AA32" s="10"/>
      <c r="AB32" s="10"/>
      <c r="AC32" s="10"/>
      <c r="AD32" s="10"/>
      <c r="AE32" s="10"/>
      <c r="AF32" s="10"/>
      <c r="AG32" s="10"/>
      <c r="AH32" s="10"/>
      <c r="AI32" s="10"/>
      <c r="AJ32" s="10"/>
      <c r="AM32" s="10"/>
      <c r="AN32" s="10"/>
      <c r="AO32" s="10"/>
      <c r="AP32" s="10"/>
      <c r="AR32" s="6"/>
      <c r="AS32" s="2"/>
      <c r="AT32" s="337"/>
    </row>
    <row r="33" spans="43:44" x14ac:dyDescent="0.25">
      <c r="AQ33" s="30" t="s">
        <v>1580</v>
      </c>
      <c r="AR33" s="10">
        <f>SUM(C30:AP30)</f>
        <v>64018800.779171109</v>
      </c>
    </row>
    <row r="34" spans="43:44" x14ac:dyDescent="0.25">
      <c r="AQ34" t="s">
        <v>1581</v>
      </c>
      <c r="AR34" s="10">
        <f>INSUMOFEBRERO</f>
        <v>64018800.779171117</v>
      </c>
    </row>
    <row r="35" spans="43:44" ht="15.75" thickBot="1" x14ac:dyDescent="0.3">
      <c r="AR35" s="372">
        <f>+AR33-AR34</f>
        <v>0</v>
      </c>
    </row>
    <row r="36" spans="43:44" ht="15.75" thickTop="1" x14ac:dyDescent="0.25"/>
  </sheetData>
  <mergeCells count="3">
    <mergeCell ref="A1:B1"/>
    <mergeCell ref="A2:B2"/>
    <mergeCell ref="A3:B3"/>
  </mergeCells>
  <conditionalFormatting sqref="C3:AS3">
    <cfRule type="cellIs" dxfId="2225" priority="1" operator="less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2:T116"/>
  <sheetViews>
    <sheetView topLeftCell="F52" zoomScale="70" zoomScaleNormal="70" workbookViewId="0">
      <selection activeCell="O82" sqref="O82"/>
    </sheetView>
  </sheetViews>
  <sheetFormatPr baseColWidth="10" defaultColWidth="10.85546875" defaultRowHeight="12.75" x14ac:dyDescent="0.2"/>
  <cols>
    <col min="1" max="1" width="8.28515625" style="45" customWidth="1"/>
    <col min="2" max="2" width="14.140625" style="45" customWidth="1"/>
    <col min="3" max="3" width="35.7109375" style="45" customWidth="1"/>
    <col min="4" max="4" width="49.5703125" style="45" customWidth="1"/>
    <col min="5" max="5" width="12.85546875" style="45" customWidth="1"/>
    <col min="6" max="6" width="10.85546875" style="45" customWidth="1"/>
    <col min="7" max="7" width="11.140625" style="45" customWidth="1"/>
    <col min="8" max="8" width="10.85546875" style="45" customWidth="1"/>
    <col min="9" max="9" width="18.140625" style="45" customWidth="1"/>
    <col min="10" max="10" width="14.28515625" style="45" customWidth="1"/>
    <col min="11" max="11" width="22" style="45" customWidth="1"/>
    <col min="12" max="12" width="15.7109375" style="45" customWidth="1"/>
    <col min="13" max="14" width="25.5703125" style="45" customWidth="1"/>
    <col min="15" max="15" width="28.5703125" style="45" customWidth="1"/>
    <col min="16" max="16" width="22.85546875" style="45" customWidth="1"/>
    <col min="17" max="17" width="21.42578125" style="45" bestFit="1" customWidth="1"/>
    <col min="18" max="18" width="24.42578125" style="45" customWidth="1"/>
    <col min="19" max="19" width="25.7109375" style="45" customWidth="1"/>
    <col min="20" max="20" width="24" style="45" bestFit="1" customWidth="1"/>
    <col min="21" max="21" width="15.28515625" style="45" bestFit="1" customWidth="1"/>
    <col min="22" max="22" width="35.140625" style="45" bestFit="1" customWidth="1"/>
    <col min="23" max="255" width="10.85546875" style="45"/>
    <col min="256" max="256" width="8.28515625" style="45" customWidth="1"/>
    <col min="257" max="257" width="10.85546875" style="45"/>
    <col min="258" max="258" width="23.42578125" style="45" customWidth="1"/>
    <col min="259" max="259" width="25.140625" style="45" customWidth="1"/>
    <col min="260" max="260" width="12.85546875" style="45" customWidth="1"/>
    <col min="261" max="261" width="9.5703125" style="45" customWidth="1"/>
    <col min="262" max="262" width="8.7109375" style="45" customWidth="1"/>
    <col min="263" max="263" width="10.85546875" style="45"/>
    <col min="264" max="265" width="0" style="45" hidden="1" customWidth="1"/>
    <col min="266" max="266" width="14.28515625" style="45" customWidth="1"/>
    <col min="267" max="267" width="14.85546875" style="45" customWidth="1"/>
    <col min="268" max="268" width="15.7109375" style="45" customWidth="1"/>
    <col min="269" max="269" width="16" style="45" customWidth="1"/>
    <col min="270" max="270" width="15.42578125" style="45" customWidth="1"/>
    <col min="271" max="271" width="28.5703125" style="45" customWidth="1"/>
    <col min="272" max="511" width="10.85546875" style="45"/>
    <col min="512" max="512" width="8.28515625" style="45" customWidth="1"/>
    <col min="513" max="513" width="10.85546875" style="45"/>
    <col min="514" max="514" width="23.42578125" style="45" customWidth="1"/>
    <col min="515" max="515" width="25.140625" style="45" customWidth="1"/>
    <col min="516" max="516" width="12.85546875" style="45" customWidth="1"/>
    <col min="517" max="517" width="9.5703125" style="45" customWidth="1"/>
    <col min="518" max="518" width="8.7109375" style="45" customWidth="1"/>
    <col min="519" max="519" width="10.85546875" style="45"/>
    <col min="520" max="521" width="0" style="45" hidden="1" customWidth="1"/>
    <col min="522" max="522" width="14.28515625" style="45" customWidth="1"/>
    <col min="523" max="523" width="14.85546875" style="45" customWidth="1"/>
    <col min="524" max="524" width="15.7109375" style="45" customWidth="1"/>
    <col min="525" max="525" width="16" style="45" customWidth="1"/>
    <col min="526" max="526" width="15.42578125" style="45" customWidth="1"/>
    <col min="527" max="527" width="28.5703125" style="45" customWidth="1"/>
    <col min="528" max="767" width="10.85546875" style="45"/>
    <col min="768" max="768" width="8.28515625" style="45" customWidth="1"/>
    <col min="769" max="769" width="10.85546875" style="45"/>
    <col min="770" max="770" width="23.42578125" style="45" customWidth="1"/>
    <col min="771" max="771" width="25.140625" style="45" customWidth="1"/>
    <col min="772" max="772" width="12.85546875" style="45" customWidth="1"/>
    <col min="773" max="773" width="9.5703125" style="45" customWidth="1"/>
    <col min="774" max="774" width="8.7109375" style="45" customWidth="1"/>
    <col min="775" max="775" width="10.85546875" style="45"/>
    <col min="776" max="777" width="0" style="45" hidden="1" customWidth="1"/>
    <col min="778" max="778" width="14.28515625" style="45" customWidth="1"/>
    <col min="779" max="779" width="14.85546875" style="45" customWidth="1"/>
    <col min="780" max="780" width="15.7109375" style="45" customWidth="1"/>
    <col min="781" max="781" width="16" style="45" customWidth="1"/>
    <col min="782" max="782" width="15.42578125" style="45" customWidth="1"/>
    <col min="783" max="783" width="28.5703125" style="45" customWidth="1"/>
    <col min="784" max="1023" width="10.85546875" style="45"/>
    <col min="1024" max="1024" width="8.28515625" style="45" customWidth="1"/>
    <col min="1025" max="1025" width="10.85546875" style="45"/>
    <col min="1026" max="1026" width="23.42578125" style="45" customWidth="1"/>
    <col min="1027" max="1027" width="25.140625" style="45" customWidth="1"/>
    <col min="1028" max="1028" width="12.85546875" style="45" customWidth="1"/>
    <col min="1029" max="1029" width="9.5703125" style="45" customWidth="1"/>
    <col min="1030" max="1030" width="8.7109375" style="45" customWidth="1"/>
    <col min="1031" max="1031" width="10.85546875" style="45"/>
    <col min="1032" max="1033" width="0" style="45" hidden="1" customWidth="1"/>
    <col min="1034" max="1034" width="14.28515625" style="45" customWidth="1"/>
    <col min="1035" max="1035" width="14.85546875" style="45" customWidth="1"/>
    <col min="1036" max="1036" width="15.7109375" style="45" customWidth="1"/>
    <col min="1037" max="1037" width="16" style="45" customWidth="1"/>
    <col min="1038" max="1038" width="15.42578125" style="45" customWidth="1"/>
    <col min="1039" max="1039" width="28.5703125" style="45" customWidth="1"/>
    <col min="1040" max="1279" width="10.85546875" style="45"/>
    <col min="1280" max="1280" width="8.28515625" style="45" customWidth="1"/>
    <col min="1281" max="1281" width="10.85546875" style="45"/>
    <col min="1282" max="1282" width="23.42578125" style="45" customWidth="1"/>
    <col min="1283" max="1283" width="25.140625" style="45" customWidth="1"/>
    <col min="1284" max="1284" width="12.85546875" style="45" customWidth="1"/>
    <col min="1285" max="1285" width="9.5703125" style="45" customWidth="1"/>
    <col min="1286" max="1286" width="8.7109375" style="45" customWidth="1"/>
    <col min="1287" max="1287" width="10.85546875" style="45"/>
    <col min="1288" max="1289" width="0" style="45" hidden="1" customWidth="1"/>
    <col min="1290" max="1290" width="14.28515625" style="45" customWidth="1"/>
    <col min="1291" max="1291" width="14.85546875" style="45" customWidth="1"/>
    <col min="1292" max="1292" width="15.7109375" style="45" customWidth="1"/>
    <col min="1293" max="1293" width="16" style="45" customWidth="1"/>
    <col min="1294" max="1294" width="15.42578125" style="45" customWidth="1"/>
    <col min="1295" max="1295" width="28.5703125" style="45" customWidth="1"/>
    <col min="1296" max="1535" width="10.85546875" style="45"/>
    <col min="1536" max="1536" width="8.28515625" style="45" customWidth="1"/>
    <col min="1537" max="1537" width="10.85546875" style="45"/>
    <col min="1538" max="1538" width="23.42578125" style="45" customWidth="1"/>
    <col min="1539" max="1539" width="25.140625" style="45" customWidth="1"/>
    <col min="1540" max="1540" width="12.85546875" style="45" customWidth="1"/>
    <col min="1541" max="1541" width="9.5703125" style="45" customWidth="1"/>
    <col min="1542" max="1542" width="8.7109375" style="45" customWidth="1"/>
    <col min="1543" max="1543" width="10.85546875" style="45"/>
    <col min="1544" max="1545" width="0" style="45" hidden="1" customWidth="1"/>
    <col min="1546" max="1546" width="14.28515625" style="45" customWidth="1"/>
    <col min="1547" max="1547" width="14.85546875" style="45" customWidth="1"/>
    <col min="1548" max="1548" width="15.7109375" style="45" customWidth="1"/>
    <col min="1549" max="1549" width="16" style="45" customWidth="1"/>
    <col min="1550" max="1550" width="15.42578125" style="45" customWidth="1"/>
    <col min="1551" max="1551" width="28.5703125" style="45" customWidth="1"/>
    <col min="1552" max="1791" width="10.85546875" style="45"/>
    <col min="1792" max="1792" width="8.28515625" style="45" customWidth="1"/>
    <col min="1793" max="1793" width="10.85546875" style="45"/>
    <col min="1794" max="1794" width="23.42578125" style="45" customWidth="1"/>
    <col min="1795" max="1795" width="25.140625" style="45" customWidth="1"/>
    <col min="1796" max="1796" width="12.85546875" style="45" customWidth="1"/>
    <col min="1797" max="1797" width="9.5703125" style="45" customWidth="1"/>
    <col min="1798" max="1798" width="8.7109375" style="45" customWidth="1"/>
    <col min="1799" max="1799" width="10.85546875" style="45"/>
    <col min="1800" max="1801" width="0" style="45" hidden="1" customWidth="1"/>
    <col min="1802" max="1802" width="14.28515625" style="45" customWidth="1"/>
    <col min="1803" max="1803" width="14.85546875" style="45" customWidth="1"/>
    <col min="1804" max="1804" width="15.7109375" style="45" customWidth="1"/>
    <col min="1805" max="1805" width="16" style="45" customWidth="1"/>
    <col min="1806" max="1806" width="15.42578125" style="45" customWidth="1"/>
    <col min="1807" max="1807" width="28.5703125" style="45" customWidth="1"/>
    <col min="1808" max="2047" width="10.85546875" style="45"/>
    <col min="2048" max="2048" width="8.28515625" style="45" customWidth="1"/>
    <col min="2049" max="2049" width="10.85546875" style="45"/>
    <col min="2050" max="2050" width="23.42578125" style="45" customWidth="1"/>
    <col min="2051" max="2051" width="25.140625" style="45" customWidth="1"/>
    <col min="2052" max="2052" width="12.85546875" style="45" customWidth="1"/>
    <col min="2053" max="2053" width="9.5703125" style="45" customWidth="1"/>
    <col min="2054" max="2054" width="8.7109375" style="45" customWidth="1"/>
    <col min="2055" max="2055" width="10.85546875" style="45"/>
    <col min="2056" max="2057" width="0" style="45" hidden="1" customWidth="1"/>
    <col min="2058" max="2058" width="14.28515625" style="45" customWidth="1"/>
    <col min="2059" max="2059" width="14.85546875" style="45" customWidth="1"/>
    <col min="2060" max="2060" width="15.7109375" style="45" customWidth="1"/>
    <col min="2061" max="2061" width="16" style="45" customWidth="1"/>
    <col min="2062" max="2062" width="15.42578125" style="45" customWidth="1"/>
    <col min="2063" max="2063" width="28.5703125" style="45" customWidth="1"/>
    <col min="2064" max="2303" width="10.85546875" style="45"/>
    <col min="2304" max="2304" width="8.28515625" style="45" customWidth="1"/>
    <col min="2305" max="2305" width="10.85546875" style="45"/>
    <col min="2306" max="2306" width="23.42578125" style="45" customWidth="1"/>
    <col min="2307" max="2307" width="25.140625" style="45" customWidth="1"/>
    <col min="2308" max="2308" width="12.85546875" style="45" customWidth="1"/>
    <col min="2309" max="2309" width="9.5703125" style="45" customWidth="1"/>
    <col min="2310" max="2310" width="8.7109375" style="45" customWidth="1"/>
    <col min="2311" max="2311" width="10.85546875" style="45"/>
    <col min="2312" max="2313" width="0" style="45" hidden="1" customWidth="1"/>
    <col min="2314" max="2314" width="14.28515625" style="45" customWidth="1"/>
    <col min="2315" max="2315" width="14.85546875" style="45" customWidth="1"/>
    <col min="2316" max="2316" width="15.7109375" style="45" customWidth="1"/>
    <col min="2317" max="2317" width="16" style="45" customWidth="1"/>
    <col min="2318" max="2318" width="15.42578125" style="45" customWidth="1"/>
    <col min="2319" max="2319" width="28.5703125" style="45" customWidth="1"/>
    <col min="2320" max="2559" width="10.85546875" style="45"/>
    <col min="2560" max="2560" width="8.28515625" style="45" customWidth="1"/>
    <col min="2561" max="2561" width="10.85546875" style="45"/>
    <col min="2562" max="2562" width="23.42578125" style="45" customWidth="1"/>
    <col min="2563" max="2563" width="25.140625" style="45" customWidth="1"/>
    <col min="2564" max="2564" width="12.85546875" style="45" customWidth="1"/>
    <col min="2565" max="2565" width="9.5703125" style="45" customWidth="1"/>
    <col min="2566" max="2566" width="8.7109375" style="45" customWidth="1"/>
    <col min="2567" max="2567" width="10.85546875" style="45"/>
    <col min="2568" max="2569" width="0" style="45" hidden="1" customWidth="1"/>
    <col min="2570" max="2570" width="14.28515625" style="45" customWidth="1"/>
    <col min="2571" max="2571" width="14.85546875" style="45" customWidth="1"/>
    <col min="2572" max="2572" width="15.7109375" style="45" customWidth="1"/>
    <col min="2573" max="2573" width="16" style="45" customWidth="1"/>
    <col min="2574" max="2574" width="15.42578125" style="45" customWidth="1"/>
    <col min="2575" max="2575" width="28.5703125" style="45" customWidth="1"/>
    <col min="2576" max="2815" width="10.85546875" style="45"/>
    <col min="2816" max="2816" width="8.28515625" style="45" customWidth="1"/>
    <col min="2817" max="2817" width="10.85546875" style="45"/>
    <col min="2818" max="2818" width="23.42578125" style="45" customWidth="1"/>
    <col min="2819" max="2819" width="25.140625" style="45" customWidth="1"/>
    <col min="2820" max="2820" width="12.85546875" style="45" customWidth="1"/>
    <col min="2821" max="2821" width="9.5703125" style="45" customWidth="1"/>
    <col min="2822" max="2822" width="8.7109375" style="45" customWidth="1"/>
    <col min="2823" max="2823" width="10.85546875" style="45"/>
    <col min="2824" max="2825" width="0" style="45" hidden="1" customWidth="1"/>
    <col min="2826" max="2826" width="14.28515625" style="45" customWidth="1"/>
    <col min="2827" max="2827" width="14.85546875" style="45" customWidth="1"/>
    <col min="2828" max="2828" width="15.7109375" style="45" customWidth="1"/>
    <col min="2829" max="2829" width="16" style="45" customWidth="1"/>
    <col min="2830" max="2830" width="15.42578125" style="45" customWidth="1"/>
    <col min="2831" max="2831" width="28.5703125" style="45" customWidth="1"/>
    <col min="2832" max="3071" width="10.85546875" style="45"/>
    <col min="3072" max="3072" width="8.28515625" style="45" customWidth="1"/>
    <col min="3073" max="3073" width="10.85546875" style="45"/>
    <col min="3074" max="3074" width="23.42578125" style="45" customWidth="1"/>
    <col min="3075" max="3075" width="25.140625" style="45" customWidth="1"/>
    <col min="3076" max="3076" width="12.85546875" style="45" customWidth="1"/>
    <col min="3077" max="3077" width="9.5703125" style="45" customWidth="1"/>
    <col min="3078" max="3078" width="8.7109375" style="45" customWidth="1"/>
    <col min="3079" max="3079" width="10.85546875" style="45"/>
    <col min="3080" max="3081" width="0" style="45" hidden="1" customWidth="1"/>
    <col min="3082" max="3082" width="14.28515625" style="45" customWidth="1"/>
    <col min="3083" max="3083" width="14.85546875" style="45" customWidth="1"/>
    <col min="3084" max="3084" width="15.7109375" style="45" customWidth="1"/>
    <col min="3085" max="3085" width="16" style="45" customWidth="1"/>
    <col min="3086" max="3086" width="15.42578125" style="45" customWidth="1"/>
    <col min="3087" max="3087" width="28.5703125" style="45" customWidth="1"/>
    <col min="3088" max="3327" width="10.85546875" style="45"/>
    <col min="3328" max="3328" width="8.28515625" style="45" customWidth="1"/>
    <col min="3329" max="3329" width="10.85546875" style="45"/>
    <col min="3330" max="3330" width="23.42578125" style="45" customWidth="1"/>
    <col min="3331" max="3331" width="25.140625" style="45" customWidth="1"/>
    <col min="3332" max="3332" width="12.85546875" style="45" customWidth="1"/>
    <col min="3333" max="3333" width="9.5703125" style="45" customWidth="1"/>
    <col min="3334" max="3334" width="8.7109375" style="45" customWidth="1"/>
    <col min="3335" max="3335" width="10.85546875" style="45"/>
    <col min="3336" max="3337" width="0" style="45" hidden="1" customWidth="1"/>
    <col min="3338" max="3338" width="14.28515625" style="45" customWidth="1"/>
    <col min="3339" max="3339" width="14.85546875" style="45" customWidth="1"/>
    <col min="3340" max="3340" width="15.7109375" style="45" customWidth="1"/>
    <col min="3341" max="3341" width="16" style="45" customWidth="1"/>
    <col min="3342" max="3342" width="15.42578125" style="45" customWidth="1"/>
    <col min="3343" max="3343" width="28.5703125" style="45" customWidth="1"/>
    <col min="3344" max="3583" width="10.85546875" style="45"/>
    <col min="3584" max="3584" width="8.28515625" style="45" customWidth="1"/>
    <col min="3585" max="3585" width="10.85546875" style="45"/>
    <col min="3586" max="3586" width="23.42578125" style="45" customWidth="1"/>
    <col min="3587" max="3587" width="25.140625" style="45" customWidth="1"/>
    <col min="3588" max="3588" width="12.85546875" style="45" customWidth="1"/>
    <col min="3589" max="3589" width="9.5703125" style="45" customWidth="1"/>
    <col min="3590" max="3590" width="8.7109375" style="45" customWidth="1"/>
    <col min="3591" max="3591" width="10.85546875" style="45"/>
    <col min="3592" max="3593" width="0" style="45" hidden="1" customWidth="1"/>
    <col min="3594" max="3594" width="14.28515625" style="45" customWidth="1"/>
    <col min="3595" max="3595" width="14.85546875" style="45" customWidth="1"/>
    <col min="3596" max="3596" width="15.7109375" style="45" customWidth="1"/>
    <col min="3597" max="3597" width="16" style="45" customWidth="1"/>
    <col min="3598" max="3598" width="15.42578125" style="45" customWidth="1"/>
    <col min="3599" max="3599" width="28.5703125" style="45" customWidth="1"/>
    <col min="3600" max="3839" width="10.85546875" style="45"/>
    <col min="3840" max="3840" width="8.28515625" style="45" customWidth="1"/>
    <col min="3841" max="3841" width="10.85546875" style="45"/>
    <col min="3842" max="3842" width="23.42578125" style="45" customWidth="1"/>
    <col min="3843" max="3843" width="25.140625" style="45" customWidth="1"/>
    <col min="3844" max="3844" width="12.85546875" style="45" customWidth="1"/>
    <col min="3845" max="3845" width="9.5703125" style="45" customWidth="1"/>
    <col min="3846" max="3846" width="8.7109375" style="45" customWidth="1"/>
    <col min="3847" max="3847" width="10.85546875" style="45"/>
    <col min="3848" max="3849" width="0" style="45" hidden="1" customWidth="1"/>
    <col min="3850" max="3850" width="14.28515625" style="45" customWidth="1"/>
    <col min="3851" max="3851" width="14.85546875" style="45" customWidth="1"/>
    <col min="3852" max="3852" width="15.7109375" style="45" customWidth="1"/>
    <col min="3853" max="3853" width="16" style="45" customWidth="1"/>
    <col min="3854" max="3854" width="15.42578125" style="45" customWidth="1"/>
    <col min="3855" max="3855" width="28.5703125" style="45" customWidth="1"/>
    <col min="3856" max="4095" width="10.85546875" style="45"/>
    <col min="4096" max="4096" width="8.28515625" style="45" customWidth="1"/>
    <col min="4097" max="4097" width="10.85546875" style="45"/>
    <col min="4098" max="4098" width="23.42578125" style="45" customWidth="1"/>
    <col min="4099" max="4099" width="25.140625" style="45" customWidth="1"/>
    <col min="4100" max="4100" width="12.85546875" style="45" customWidth="1"/>
    <col min="4101" max="4101" width="9.5703125" style="45" customWidth="1"/>
    <col min="4102" max="4102" width="8.7109375" style="45" customWidth="1"/>
    <col min="4103" max="4103" width="10.85546875" style="45"/>
    <col min="4104" max="4105" width="0" style="45" hidden="1" customWidth="1"/>
    <col min="4106" max="4106" width="14.28515625" style="45" customWidth="1"/>
    <col min="4107" max="4107" width="14.85546875" style="45" customWidth="1"/>
    <col min="4108" max="4108" width="15.7109375" style="45" customWidth="1"/>
    <col min="4109" max="4109" width="16" style="45" customWidth="1"/>
    <col min="4110" max="4110" width="15.42578125" style="45" customWidth="1"/>
    <col min="4111" max="4111" width="28.5703125" style="45" customWidth="1"/>
    <col min="4112" max="4351" width="10.85546875" style="45"/>
    <col min="4352" max="4352" width="8.28515625" style="45" customWidth="1"/>
    <col min="4353" max="4353" width="10.85546875" style="45"/>
    <col min="4354" max="4354" width="23.42578125" style="45" customWidth="1"/>
    <col min="4355" max="4355" width="25.140625" style="45" customWidth="1"/>
    <col min="4356" max="4356" width="12.85546875" style="45" customWidth="1"/>
    <col min="4357" max="4357" width="9.5703125" style="45" customWidth="1"/>
    <col min="4358" max="4358" width="8.7109375" style="45" customWidth="1"/>
    <col min="4359" max="4359" width="10.85546875" style="45"/>
    <col min="4360" max="4361" width="0" style="45" hidden="1" customWidth="1"/>
    <col min="4362" max="4362" width="14.28515625" style="45" customWidth="1"/>
    <col min="4363" max="4363" width="14.85546875" style="45" customWidth="1"/>
    <col min="4364" max="4364" width="15.7109375" style="45" customWidth="1"/>
    <col min="4365" max="4365" width="16" style="45" customWidth="1"/>
    <col min="4366" max="4366" width="15.42578125" style="45" customWidth="1"/>
    <col min="4367" max="4367" width="28.5703125" style="45" customWidth="1"/>
    <col min="4368" max="4607" width="10.85546875" style="45"/>
    <col min="4608" max="4608" width="8.28515625" style="45" customWidth="1"/>
    <col min="4609" max="4609" width="10.85546875" style="45"/>
    <col min="4610" max="4610" width="23.42578125" style="45" customWidth="1"/>
    <col min="4611" max="4611" width="25.140625" style="45" customWidth="1"/>
    <col min="4612" max="4612" width="12.85546875" style="45" customWidth="1"/>
    <col min="4613" max="4613" width="9.5703125" style="45" customWidth="1"/>
    <col min="4614" max="4614" width="8.7109375" style="45" customWidth="1"/>
    <col min="4615" max="4615" width="10.85546875" style="45"/>
    <col min="4616" max="4617" width="0" style="45" hidden="1" customWidth="1"/>
    <col min="4618" max="4618" width="14.28515625" style="45" customWidth="1"/>
    <col min="4619" max="4619" width="14.85546875" style="45" customWidth="1"/>
    <col min="4620" max="4620" width="15.7109375" style="45" customWidth="1"/>
    <col min="4621" max="4621" width="16" style="45" customWidth="1"/>
    <col min="4622" max="4622" width="15.42578125" style="45" customWidth="1"/>
    <col min="4623" max="4623" width="28.5703125" style="45" customWidth="1"/>
    <col min="4624" max="4863" width="10.85546875" style="45"/>
    <col min="4864" max="4864" width="8.28515625" style="45" customWidth="1"/>
    <col min="4865" max="4865" width="10.85546875" style="45"/>
    <col min="4866" max="4866" width="23.42578125" style="45" customWidth="1"/>
    <col min="4867" max="4867" width="25.140625" style="45" customWidth="1"/>
    <col min="4868" max="4868" width="12.85546875" style="45" customWidth="1"/>
    <col min="4869" max="4869" width="9.5703125" style="45" customWidth="1"/>
    <col min="4870" max="4870" width="8.7109375" style="45" customWidth="1"/>
    <col min="4871" max="4871" width="10.85546875" style="45"/>
    <col min="4872" max="4873" width="0" style="45" hidden="1" customWidth="1"/>
    <col min="4874" max="4874" width="14.28515625" style="45" customWidth="1"/>
    <col min="4875" max="4875" width="14.85546875" style="45" customWidth="1"/>
    <col min="4876" max="4876" width="15.7109375" style="45" customWidth="1"/>
    <col min="4877" max="4877" width="16" style="45" customWidth="1"/>
    <col min="4878" max="4878" width="15.42578125" style="45" customWidth="1"/>
    <col min="4879" max="4879" width="28.5703125" style="45" customWidth="1"/>
    <col min="4880" max="5119" width="10.85546875" style="45"/>
    <col min="5120" max="5120" width="8.28515625" style="45" customWidth="1"/>
    <col min="5121" max="5121" width="10.85546875" style="45"/>
    <col min="5122" max="5122" width="23.42578125" style="45" customWidth="1"/>
    <col min="5123" max="5123" width="25.140625" style="45" customWidth="1"/>
    <col min="5124" max="5124" width="12.85546875" style="45" customWidth="1"/>
    <col min="5125" max="5125" width="9.5703125" style="45" customWidth="1"/>
    <col min="5126" max="5126" width="8.7109375" style="45" customWidth="1"/>
    <col min="5127" max="5127" width="10.85546875" style="45"/>
    <col min="5128" max="5129" width="0" style="45" hidden="1" customWidth="1"/>
    <col min="5130" max="5130" width="14.28515625" style="45" customWidth="1"/>
    <col min="5131" max="5131" width="14.85546875" style="45" customWidth="1"/>
    <col min="5132" max="5132" width="15.7109375" style="45" customWidth="1"/>
    <col min="5133" max="5133" width="16" style="45" customWidth="1"/>
    <col min="5134" max="5134" width="15.42578125" style="45" customWidth="1"/>
    <col min="5135" max="5135" width="28.5703125" style="45" customWidth="1"/>
    <col min="5136" max="5375" width="10.85546875" style="45"/>
    <col min="5376" max="5376" width="8.28515625" style="45" customWidth="1"/>
    <col min="5377" max="5377" width="10.85546875" style="45"/>
    <col min="5378" max="5378" width="23.42578125" style="45" customWidth="1"/>
    <col min="5379" max="5379" width="25.140625" style="45" customWidth="1"/>
    <col min="5380" max="5380" width="12.85546875" style="45" customWidth="1"/>
    <col min="5381" max="5381" width="9.5703125" style="45" customWidth="1"/>
    <col min="5382" max="5382" width="8.7109375" style="45" customWidth="1"/>
    <col min="5383" max="5383" width="10.85546875" style="45"/>
    <col min="5384" max="5385" width="0" style="45" hidden="1" customWidth="1"/>
    <col min="5386" max="5386" width="14.28515625" style="45" customWidth="1"/>
    <col min="5387" max="5387" width="14.85546875" style="45" customWidth="1"/>
    <col min="5388" max="5388" width="15.7109375" style="45" customWidth="1"/>
    <col min="5389" max="5389" width="16" style="45" customWidth="1"/>
    <col min="5390" max="5390" width="15.42578125" style="45" customWidth="1"/>
    <col min="5391" max="5391" width="28.5703125" style="45" customWidth="1"/>
    <col min="5392" max="5631" width="10.85546875" style="45"/>
    <col min="5632" max="5632" width="8.28515625" style="45" customWidth="1"/>
    <col min="5633" max="5633" width="10.85546875" style="45"/>
    <col min="5634" max="5634" width="23.42578125" style="45" customWidth="1"/>
    <col min="5635" max="5635" width="25.140625" style="45" customWidth="1"/>
    <col min="5636" max="5636" width="12.85546875" style="45" customWidth="1"/>
    <col min="5637" max="5637" width="9.5703125" style="45" customWidth="1"/>
    <col min="5638" max="5638" width="8.7109375" style="45" customWidth="1"/>
    <col min="5639" max="5639" width="10.85546875" style="45"/>
    <col min="5640" max="5641" width="0" style="45" hidden="1" customWidth="1"/>
    <col min="5642" max="5642" width="14.28515625" style="45" customWidth="1"/>
    <col min="5643" max="5643" width="14.85546875" style="45" customWidth="1"/>
    <col min="5644" max="5644" width="15.7109375" style="45" customWidth="1"/>
    <col min="5645" max="5645" width="16" style="45" customWidth="1"/>
    <col min="5646" max="5646" width="15.42578125" style="45" customWidth="1"/>
    <col min="5647" max="5647" width="28.5703125" style="45" customWidth="1"/>
    <col min="5648" max="5887" width="10.85546875" style="45"/>
    <col min="5888" max="5888" width="8.28515625" style="45" customWidth="1"/>
    <col min="5889" max="5889" width="10.85546875" style="45"/>
    <col min="5890" max="5890" width="23.42578125" style="45" customWidth="1"/>
    <col min="5891" max="5891" width="25.140625" style="45" customWidth="1"/>
    <col min="5892" max="5892" width="12.85546875" style="45" customWidth="1"/>
    <col min="5893" max="5893" width="9.5703125" style="45" customWidth="1"/>
    <col min="5894" max="5894" width="8.7109375" style="45" customWidth="1"/>
    <col min="5895" max="5895" width="10.85546875" style="45"/>
    <col min="5896" max="5897" width="0" style="45" hidden="1" customWidth="1"/>
    <col min="5898" max="5898" width="14.28515625" style="45" customWidth="1"/>
    <col min="5899" max="5899" width="14.85546875" style="45" customWidth="1"/>
    <col min="5900" max="5900" width="15.7109375" style="45" customWidth="1"/>
    <col min="5901" max="5901" width="16" style="45" customWidth="1"/>
    <col min="5902" max="5902" width="15.42578125" style="45" customWidth="1"/>
    <col min="5903" max="5903" width="28.5703125" style="45" customWidth="1"/>
    <col min="5904" max="6143" width="10.85546875" style="45"/>
    <col min="6144" max="6144" width="8.28515625" style="45" customWidth="1"/>
    <col min="6145" max="6145" width="10.85546875" style="45"/>
    <col min="6146" max="6146" width="23.42578125" style="45" customWidth="1"/>
    <col min="6147" max="6147" width="25.140625" style="45" customWidth="1"/>
    <col min="6148" max="6148" width="12.85546875" style="45" customWidth="1"/>
    <col min="6149" max="6149" width="9.5703125" style="45" customWidth="1"/>
    <col min="6150" max="6150" width="8.7109375" style="45" customWidth="1"/>
    <col min="6151" max="6151" width="10.85546875" style="45"/>
    <col min="6152" max="6153" width="0" style="45" hidden="1" customWidth="1"/>
    <col min="6154" max="6154" width="14.28515625" style="45" customWidth="1"/>
    <col min="6155" max="6155" width="14.85546875" style="45" customWidth="1"/>
    <col min="6156" max="6156" width="15.7109375" style="45" customWidth="1"/>
    <col min="6157" max="6157" width="16" style="45" customWidth="1"/>
    <col min="6158" max="6158" width="15.42578125" style="45" customWidth="1"/>
    <col min="6159" max="6159" width="28.5703125" style="45" customWidth="1"/>
    <col min="6160" max="6399" width="10.85546875" style="45"/>
    <col min="6400" max="6400" width="8.28515625" style="45" customWidth="1"/>
    <col min="6401" max="6401" width="10.85546875" style="45"/>
    <col min="6402" max="6402" width="23.42578125" style="45" customWidth="1"/>
    <col min="6403" max="6403" width="25.140625" style="45" customWidth="1"/>
    <col min="6404" max="6404" width="12.85546875" style="45" customWidth="1"/>
    <col min="6405" max="6405" width="9.5703125" style="45" customWidth="1"/>
    <col min="6406" max="6406" width="8.7109375" style="45" customWidth="1"/>
    <col min="6407" max="6407" width="10.85546875" style="45"/>
    <col min="6408" max="6409" width="0" style="45" hidden="1" customWidth="1"/>
    <col min="6410" max="6410" width="14.28515625" style="45" customWidth="1"/>
    <col min="6411" max="6411" width="14.85546875" style="45" customWidth="1"/>
    <col min="6412" max="6412" width="15.7109375" style="45" customWidth="1"/>
    <col min="6413" max="6413" width="16" style="45" customWidth="1"/>
    <col min="6414" max="6414" width="15.42578125" style="45" customWidth="1"/>
    <col min="6415" max="6415" width="28.5703125" style="45" customWidth="1"/>
    <col min="6416" max="6655" width="10.85546875" style="45"/>
    <col min="6656" max="6656" width="8.28515625" style="45" customWidth="1"/>
    <col min="6657" max="6657" width="10.85546875" style="45"/>
    <col min="6658" max="6658" width="23.42578125" style="45" customWidth="1"/>
    <col min="6659" max="6659" width="25.140625" style="45" customWidth="1"/>
    <col min="6660" max="6660" width="12.85546875" style="45" customWidth="1"/>
    <col min="6661" max="6661" width="9.5703125" style="45" customWidth="1"/>
    <col min="6662" max="6662" width="8.7109375" style="45" customWidth="1"/>
    <col min="6663" max="6663" width="10.85546875" style="45"/>
    <col min="6664" max="6665" width="0" style="45" hidden="1" customWidth="1"/>
    <col min="6666" max="6666" width="14.28515625" style="45" customWidth="1"/>
    <col min="6667" max="6667" width="14.85546875" style="45" customWidth="1"/>
    <col min="6668" max="6668" width="15.7109375" style="45" customWidth="1"/>
    <col min="6669" max="6669" width="16" style="45" customWidth="1"/>
    <col min="6670" max="6670" width="15.42578125" style="45" customWidth="1"/>
    <col min="6671" max="6671" width="28.5703125" style="45" customWidth="1"/>
    <col min="6672" max="6911" width="10.85546875" style="45"/>
    <col min="6912" max="6912" width="8.28515625" style="45" customWidth="1"/>
    <col min="6913" max="6913" width="10.85546875" style="45"/>
    <col min="6914" max="6914" width="23.42578125" style="45" customWidth="1"/>
    <col min="6915" max="6915" width="25.140625" style="45" customWidth="1"/>
    <col min="6916" max="6916" width="12.85546875" style="45" customWidth="1"/>
    <col min="6917" max="6917" width="9.5703125" style="45" customWidth="1"/>
    <col min="6918" max="6918" width="8.7109375" style="45" customWidth="1"/>
    <col min="6919" max="6919" width="10.85546875" style="45"/>
    <col min="6920" max="6921" width="0" style="45" hidden="1" customWidth="1"/>
    <col min="6922" max="6922" width="14.28515625" style="45" customWidth="1"/>
    <col min="6923" max="6923" width="14.85546875" style="45" customWidth="1"/>
    <col min="6924" max="6924" width="15.7109375" style="45" customWidth="1"/>
    <col min="6925" max="6925" width="16" style="45" customWidth="1"/>
    <col min="6926" max="6926" width="15.42578125" style="45" customWidth="1"/>
    <col min="6927" max="6927" width="28.5703125" style="45" customWidth="1"/>
    <col min="6928" max="7167" width="10.85546875" style="45"/>
    <col min="7168" max="7168" width="8.28515625" style="45" customWidth="1"/>
    <col min="7169" max="7169" width="10.85546875" style="45"/>
    <col min="7170" max="7170" width="23.42578125" style="45" customWidth="1"/>
    <col min="7171" max="7171" width="25.140625" style="45" customWidth="1"/>
    <col min="7172" max="7172" width="12.85546875" style="45" customWidth="1"/>
    <col min="7173" max="7173" width="9.5703125" style="45" customWidth="1"/>
    <col min="7174" max="7174" width="8.7109375" style="45" customWidth="1"/>
    <col min="7175" max="7175" width="10.85546875" style="45"/>
    <col min="7176" max="7177" width="0" style="45" hidden="1" customWidth="1"/>
    <col min="7178" max="7178" width="14.28515625" style="45" customWidth="1"/>
    <col min="7179" max="7179" width="14.85546875" style="45" customWidth="1"/>
    <col min="7180" max="7180" width="15.7109375" style="45" customWidth="1"/>
    <col min="7181" max="7181" width="16" style="45" customWidth="1"/>
    <col min="7182" max="7182" width="15.42578125" style="45" customWidth="1"/>
    <col min="7183" max="7183" width="28.5703125" style="45" customWidth="1"/>
    <col min="7184" max="7423" width="10.85546875" style="45"/>
    <col min="7424" max="7424" width="8.28515625" style="45" customWidth="1"/>
    <col min="7425" max="7425" width="10.85546875" style="45"/>
    <col min="7426" max="7426" width="23.42578125" style="45" customWidth="1"/>
    <col min="7427" max="7427" width="25.140625" style="45" customWidth="1"/>
    <col min="7428" max="7428" width="12.85546875" style="45" customWidth="1"/>
    <col min="7429" max="7429" width="9.5703125" style="45" customWidth="1"/>
    <col min="7430" max="7430" width="8.7109375" style="45" customWidth="1"/>
    <col min="7431" max="7431" width="10.85546875" style="45"/>
    <col min="7432" max="7433" width="0" style="45" hidden="1" customWidth="1"/>
    <col min="7434" max="7434" width="14.28515625" style="45" customWidth="1"/>
    <col min="7435" max="7435" width="14.85546875" style="45" customWidth="1"/>
    <col min="7436" max="7436" width="15.7109375" style="45" customWidth="1"/>
    <col min="7437" max="7437" width="16" style="45" customWidth="1"/>
    <col min="7438" max="7438" width="15.42578125" style="45" customWidth="1"/>
    <col min="7439" max="7439" width="28.5703125" style="45" customWidth="1"/>
    <col min="7440" max="7679" width="10.85546875" style="45"/>
    <col min="7680" max="7680" width="8.28515625" style="45" customWidth="1"/>
    <col min="7681" max="7681" width="10.85546875" style="45"/>
    <col min="7682" max="7682" width="23.42578125" style="45" customWidth="1"/>
    <col min="7683" max="7683" width="25.140625" style="45" customWidth="1"/>
    <col min="7684" max="7684" width="12.85546875" style="45" customWidth="1"/>
    <col min="7685" max="7685" width="9.5703125" style="45" customWidth="1"/>
    <col min="7686" max="7686" width="8.7109375" style="45" customWidth="1"/>
    <col min="7687" max="7687" width="10.85546875" style="45"/>
    <col min="7688" max="7689" width="0" style="45" hidden="1" customWidth="1"/>
    <col min="7690" max="7690" width="14.28515625" style="45" customWidth="1"/>
    <col min="7691" max="7691" width="14.85546875" style="45" customWidth="1"/>
    <col min="7692" max="7692" width="15.7109375" style="45" customWidth="1"/>
    <col min="7693" max="7693" width="16" style="45" customWidth="1"/>
    <col min="7694" max="7694" width="15.42578125" style="45" customWidth="1"/>
    <col min="7695" max="7695" width="28.5703125" style="45" customWidth="1"/>
    <col min="7696" max="7935" width="10.85546875" style="45"/>
    <col min="7936" max="7936" width="8.28515625" style="45" customWidth="1"/>
    <col min="7937" max="7937" width="10.85546875" style="45"/>
    <col min="7938" max="7938" width="23.42578125" style="45" customWidth="1"/>
    <col min="7939" max="7939" width="25.140625" style="45" customWidth="1"/>
    <col min="7940" max="7940" width="12.85546875" style="45" customWidth="1"/>
    <col min="7941" max="7941" width="9.5703125" style="45" customWidth="1"/>
    <col min="7942" max="7942" width="8.7109375" style="45" customWidth="1"/>
    <col min="7943" max="7943" width="10.85546875" style="45"/>
    <col min="7944" max="7945" width="0" style="45" hidden="1" customWidth="1"/>
    <col min="7946" max="7946" width="14.28515625" style="45" customWidth="1"/>
    <col min="7947" max="7947" width="14.85546875" style="45" customWidth="1"/>
    <col min="7948" max="7948" width="15.7109375" style="45" customWidth="1"/>
    <col min="7949" max="7949" width="16" style="45" customWidth="1"/>
    <col min="7950" max="7950" width="15.42578125" style="45" customWidth="1"/>
    <col min="7951" max="7951" width="28.5703125" style="45" customWidth="1"/>
    <col min="7952" max="8191" width="10.85546875" style="45"/>
    <col min="8192" max="8192" width="8.28515625" style="45" customWidth="1"/>
    <col min="8193" max="8193" width="10.85546875" style="45"/>
    <col min="8194" max="8194" width="23.42578125" style="45" customWidth="1"/>
    <col min="8195" max="8195" width="25.140625" style="45" customWidth="1"/>
    <col min="8196" max="8196" width="12.85546875" style="45" customWidth="1"/>
    <col min="8197" max="8197" width="9.5703125" style="45" customWidth="1"/>
    <col min="8198" max="8198" width="8.7109375" style="45" customWidth="1"/>
    <col min="8199" max="8199" width="10.85546875" style="45"/>
    <col min="8200" max="8201" width="0" style="45" hidden="1" customWidth="1"/>
    <col min="8202" max="8202" width="14.28515625" style="45" customWidth="1"/>
    <col min="8203" max="8203" width="14.85546875" style="45" customWidth="1"/>
    <col min="8204" max="8204" width="15.7109375" style="45" customWidth="1"/>
    <col min="8205" max="8205" width="16" style="45" customWidth="1"/>
    <col min="8206" max="8206" width="15.42578125" style="45" customWidth="1"/>
    <col min="8207" max="8207" width="28.5703125" style="45" customWidth="1"/>
    <col min="8208" max="8447" width="10.85546875" style="45"/>
    <col min="8448" max="8448" width="8.28515625" style="45" customWidth="1"/>
    <col min="8449" max="8449" width="10.85546875" style="45"/>
    <col min="8450" max="8450" width="23.42578125" style="45" customWidth="1"/>
    <col min="8451" max="8451" width="25.140625" style="45" customWidth="1"/>
    <col min="8452" max="8452" width="12.85546875" style="45" customWidth="1"/>
    <col min="8453" max="8453" width="9.5703125" style="45" customWidth="1"/>
    <col min="8454" max="8454" width="8.7109375" style="45" customWidth="1"/>
    <col min="8455" max="8455" width="10.85546875" style="45"/>
    <col min="8456" max="8457" width="0" style="45" hidden="1" customWidth="1"/>
    <col min="8458" max="8458" width="14.28515625" style="45" customWidth="1"/>
    <col min="8459" max="8459" width="14.85546875" style="45" customWidth="1"/>
    <col min="8460" max="8460" width="15.7109375" style="45" customWidth="1"/>
    <col min="8461" max="8461" width="16" style="45" customWidth="1"/>
    <col min="8462" max="8462" width="15.42578125" style="45" customWidth="1"/>
    <col min="8463" max="8463" width="28.5703125" style="45" customWidth="1"/>
    <col min="8464" max="8703" width="10.85546875" style="45"/>
    <col min="8704" max="8704" width="8.28515625" style="45" customWidth="1"/>
    <col min="8705" max="8705" width="10.85546875" style="45"/>
    <col min="8706" max="8706" width="23.42578125" style="45" customWidth="1"/>
    <col min="8707" max="8707" width="25.140625" style="45" customWidth="1"/>
    <col min="8708" max="8708" width="12.85546875" style="45" customWidth="1"/>
    <col min="8709" max="8709" width="9.5703125" style="45" customWidth="1"/>
    <col min="8710" max="8710" width="8.7109375" style="45" customWidth="1"/>
    <col min="8711" max="8711" width="10.85546875" style="45"/>
    <col min="8712" max="8713" width="0" style="45" hidden="1" customWidth="1"/>
    <col min="8714" max="8714" width="14.28515625" style="45" customWidth="1"/>
    <col min="8715" max="8715" width="14.85546875" style="45" customWidth="1"/>
    <col min="8716" max="8716" width="15.7109375" style="45" customWidth="1"/>
    <col min="8717" max="8717" width="16" style="45" customWidth="1"/>
    <col min="8718" max="8718" width="15.42578125" style="45" customWidth="1"/>
    <col min="8719" max="8719" width="28.5703125" style="45" customWidth="1"/>
    <col min="8720" max="8959" width="10.85546875" style="45"/>
    <col min="8960" max="8960" width="8.28515625" style="45" customWidth="1"/>
    <col min="8961" max="8961" width="10.85546875" style="45"/>
    <col min="8962" max="8962" width="23.42578125" style="45" customWidth="1"/>
    <col min="8963" max="8963" width="25.140625" style="45" customWidth="1"/>
    <col min="8964" max="8964" width="12.85546875" style="45" customWidth="1"/>
    <col min="8965" max="8965" width="9.5703125" style="45" customWidth="1"/>
    <col min="8966" max="8966" width="8.7109375" style="45" customWidth="1"/>
    <col min="8967" max="8967" width="10.85546875" style="45"/>
    <col min="8968" max="8969" width="0" style="45" hidden="1" customWidth="1"/>
    <col min="8970" max="8970" width="14.28515625" style="45" customWidth="1"/>
    <col min="8971" max="8971" width="14.85546875" style="45" customWidth="1"/>
    <col min="8972" max="8972" width="15.7109375" style="45" customWidth="1"/>
    <col min="8973" max="8973" width="16" style="45" customWidth="1"/>
    <col min="8974" max="8974" width="15.42578125" style="45" customWidth="1"/>
    <col min="8975" max="8975" width="28.5703125" style="45" customWidth="1"/>
    <col min="8976" max="9215" width="10.85546875" style="45"/>
    <col min="9216" max="9216" width="8.28515625" style="45" customWidth="1"/>
    <col min="9217" max="9217" width="10.85546875" style="45"/>
    <col min="9218" max="9218" width="23.42578125" style="45" customWidth="1"/>
    <col min="9219" max="9219" width="25.140625" style="45" customWidth="1"/>
    <col min="9220" max="9220" width="12.85546875" style="45" customWidth="1"/>
    <col min="9221" max="9221" width="9.5703125" style="45" customWidth="1"/>
    <col min="9222" max="9222" width="8.7109375" style="45" customWidth="1"/>
    <col min="9223" max="9223" width="10.85546875" style="45"/>
    <col min="9224" max="9225" width="0" style="45" hidden="1" customWidth="1"/>
    <col min="9226" max="9226" width="14.28515625" style="45" customWidth="1"/>
    <col min="9227" max="9227" width="14.85546875" style="45" customWidth="1"/>
    <col min="9228" max="9228" width="15.7109375" style="45" customWidth="1"/>
    <col min="9229" max="9229" width="16" style="45" customWidth="1"/>
    <col min="9230" max="9230" width="15.42578125" style="45" customWidth="1"/>
    <col min="9231" max="9231" width="28.5703125" style="45" customWidth="1"/>
    <col min="9232" max="9471" width="10.85546875" style="45"/>
    <col min="9472" max="9472" width="8.28515625" style="45" customWidth="1"/>
    <col min="9473" max="9473" width="10.85546875" style="45"/>
    <col min="9474" max="9474" width="23.42578125" style="45" customWidth="1"/>
    <col min="9475" max="9475" width="25.140625" style="45" customWidth="1"/>
    <col min="9476" max="9476" width="12.85546875" style="45" customWidth="1"/>
    <col min="9477" max="9477" width="9.5703125" style="45" customWidth="1"/>
    <col min="9478" max="9478" width="8.7109375" style="45" customWidth="1"/>
    <col min="9479" max="9479" width="10.85546875" style="45"/>
    <col min="9480" max="9481" width="0" style="45" hidden="1" customWidth="1"/>
    <col min="9482" max="9482" width="14.28515625" style="45" customWidth="1"/>
    <col min="9483" max="9483" width="14.85546875" style="45" customWidth="1"/>
    <col min="9484" max="9484" width="15.7109375" style="45" customWidth="1"/>
    <col min="9485" max="9485" width="16" style="45" customWidth="1"/>
    <col min="9486" max="9486" width="15.42578125" style="45" customWidth="1"/>
    <col min="9487" max="9487" width="28.5703125" style="45" customWidth="1"/>
    <col min="9488" max="9727" width="10.85546875" style="45"/>
    <col min="9728" max="9728" width="8.28515625" style="45" customWidth="1"/>
    <col min="9729" max="9729" width="10.85546875" style="45"/>
    <col min="9730" max="9730" width="23.42578125" style="45" customWidth="1"/>
    <col min="9731" max="9731" width="25.140625" style="45" customWidth="1"/>
    <col min="9732" max="9732" width="12.85546875" style="45" customWidth="1"/>
    <col min="9733" max="9733" width="9.5703125" style="45" customWidth="1"/>
    <col min="9734" max="9734" width="8.7109375" style="45" customWidth="1"/>
    <col min="9735" max="9735" width="10.85546875" style="45"/>
    <col min="9736" max="9737" width="0" style="45" hidden="1" customWidth="1"/>
    <col min="9738" max="9738" width="14.28515625" style="45" customWidth="1"/>
    <col min="9739" max="9739" width="14.85546875" style="45" customWidth="1"/>
    <col min="9740" max="9740" width="15.7109375" style="45" customWidth="1"/>
    <col min="9741" max="9741" width="16" style="45" customWidth="1"/>
    <col min="9742" max="9742" width="15.42578125" style="45" customWidth="1"/>
    <col min="9743" max="9743" width="28.5703125" style="45" customWidth="1"/>
    <col min="9744" max="9983" width="10.85546875" style="45"/>
    <col min="9984" max="9984" width="8.28515625" style="45" customWidth="1"/>
    <col min="9985" max="9985" width="10.85546875" style="45"/>
    <col min="9986" max="9986" width="23.42578125" style="45" customWidth="1"/>
    <col min="9987" max="9987" width="25.140625" style="45" customWidth="1"/>
    <col min="9988" max="9988" width="12.85546875" style="45" customWidth="1"/>
    <col min="9989" max="9989" width="9.5703125" style="45" customWidth="1"/>
    <col min="9990" max="9990" width="8.7109375" style="45" customWidth="1"/>
    <col min="9991" max="9991" width="10.85546875" style="45"/>
    <col min="9992" max="9993" width="0" style="45" hidden="1" customWidth="1"/>
    <col min="9994" max="9994" width="14.28515625" style="45" customWidth="1"/>
    <col min="9995" max="9995" width="14.85546875" style="45" customWidth="1"/>
    <col min="9996" max="9996" width="15.7109375" style="45" customWidth="1"/>
    <col min="9997" max="9997" width="16" style="45" customWidth="1"/>
    <col min="9998" max="9998" width="15.42578125" style="45" customWidth="1"/>
    <col min="9999" max="9999" width="28.5703125" style="45" customWidth="1"/>
    <col min="10000" max="10239" width="10.85546875" style="45"/>
    <col min="10240" max="10240" width="8.28515625" style="45" customWidth="1"/>
    <col min="10241" max="10241" width="10.85546875" style="45"/>
    <col min="10242" max="10242" width="23.42578125" style="45" customWidth="1"/>
    <col min="10243" max="10243" width="25.140625" style="45" customWidth="1"/>
    <col min="10244" max="10244" width="12.85546875" style="45" customWidth="1"/>
    <col min="10245" max="10245" width="9.5703125" style="45" customWidth="1"/>
    <col min="10246" max="10246" width="8.7109375" style="45" customWidth="1"/>
    <col min="10247" max="10247" width="10.85546875" style="45"/>
    <col min="10248" max="10249" width="0" style="45" hidden="1" customWidth="1"/>
    <col min="10250" max="10250" width="14.28515625" style="45" customWidth="1"/>
    <col min="10251" max="10251" width="14.85546875" style="45" customWidth="1"/>
    <col min="10252" max="10252" width="15.7109375" style="45" customWidth="1"/>
    <col min="10253" max="10253" width="16" style="45" customWidth="1"/>
    <col min="10254" max="10254" width="15.42578125" style="45" customWidth="1"/>
    <col min="10255" max="10255" width="28.5703125" style="45" customWidth="1"/>
    <col min="10256" max="10495" width="10.85546875" style="45"/>
    <col min="10496" max="10496" width="8.28515625" style="45" customWidth="1"/>
    <col min="10497" max="10497" width="10.85546875" style="45"/>
    <col min="10498" max="10498" width="23.42578125" style="45" customWidth="1"/>
    <col min="10499" max="10499" width="25.140625" style="45" customWidth="1"/>
    <col min="10500" max="10500" width="12.85546875" style="45" customWidth="1"/>
    <col min="10501" max="10501" width="9.5703125" style="45" customWidth="1"/>
    <col min="10502" max="10502" width="8.7109375" style="45" customWidth="1"/>
    <col min="10503" max="10503" width="10.85546875" style="45"/>
    <col min="10504" max="10505" width="0" style="45" hidden="1" customWidth="1"/>
    <col min="10506" max="10506" width="14.28515625" style="45" customWidth="1"/>
    <col min="10507" max="10507" width="14.85546875" style="45" customWidth="1"/>
    <col min="10508" max="10508" width="15.7109375" style="45" customWidth="1"/>
    <col min="10509" max="10509" width="16" style="45" customWidth="1"/>
    <col min="10510" max="10510" width="15.42578125" style="45" customWidth="1"/>
    <col min="10511" max="10511" width="28.5703125" style="45" customWidth="1"/>
    <col min="10512" max="10751" width="10.85546875" style="45"/>
    <col min="10752" max="10752" width="8.28515625" style="45" customWidth="1"/>
    <col min="10753" max="10753" width="10.85546875" style="45"/>
    <col min="10754" max="10754" width="23.42578125" style="45" customWidth="1"/>
    <col min="10755" max="10755" width="25.140625" style="45" customWidth="1"/>
    <col min="10756" max="10756" width="12.85546875" style="45" customWidth="1"/>
    <col min="10757" max="10757" width="9.5703125" style="45" customWidth="1"/>
    <col min="10758" max="10758" width="8.7109375" style="45" customWidth="1"/>
    <col min="10759" max="10759" width="10.85546875" style="45"/>
    <col min="10760" max="10761" width="0" style="45" hidden="1" customWidth="1"/>
    <col min="10762" max="10762" width="14.28515625" style="45" customWidth="1"/>
    <col min="10763" max="10763" width="14.85546875" style="45" customWidth="1"/>
    <col min="10764" max="10764" width="15.7109375" style="45" customWidth="1"/>
    <col min="10765" max="10765" width="16" style="45" customWidth="1"/>
    <col min="10766" max="10766" width="15.42578125" style="45" customWidth="1"/>
    <col min="10767" max="10767" width="28.5703125" style="45" customWidth="1"/>
    <col min="10768" max="11007" width="10.85546875" style="45"/>
    <col min="11008" max="11008" width="8.28515625" style="45" customWidth="1"/>
    <col min="11009" max="11009" width="10.85546875" style="45"/>
    <col min="11010" max="11010" width="23.42578125" style="45" customWidth="1"/>
    <col min="11011" max="11011" width="25.140625" style="45" customWidth="1"/>
    <col min="11012" max="11012" width="12.85546875" style="45" customWidth="1"/>
    <col min="11013" max="11013" width="9.5703125" style="45" customWidth="1"/>
    <col min="11014" max="11014" width="8.7109375" style="45" customWidth="1"/>
    <col min="11015" max="11015" width="10.85546875" style="45"/>
    <col min="11016" max="11017" width="0" style="45" hidden="1" customWidth="1"/>
    <col min="11018" max="11018" width="14.28515625" style="45" customWidth="1"/>
    <col min="11019" max="11019" width="14.85546875" style="45" customWidth="1"/>
    <col min="11020" max="11020" width="15.7109375" style="45" customWidth="1"/>
    <col min="11021" max="11021" width="16" style="45" customWidth="1"/>
    <col min="11022" max="11022" width="15.42578125" style="45" customWidth="1"/>
    <col min="11023" max="11023" width="28.5703125" style="45" customWidth="1"/>
    <col min="11024" max="11263" width="10.85546875" style="45"/>
    <col min="11264" max="11264" width="8.28515625" style="45" customWidth="1"/>
    <col min="11265" max="11265" width="10.85546875" style="45"/>
    <col min="11266" max="11266" width="23.42578125" style="45" customWidth="1"/>
    <col min="11267" max="11267" width="25.140625" style="45" customWidth="1"/>
    <col min="11268" max="11268" width="12.85546875" style="45" customWidth="1"/>
    <col min="11269" max="11269" width="9.5703125" style="45" customWidth="1"/>
    <col min="11270" max="11270" width="8.7109375" style="45" customWidth="1"/>
    <col min="11271" max="11271" width="10.85546875" style="45"/>
    <col min="11272" max="11273" width="0" style="45" hidden="1" customWidth="1"/>
    <col min="11274" max="11274" width="14.28515625" style="45" customWidth="1"/>
    <col min="11275" max="11275" width="14.85546875" style="45" customWidth="1"/>
    <col min="11276" max="11276" width="15.7109375" style="45" customWidth="1"/>
    <col min="11277" max="11277" width="16" style="45" customWidth="1"/>
    <col min="11278" max="11278" width="15.42578125" style="45" customWidth="1"/>
    <col min="11279" max="11279" width="28.5703125" style="45" customWidth="1"/>
    <col min="11280" max="11519" width="10.85546875" style="45"/>
    <col min="11520" max="11520" width="8.28515625" style="45" customWidth="1"/>
    <col min="11521" max="11521" width="10.85546875" style="45"/>
    <col min="11522" max="11522" width="23.42578125" style="45" customWidth="1"/>
    <col min="11523" max="11523" width="25.140625" style="45" customWidth="1"/>
    <col min="11524" max="11524" width="12.85546875" style="45" customWidth="1"/>
    <col min="11525" max="11525" width="9.5703125" style="45" customWidth="1"/>
    <col min="11526" max="11526" width="8.7109375" style="45" customWidth="1"/>
    <col min="11527" max="11527" width="10.85546875" style="45"/>
    <col min="11528" max="11529" width="0" style="45" hidden="1" customWidth="1"/>
    <col min="11530" max="11530" width="14.28515625" style="45" customWidth="1"/>
    <col min="11531" max="11531" width="14.85546875" style="45" customWidth="1"/>
    <col min="11532" max="11532" width="15.7109375" style="45" customWidth="1"/>
    <col min="11533" max="11533" width="16" style="45" customWidth="1"/>
    <col min="11534" max="11534" width="15.42578125" style="45" customWidth="1"/>
    <col min="11535" max="11535" width="28.5703125" style="45" customWidth="1"/>
    <col min="11536" max="11775" width="10.85546875" style="45"/>
    <col min="11776" max="11776" width="8.28515625" style="45" customWidth="1"/>
    <col min="11777" max="11777" width="10.85546875" style="45"/>
    <col min="11778" max="11778" width="23.42578125" style="45" customWidth="1"/>
    <col min="11779" max="11779" width="25.140625" style="45" customWidth="1"/>
    <col min="11780" max="11780" width="12.85546875" style="45" customWidth="1"/>
    <col min="11781" max="11781" width="9.5703125" style="45" customWidth="1"/>
    <col min="11782" max="11782" width="8.7109375" style="45" customWidth="1"/>
    <col min="11783" max="11783" width="10.85546875" style="45"/>
    <col min="11784" max="11785" width="0" style="45" hidden="1" customWidth="1"/>
    <col min="11786" max="11786" width="14.28515625" style="45" customWidth="1"/>
    <col min="11787" max="11787" width="14.85546875" style="45" customWidth="1"/>
    <col min="11788" max="11788" width="15.7109375" style="45" customWidth="1"/>
    <col min="11789" max="11789" width="16" style="45" customWidth="1"/>
    <col min="11790" max="11790" width="15.42578125" style="45" customWidth="1"/>
    <col min="11791" max="11791" width="28.5703125" style="45" customWidth="1"/>
    <col min="11792" max="12031" width="10.85546875" style="45"/>
    <col min="12032" max="12032" width="8.28515625" style="45" customWidth="1"/>
    <col min="12033" max="12033" width="10.85546875" style="45"/>
    <col min="12034" max="12034" width="23.42578125" style="45" customWidth="1"/>
    <col min="12035" max="12035" width="25.140625" style="45" customWidth="1"/>
    <col min="12036" max="12036" width="12.85546875" style="45" customWidth="1"/>
    <col min="12037" max="12037" width="9.5703125" style="45" customWidth="1"/>
    <col min="12038" max="12038" width="8.7109375" style="45" customWidth="1"/>
    <col min="12039" max="12039" width="10.85546875" style="45"/>
    <col min="12040" max="12041" width="0" style="45" hidden="1" customWidth="1"/>
    <col min="12042" max="12042" width="14.28515625" style="45" customWidth="1"/>
    <col min="12043" max="12043" width="14.85546875" style="45" customWidth="1"/>
    <col min="12044" max="12044" width="15.7109375" style="45" customWidth="1"/>
    <col min="12045" max="12045" width="16" style="45" customWidth="1"/>
    <col min="12046" max="12046" width="15.42578125" style="45" customWidth="1"/>
    <col min="12047" max="12047" width="28.5703125" style="45" customWidth="1"/>
    <col min="12048" max="12287" width="10.85546875" style="45"/>
    <col min="12288" max="12288" width="8.28515625" style="45" customWidth="1"/>
    <col min="12289" max="12289" width="10.85546875" style="45"/>
    <col min="12290" max="12290" width="23.42578125" style="45" customWidth="1"/>
    <col min="12291" max="12291" width="25.140625" style="45" customWidth="1"/>
    <col min="12292" max="12292" width="12.85546875" style="45" customWidth="1"/>
    <col min="12293" max="12293" width="9.5703125" style="45" customWidth="1"/>
    <col min="12294" max="12294" width="8.7109375" style="45" customWidth="1"/>
    <col min="12295" max="12295" width="10.85546875" style="45"/>
    <col min="12296" max="12297" width="0" style="45" hidden="1" customWidth="1"/>
    <col min="12298" max="12298" width="14.28515625" style="45" customWidth="1"/>
    <col min="12299" max="12299" width="14.85546875" style="45" customWidth="1"/>
    <col min="12300" max="12300" width="15.7109375" style="45" customWidth="1"/>
    <col min="12301" max="12301" width="16" style="45" customWidth="1"/>
    <col min="12302" max="12302" width="15.42578125" style="45" customWidth="1"/>
    <col min="12303" max="12303" width="28.5703125" style="45" customWidth="1"/>
    <col min="12304" max="12543" width="10.85546875" style="45"/>
    <col min="12544" max="12544" width="8.28515625" style="45" customWidth="1"/>
    <col min="12545" max="12545" width="10.85546875" style="45"/>
    <col min="12546" max="12546" width="23.42578125" style="45" customWidth="1"/>
    <col min="12547" max="12547" width="25.140625" style="45" customWidth="1"/>
    <col min="12548" max="12548" width="12.85546875" style="45" customWidth="1"/>
    <col min="12549" max="12549" width="9.5703125" style="45" customWidth="1"/>
    <col min="12550" max="12550" width="8.7109375" style="45" customWidth="1"/>
    <col min="12551" max="12551" width="10.85546875" style="45"/>
    <col min="12552" max="12553" width="0" style="45" hidden="1" customWidth="1"/>
    <col min="12554" max="12554" width="14.28515625" style="45" customWidth="1"/>
    <col min="12555" max="12555" width="14.85546875" style="45" customWidth="1"/>
    <col min="12556" max="12556" width="15.7109375" style="45" customWidth="1"/>
    <col min="12557" max="12557" width="16" style="45" customWidth="1"/>
    <col min="12558" max="12558" width="15.42578125" style="45" customWidth="1"/>
    <col min="12559" max="12559" width="28.5703125" style="45" customWidth="1"/>
    <col min="12560" max="12799" width="10.85546875" style="45"/>
    <col min="12800" max="12800" width="8.28515625" style="45" customWidth="1"/>
    <col min="12801" max="12801" width="10.85546875" style="45"/>
    <col min="12802" max="12802" width="23.42578125" style="45" customWidth="1"/>
    <col min="12803" max="12803" width="25.140625" style="45" customWidth="1"/>
    <col min="12804" max="12804" width="12.85546875" style="45" customWidth="1"/>
    <col min="12805" max="12805" width="9.5703125" style="45" customWidth="1"/>
    <col min="12806" max="12806" width="8.7109375" style="45" customWidth="1"/>
    <col min="12807" max="12807" width="10.85546875" style="45"/>
    <col min="12808" max="12809" width="0" style="45" hidden="1" customWidth="1"/>
    <col min="12810" max="12810" width="14.28515625" style="45" customWidth="1"/>
    <col min="12811" max="12811" width="14.85546875" style="45" customWidth="1"/>
    <col min="12812" max="12812" width="15.7109375" style="45" customWidth="1"/>
    <col min="12813" max="12813" width="16" style="45" customWidth="1"/>
    <col min="12814" max="12814" width="15.42578125" style="45" customWidth="1"/>
    <col min="12815" max="12815" width="28.5703125" style="45" customWidth="1"/>
    <col min="12816" max="13055" width="10.85546875" style="45"/>
    <col min="13056" max="13056" width="8.28515625" style="45" customWidth="1"/>
    <col min="13057" max="13057" width="10.85546875" style="45"/>
    <col min="13058" max="13058" width="23.42578125" style="45" customWidth="1"/>
    <col min="13059" max="13059" width="25.140625" style="45" customWidth="1"/>
    <col min="13060" max="13060" width="12.85546875" style="45" customWidth="1"/>
    <col min="13061" max="13061" width="9.5703125" style="45" customWidth="1"/>
    <col min="13062" max="13062" width="8.7109375" style="45" customWidth="1"/>
    <col min="13063" max="13063" width="10.85546875" style="45"/>
    <col min="13064" max="13065" width="0" style="45" hidden="1" customWidth="1"/>
    <col min="13066" max="13066" width="14.28515625" style="45" customWidth="1"/>
    <col min="13067" max="13067" width="14.85546875" style="45" customWidth="1"/>
    <col min="13068" max="13068" width="15.7109375" style="45" customWidth="1"/>
    <col min="13069" max="13069" width="16" style="45" customWidth="1"/>
    <col min="13070" max="13070" width="15.42578125" style="45" customWidth="1"/>
    <col min="13071" max="13071" width="28.5703125" style="45" customWidth="1"/>
    <col min="13072" max="13311" width="10.85546875" style="45"/>
    <col min="13312" max="13312" width="8.28515625" style="45" customWidth="1"/>
    <col min="13313" max="13313" width="10.85546875" style="45"/>
    <col min="13314" max="13314" width="23.42578125" style="45" customWidth="1"/>
    <col min="13315" max="13315" width="25.140625" style="45" customWidth="1"/>
    <col min="13316" max="13316" width="12.85546875" style="45" customWidth="1"/>
    <col min="13317" max="13317" width="9.5703125" style="45" customWidth="1"/>
    <col min="13318" max="13318" width="8.7109375" style="45" customWidth="1"/>
    <col min="13319" max="13319" width="10.85546875" style="45"/>
    <col min="13320" max="13321" width="0" style="45" hidden="1" customWidth="1"/>
    <col min="13322" max="13322" width="14.28515625" style="45" customWidth="1"/>
    <col min="13323" max="13323" width="14.85546875" style="45" customWidth="1"/>
    <col min="13324" max="13324" width="15.7109375" style="45" customWidth="1"/>
    <col min="13325" max="13325" width="16" style="45" customWidth="1"/>
    <col min="13326" max="13326" width="15.42578125" style="45" customWidth="1"/>
    <col min="13327" max="13327" width="28.5703125" style="45" customWidth="1"/>
    <col min="13328" max="13567" width="10.85546875" style="45"/>
    <col min="13568" max="13568" width="8.28515625" style="45" customWidth="1"/>
    <col min="13569" max="13569" width="10.85546875" style="45"/>
    <col min="13570" max="13570" width="23.42578125" style="45" customWidth="1"/>
    <col min="13571" max="13571" width="25.140625" style="45" customWidth="1"/>
    <col min="13572" max="13572" width="12.85546875" style="45" customWidth="1"/>
    <col min="13573" max="13573" width="9.5703125" style="45" customWidth="1"/>
    <col min="13574" max="13574" width="8.7109375" style="45" customWidth="1"/>
    <col min="13575" max="13575" width="10.85546875" style="45"/>
    <col min="13576" max="13577" width="0" style="45" hidden="1" customWidth="1"/>
    <col min="13578" max="13578" width="14.28515625" style="45" customWidth="1"/>
    <col min="13579" max="13579" width="14.85546875" style="45" customWidth="1"/>
    <col min="13580" max="13580" width="15.7109375" style="45" customWidth="1"/>
    <col min="13581" max="13581" width="16" style="45" customWidth="1"/>
    <col min="13582" max="13582" width="15.42578125" style="45" customWidth="1"/>
    <col min="13583" max="13583" width="28.5703125" style="45" customWidth="1"/>
    <col min="13584" max="13823" width="10.85546875" style="45"/>
    <col min="13824" max="13824" width="8.28515625" style="45" customWidth="1"/>
    <col min="13825" max="13825" width="10.85546875" style="45"/>
    <col min="13826" max="13826" width="23.42578125" style="45" customWidth="1"/>
    <col min="13827" max="13827" width="25.140625" style="45" customWidth="1"/>
    <col min="13828" max="13828" width="12.85546875" style="45" customWidth="1"/>
    <col min="13829" max="13829" width="9.5703125" style="45" customWidth="1"/>
    <col min="13830" max="13830" width="8.7109375" style="45" customWidth="1"/>
    <col min="13831" max="13831" width="10.85546875" style="45"/>
    <col min="13832" max="13833" width="0" style="45" hidden="1" customWidth="1"/>
    <col min="13834" max="13834" width="14.28515625" style="45" customWidth="1"/>
    <col min="13835" max="13835" width="14.85546875" style="45" customWidth="1"/>
    <col min="13836" max="13836" width="15.7109375" style="45" customWidth="1"/>
    <col min="13837" max="13837" width="16" style="45" customWidth="1"/>
    <col min="13838" max="13838" width="15.42578125" style="45" customWidth="1"/>
    <col min="13839" max="13839" width="28.5703125" style="45" customWidth="1"/>
    <col min="13840" max="14079" width="10.85546875" style="45"/>
    <col min="14080" max="14080" width="8.28515625" style="45" customWidth="1"/>
    <col min="14081" max="14081" width="10.85546875" style="45"/>
    <col min="14082" max="14082" width="23.42578125" style="45" customWidth="1"/>
    <col min="14083" max="14083" width="25.140625" style="45" customWidth="1"/>
    <col min="14084" max="14084" width="12.85546875" style="45" customWidth="1"/>
    <col min="14085" max="14085" width="9.5703125" style="45" customWidth="1"/>
    <col min="14086" max="14086" width="8.7109375" style="45" customWidth="1"/>
    <col min="14087" max="14087" width="10.85546875" style="45"/>
    <col min="14088" max="14089" width="0" style="45" hidden="1" customWidth="1"/>
    <col min="14090" max="14090" width="14.28515625" style="45" customWidth="1"/>
    <col min="14091" max="14091" width="14.85546875" style="45" customWidth="1"/>
    <col min="14092" max="14092" width="15.7109375" style="45" customWidth="1"/>
    <col min="14093" max="14093" width="16" style="45" customWidth="1"/>
    <col min="14094" max="14094" width="15.42578125" style="45" customWidth="1"/>
    <col min="14095" max="14095" width="28.5703125" style="45" customWidth="1"/>
    <col min="14096" max="14335" width="10.85546875" style="45"/>
    <col min="14336" max="14336" width="8.28515625" style="45" customWidth="1"/>
    <col min="14337" max="14337" width="10.85546875" style="45"/>
    <col min="14338" max="14338" width="23.42578125" style="45" customWidth="1"/>
    <col min="14339" max="14339" width="25.140625" style="45" customWidth="1"/>
    <col min="14340" max="14340" width="12.85546875" style="45" customWidth="1"/>
    <col min="14341" max="14341" width="9.5703125" style="45" customWidth="1"/>
    <col min="14342" max="14342" width="8.7109375" style="45" customWidth="1"/>
    <col min="14343" max="14343" width="10.85546875" style="45"/>
    <col min="14344" max="14345" width="0" style="45" hidden="1" customWidth="1"/>
    <col min="14346" max="14346" width="14.28515625" style="45" customWidth="1"/>
    <col min="14347" max="14347" width="14.85546875" style="45" customWidth="1"/>
    <col min="14348" max="14348" width="15.7109375" style="45" customWidth="1"/>
    <col min="14349" max="14349" width="16" style="45" customWidth="1"/>
    <col min="14350" max="14350" width="15.42578125" style="45" customWidth="1"/>
    <col min="14351" max="14351" width="28.5703125" style="45" customWidth="1"/>
    <col min="14352" max="14591" width="10.85546875" style="45"/>
    <col min="14592" max="14592" width="8.28515625" style="45" customWidth="1"/>
    <col min="14593" max="14593" width="10.85546875" style="45"/>
    <col min="14594" max="14594" width="23.42578125" style="45" customWidth="1"/>
    <col min="14595" max="14595" width="25.140625" style="45" customWidth="1"/>
    <col min="14596" max="14596" width="12.85546875" style="45" customWidth="1"/>
    <col min="14597" max="14597" width="9.5703125" style="45" customWidth="1"/>
    <col min="14598" max="14598" width="8.7109375" style="45" customWidth="1"/>
    <col min="14599" max="14599" width="10.85546875" style="45"/>
    <col min="14600" max="14601" width="0" style="45" hidden="1" customWidth="1"/>
    <col min="14602" max="14602" width="14.28515625" style="45" customWidth="1"/>
    <col min="14603" max="14603" width="14.85546875" style="45" customWidth="1"/>
    <col min="14604" max="14604" width="15.7109375" style="45" customWidth="1"/>
    <col min="14605" max="14605" width="16" style="45" customWidth="1"/>
    <col min="14606" max="14606" width="15.42578125" style="45" customWidth="1"/>
    <col min="14607" max="14607" width="28.5703125" style="45" customWidth="1"/>
    <col min="14608" max="14847" width="10.85546875" style="45"/>
    <col min="14848" max="14848" width="8.28515625" style="45" customWidth="1"/>
    <col min="14849" max="14849" width="10.85546875" style="45"/>
    <col min="14850" max="14850" width="23.42578125" style="45" customWidth="1"/>
    <col min="14851" max="14851" width="25.140625" style="45" customWidth="1"/>
    <col min="14852" max="14852" width="12.85546875" style="45" customWidth="1"/>
    <col min="14853" max="14853" width="9.5703125" style="45" customWidth="1"/>
    <col min="14854" max="14854" width="8.7109375" style="45" customWidth="1"/>
    <col min="14855" max="14855" width="10.85546875" style="45"/>
    <col min="14856" max="14857" width="0" style="45" hidden="1" customWidth="1"/>
    <col min="14858" max="14858" width="14.28515625" style="45" customWidth="1"/>
    <col min="14859" max="14859" width="14.85546875" style="45" customWidth="1"/>
    <col min="14860" max="14860" width="15.7109375" style="45" customWidth="1"/>
    <col min="14861" max="14861" width="16" style="45" customWidth="1"/>
    <col min="14862" max="14862" width="15.42578125" style="45" customWidth="1"/>
    <col min="14863" max="14863" width="28.5703125" style="45" customWidth="1"/>
    <col min="14864" max="15103" width="10.85546875" style="45"/>
    <col min="15104" max="15104" width="8.28515625" style="45" customWidth="1"/>
    <col min="15105" max="15105" width="10.85546875" style="45"/>
    <col min="15106" max="15106" width="23.42578125" style="45" customWidth="1"/>
    <col min="15107" max="15107" width="25.140625" style="45" customWidth="1"/>
    <col min="15108" max="15108" width="12.85546875" style="45" customWidth="1"/>
    <col min="15109" max="15109" width="9.5703125" style="45" customWidth="1"/>
    <col min="15110" max="15110" width="8.7109375" style="45" customWidth="1"/>
    <col min="15111" max="15111" width="10.85546875" style="45"/>
    <col min="15112" max="15113" width="0" style="45" hidden="1" customWidth="1"/>
    <col min="15114" max="15114" width="14.28515625" style="45" customWidth="1"/>
    <col min="15115" max="15115" width="14.85546875" style="45" customWidth="1"/>
    <col min="15116" max="15116" width="15.7109375" style="45" customWidth="1"/>
    <col min="15117" max="15117" width="16" style="45" customWidth="1"/>
    <col min="15118" max="15118" width="15.42578125" style="45" customWidth="1"/>
    <col min="15119" max="15119" width="28.5703125" style="45" customWidth="1"/>
    <col min="15120" max="15359" width="10.85546875" style="45"/>
    <col min="15360" max="15360" width="8.28515625" style="45" customWidth="1"/>
    <col min="15361" max="15361" width="10.85546875" style="45"/>
    <col min="15362" max="15362" width="23.42578125" style="45" customWidth="1"/>
    <col min="15363" max="15363" width="25.140625" style="45" customWidth="1"/>
    <col min="15364" max="15364" width="12.85546875" style="45" customWidth="1"/>
    <col min="15365" max="15365" width="9.5703125" style="45" customWidth="1"/>
    <col min="15366" max="15366" width="8.7109375" style="45" customWidth="1"/>
    <col min="15367" max="15367" width="10.85546875" style="45"/>
    <col min="15368" max="15369" width="0" style="45" hidden="1" customWidth="1"/>
    <col min="15370" max="15370" width="14.28515625" style="45" customWidth="1"/>
    <col min="15371" max="15371" width="14.85546875" style="45" customWidth="1"/>
    <col min="15372" max="15372" width="15.7109375" style="45" customWidth="1"/>
    <col min="15373" max="15373" width="16" style="45" customWidth="1"/>
    <col min="15374" max="15374" width="15.42578125" style="45" customWidth="1"/>
    <col min="15375" max="15375" width="28.5703125" style="45" customWidth="1"/>
    <col min="15376" max="15615" width="10.85546875" style="45"/>
    <col min="15616" max="15616" width="8.28515625" style="45" customWidth="1"/>
    <col min="15617" max="15617" width="10.85546875" style="45"/>
    <col min="15618" max="15618" width="23.42578125" style="45" customWidth="1"/>
    <col min="15619" max="15619" width="25.140625" style="45" customWidth="1"/>
    <col min="15620" max="15620" width="12.85546875" style="45" customWidth="1"/>
    <col min="15621" max="15621" width="9.5703125" style="45" customWidth="1"/>
    <col min="15622" max="15622" width="8.7109375" style="45" customWidth="1"/>
    <col min="15623" max="15623" width="10.85546875" style="45"/>
    <col min="15624" max="15625" width="0" style="45" hidden="1" customWidth="1"/>
    <col min="15626" max="15626" width="14.28515625" style="45" customWidth="1"/>
    <col min="15627" max="15627" width="14.85546875" style="45" customWidth="1"/>
    <col min="15628" max="15628" width="15.7109375" style="45" customWidth="1"/>
    <col min="15629" max="15629" width="16" style="45" customWidth="1"/>
    <col min="15630" max="15630" width="15.42578125" style="45" customWidth="1"/>
    <col min="15631" max="15631" width="28.5703125" style="45" customWidth="1"/>
    <col min="15632" max="15871" width="10.85546875" style="45"/>
    <col min="15872" max="15872" width="8.28515625" style="45" customWidth="1"/>
    <col min="15873" max="15873" width="10.85546875" style="45"/>
    <col min="15874" max="15874" width="23.42578125" style="45" customWidth="1"/>
    <col min="15875" max="15875" width="25.140625" style="45" customWidth="1"/>
    <col min="15876" max="15876" width="12.85546875" style="45" customWidth="1"/>
    <col min="15877" max="15877" width="9.5703125" style="45" customWidth="1"/>
    <col min="15878" max="15878" width="8.7109375" style="45" customWidth="1"/>
    <col min="15879" max="15879" width="10.85546875" style="45"/>
    <col min="15880" max="15881" width="0" style="45" hidden="1" customWidth="1"/>
    <col min="15882" max="15882" width="14.28515625" style="45" customWidth="1"/>
    <col min="15883" max="15883" width="14.85546875" style="45" customWidth="1"/>
    <col min="15884" max="15884" width="15.7109375" style="45" customWidth="1"/>
    <col min="15885" max="15885" width="16" style="45" customWidth="1"/>
    <col min="15886" max="15886" width="15.42578125" style="45" customWidth="1"/>
    <col min="15887" max="15887" width="28.5703125" style="45" customWidth="1"/>
    <col min="15888" max="16127" width="10.85546875" style="45"/>
    <col min="16128" max="16128" width="8.28515625" style="45" customWidth="1"/>
    <col min="16129" max="16129" width="10.85546875" style="45"/>
    <col min="16130" max="16130" width="23.42578125" style="45" customWidth="1"/>
    <col min="16131" max="16131" width="25.140625" style="45" customWidth="1"/>
    <col min="16132" max="16132" width="12.85546875" style="45" customWidth="1"/>
    <col min="16133" max="16133" width="9.5703125" style="45" customWidth="1"/>
    <col min="16134" max="16134" width="8.7109375" style="45" customWidth="1"/>
    <col min="16135" max="16135" width="10.85546875" style="45"/>
    <col min="16136" max="16137" width="0" style="45" hidden="1" customWidth="1"/>
    <col min="16138" max="16138" width="14.28515625" style="45" customWidth="1"/>
    <col min="16139" max="16139" width="14.85546875" style="45" customWidth="1"/>
    <col min="16140" max="16140" width="15.7109375" style="45" customWidth="1"/>
    <col min="16141" max="16141" width="16" style="45" customWidth="1"/>
    <col min="16142" max="16142" width="15.42578125" style="45" customWidth="1"/>
    <col min="16143" max="16143" width="28.5703125" style="45" customWidth="1"/>
    <col min="16144" max="16384" width="10.85546875" style="45"/>
  </cols>
  <sheetData>
    <row r="2" spans="1:15" ht="23.25" customHeight="1" x14ac:dyDescent="0.2">
      <c r="A2" s="39" t="s">
        <v>168</v>
      </c>
      <c r="B2" s="40"/>
      <c r="C2" s="455" t="s">
        <v>226</v>
      </c>
      <c r="D2" s="456"/>
      <c r="E2" s="456"/>
      <c r="F2" s="456"/>
      <c r="G2" s="456"/>
      <c r="H2" s="456"/>
      <c r="I2" s="456"/>
      <c r="J2" s="456"/>
      <c r="K2" s="457"/>
      <c r="L2" s="44"/>
      <c r="M2" s="44"/>
      <c r="N2" s="44"/>
      <c r="O2" s="44"/>
    </row>
    <row r="3" spans="1:15" ht="15.75" x14ac:dyDescent="0.25">
      <c r="A3" s="44"/>
      <c r="B3" s="44"/>
      <c r="C3" s="44"/>
      <c r="D3" s="46"/>
      <c r="E3" s="44"/>
      <c r="F3" s="44"/>
      <c r="G3" s="44"/>
      <c r="H3" s="44"/>
      <c r="I3" s="44"/>
      <c r="J3" s="44"/>
      <c r="K3" s="44"/>
      <c r="L3" s="44"/>
      <c r="M3" s="44"/>
      <c r="N3" s="44"/>
      <c r="O3" s="44"/>
    </row>
    <row r="4" spans="1:15" x14ac:dyDescent="0.2">
      <c r="A4" s="458" t="s">
        <v>169</v>
      </c>
      <c r="B4" s="458"/>
      <c r="C4" s="458"/>
      <c r="D4" s="458"/>
      <c r="E4" s="458"/>
      <c r="F4" s="459"/>
      <c r="G4" s="44"/>
      <c r="H4" s="44"/>
      <c r="I4" s="460">
        <v>9</v>
      </c>
      <c r="J4" s="458"/>
      <c r="K4" s="458"/>
      <c r="L4" s="458"/>
      <c r="M4" s="458"/>
      <c r="N4" s="458"/>
      <c r="O4" s="458"/>
    </row>
    <row r="5" spans="1:15" ht="36" x14ac:dyDescent="0.2">
      <c r="A5" s="29" t="s">
        <v>170</v>
      </c>
      <c r="B5" s="29" t="s">
        <v>171</v>
      </c>
      <c r="C5" s="29" t="s">
        <v>172</v>
      </c>
      <c r="D5" s="29" t="s">
        <v>173</v>
      </c>
      <c r="E5" s="29" t="s">
        <v>174</v>
      </c>
      <c r="F5" s="29" t="s">
        <v>229</v>
      </c>
      <c r="G5" s="29" t="s">
        <v>1505</v>
      </c>
      <c r="H5" s="29" t="s">
        <v>1504</v>
      </c>
      <c r="I5" s="29" t="s">
        <v>194</v>
      </c>
      <c r="J5" s="29" t="s">
        <v>45</v>
      </c>
      <c r="K5" s="29" t="s">
        <v>176</v>
      </c>
      <c r="L5" s="29" t="s">
        <v>193</v>
      </c>
      <c r="M5" s="29" t="s">
        <v>195</v>
      </c>
      <c r="N5" s="29" t="s">
        <v>196</v>
      </c>
      <c r="O5" s="29" t="s">
        <v>197</v>
      </c>
    </row>
    <row r="6" spans="1:15" ht="26.45" customHeight="1" x14ac:dyDescent="0.25">
      <c r="A6" s="9">
        <v>1</v>
      </c>
      <c r="B6" s="9" t="s">
        <v>177</v>
      </c>
      <c r="C6" s="284" t="s">
        <v>178</v>
      </c>
      <c r="D6" s="284" t="s">
        <v>178</v>
      </c>
      <c r="E6" s="9" t="s">
        <v>179</v>
      </c>
      <c r="F6" s="282">
        <v>6</v>
      </c>
      <c r="G6" s="398">
        <f>COUNTIFS('NOMINA FEBRERO (2)'!$F$10:$F$200,'PRE FACTURA FEBRERO.'!D6,'NOMINA FEBRERO (2)'!$BA$10:$BA$200,'PRE FACTURA FEBRERO.'!F6)</f>
        <v>1</v>
      </c>
      <c r="H6" s="398">
        <f>+F6*G6</f>
        <v>6</v>
      </c>
      <c r="I6" s="1">
        <f>K6/30</f>
        <v>116146.88649936666</v>
      </c>
      <c r="J6" s="1">
        <v>3484406.5949809998</v>
      </c>
      <c r="K6" s="332">
        <v>3484406.5949809998</v>
      </c>
      <c r="L6" s="48">
        <f>+I6*F6</f>
        <v>696881.31899619999</v>
      </c>
      <c r="M6" s="294"/>
      <c r="N6" s="294"/>
      <c r="O6" s="49">
        <f>+I6*H6</f>
        <v>696881.31899619999</v>
      </c>
    </row>
    <row r="7" spans="1:15" ht="26.45" customHeight="1" x14ac:dyDescent="0.25">
      <c r="A7" s="9">
        <v>2</v>
      </c>
      <c r="B7" s="9" t="s">
        <v>177</v>
      </c>
      <c r="C7" s="284" t="s">
        <v>178</v>
      </c>
      <c r="D7" s="284" t="s">
        <v>178</v>
      </c>
      <c r="E7" s="9" t="s">
        <v>179</v>
      </c>
      <c r="F7">
        <v>8</v>
      </c>
      <c r="G7" s="398">
        <f>COUNTIFS('NOMINA FEBRERO (2)'!$F$10:$F$200,'PRE FACTURA FEBRERO.'!D7,'NOMINA FEBRERO (2)'!$BA$10:$BA$200,'PRE FACTURA FEBRERO.'!F7)</f>
        <v>1</v>
      </c>
      <c r="H7" s="398">
        <f t="shared" ref="H7:H18" si="0">+F7*G7</f>
        <v>8</v>
      </c>
      <c r="I7" s="1">
        <f t="shared" ref="I7:I25" si="1">K7/30</f>
        <v>116146.88649936666</v>
      </c>
      <c r="J7" s="1">
        <v>3484406.5949809998</v>
      </c>
      <c r="K7" s="332">
        <v>3484406.5949809998</v>
      </c>
      <c r="L7" s="48">
        <f>+I7*F7</f>
        <v>929175.09199493332</v>
      </c>
      <c r="M7" s="294"/>
      <c r="N7" s="294"/>
      <c r="O7" s="49">
        <f t="shared" ref="O7:O18" si="2">+I7*H7</f>
        <v>929175.09199493332</v>
      </c>
    </row>
    <row r="8" spans="1:15" ht="26.45" customHeight="1" x14ac:dyDescent="0.25">
      <c r="A8" s="9">
        <v>3</v>
      </c>
      <c r="B8" s="9" t="s">
        <v>177</v>
      </c>
      <c r="C8" s="284" t="s">
        <v>178</v>
      </c>
      <c r="D8" s="284" t="s">
        <v>178</v>
      </c>
      <c r="E8" s="9" t="s">
        <v>179</v>
      </c>
      <c r="F8">
        <v>17</v>
      </c>
      <c r="G8" s="398">
        <f>COUNTIFS('NOMINA FEBRERO (2)'!$F$10:$F$200,'PRE FACTURA FEBRERO.'!D8,'NOMINA FEBRERO (2)'!$BA$10:$BA$200,'PRE FACTURA FEBRERO.'!F8)</f>
        <v>1</v>
      </c>
      <c r="H8" s="398">
        <f t="shared" si="0"/>
        <v>17</v>
      </c>
      <c r="I8" s="1">
        <f t="shared" si="1"/>
        <v>116146.88649936666</v>
      </c>
      <c r="J8" s="1">
        <v>3484406.5949809998</v>
      </c>
      <c r="K8" s="332">
        <v>3484406.5949809998</v>
      </c>
      <c r="L8" s="48">
        <f>+I8*F8</f>
        <v>1974497.0704892334</v>
      </c>
      <c r="M8" s="294"/>
      <c r="N8" s="294"/>
      <c r="O8" s="49">
        <f t="shared" si="2"/>
        <v>1974497.0704892334</v>
      </c>
    </row>
    <row r="9" spans="1:15" ht="26.45" customHeight="1" x14ac:dyDescent="0.25">
      <c r="A9" s="9">
        <v>4</v>
      </c>
      <c r="B9" s="9" t="s">
        <v>177</v>
      </c>
      <c r="C9" s="284" t="s">
        <v>178</v>
      </c>
      <c r="D9" s="284" t="s">
        <v>178</v>
      </c>
      <c r="E9" s="9" t="s">
        <v>179</v>
      </c>
      <c r="F9">
        <v>19</v>
      </c>
      <c r="G9" s="398">
        <f>COUNTIFS('NOMINA FEBRERO (2)'!$F$10:$F$200,'PRE FACTURA FEBRERO.'!D9,'NOMINA FEBRERO (2)'!$BA$10:$BA$200,'PRE FACTURA FEBRERO.'!F9)</f>
        <v>1</v>
      </c>
      <c r="H9" s="398">
        <f t="shared" si="0"/>
        <v>19</v>
      </c>
      <c r="I9" s="1">
        <f t="shared" si="1"/>
        <v>116146.88649936666</v>
      </c>
      <c r="J9" s="1">
        <v>3484406.5949809998</v>
      </c>
      <c r="K9" s="332">
        <v>3484406.5949809998</v>
      </c>
      <c r="L9" s="48">
        <f>+I9*F9</f>
        <v>2206790.8434879668</v>
      </c>
      <c r="M9" s="294"/>
      <c r="N9" s="294"/>
      <c r="O9" s="49">
        <f t="shared" si="2"/>
        <v>2206790.8434879668</v>
      </c>
    </row>
    <row r="10" spans="1:15" ht="26.45" customHeight="1" x14ac:dyDescent="0.25">
      <c r="A10" s="9">
        <v>5</v>
      </c>
      <c r="B10" s="9" t="s">
        <v>177</v>
      </c>
      <c r="C10" s="284" t="s">
        <v>178</v>
      </c>
      <c r="D10" s="284" t="s">
        <v>178</v>
      </c>
      <c r="E10" s="9" t="s">
        <v>179</v>
      </c>
      <c r="F10">
        <v>21</v>
      </c>
      <c r="G10" s="398">
        <f>COUNTIFS('NOMINA FEBRERO (2)'!$F$10:$F$200,'PRE FACTURA FEBRERO.'!D10,'NOMINA FEBRERO (2)'!$BA$10:$BA$200,'PRE FACTURA FEBRERO.'!F10)</f>
        <v>1</v>
      </c>
      <c r="H10" s="398">
        <f t="shared" si="0"/>
        <v>21</v>
      </c>
      <c r="I10" s="1">
        <f t="shared" si="1"/>
        <v>116146.88649936666</v>
      </c>
      <c r="J10" s="1">
        <v>3484406.5949809998</v>
      </c>
      <c r="K10" s="332">
        <v>3484406.5949809998</v>
      </c>
      <c r="L10" s="48">
        <f>+I10*F10</f>
        <v>2439084.6164866998</v>
      </c>
      <c r="M10" s="294"/>
      <c r="N10" s="294"/>
      <c r="O10" s="49">
        <f t="shared" si="2"/>
        <v>2439084.6164866998</v>
      </c>
    </row>
    <row r="11" spans="1:15" ht="26.45" customHeight="1" x14ac:dyDescent="0.25">
      <c r="A11" s="9">
        <v>6</v>
      </c>
      <c r="B11" s="9" t="s">
        <v>177</v>
      </c>
      <c r="C11" s="284" t="s">
        <v>178</v>
      </c>
      <c r="D11" s="284" t="s">
        <v>178</v>
      </c>
      <c r="E11" s="9" t="s">
        <v>179</v>
      </c>
      <c r="F11">
        <v>22</v>
      </c>
      <c r="G11" s="398">
        <f>COUNTIFS('NOMINA FEBRERO (2)'!$F$10:$F$200,'PRE FACTURA FEBRERO.'!D11,'NOMINA FEBRERO (2)'!$BA$10:$BA$200,'PRE FACTURA FEBRERO.'!F11)</f>
        <v>1</v>
      </c>
      <c r="H11" s="398">
        <f t="shared" si="0"/>
        <v>22</v>
      </c>
      <c r="I11" s="1">
        <f t="shared" si="1"/>
        <v>116146.88649936666</v>
      </c>
      <c r="J11" s="1">
        <v>3484406.5949809998</v>
      </c>
      <c r="K11" s="332">
        <v>3484406.5949809998</v>
      </c>
      <c r="L11" s="48">
        <f t="shared" ref="L11:L18" si="3">+I11*F11</f>
        <v>2555231.5029860665</v>
      </c>
      <c r="M11" s="294"/>
      <c r="N11" s="294"/>
      <c r="O11" s="49">
        <f t="shared" si="2"/>
        <v>2555231.5029860665</v>
      </c>
    </row>
    <row r="12" spans="1:15" ht="26.45" customHeight="1" x14ac:dyDescent="0.25">
      <c r="A12" s="9">
        <v>7</v>
      </c>
      <c r="B12" s="9" t="s">
        <v>177</v>
      </c>
      <c r="C12" s="284" t="s">
        <v>178</v>
      </c>
      <c r="D12" s="284" t="s">
        <v>178</v>
      </c>
      <c r="E12" s="9" t="s">
        <v>179</v>
      </c>
      <c r="F12">
        <v>24</v>
      </c>
      <c r="G12" s="398">
        <f>COUNTIFS('NOMINA FEBRERO (2)'!$F$10:$F$200,'PRE FACTURA FEBRERO.'!D12,'NOMINA FEBRERO (2)'!$BA$10:$BA$200,'PRE FACTURA FEBRERO.'!F12)</f>
        <v>1</v>
      </c>
      <c r="H12" s="398">
        <f t="shared" si="0"/>
        <v>24</v>
      </c>
      <c r="I12" s="1">
        <f t="shared" si="1"/>
        <v>116146.88649936666</v>
      </c>
      <c r="J12" s="1">
        <v>3484406.5949809998</v>
      </c>
      <c r="K12" s="332">
        <v>3484406.5949809998</v>
      </c>
      <c r="L12" s="48">
        <f t="shared" si="3"/>
        <v>2787525.2759848</v>
      </c>
      <c r="M12" s="294"/>
      <c r="N12" s="294"/>
      <c r="O12" s="49">
        <f t="shared" si="2"/>
        <v>2787525.2759848</v>
      </c>
    </row>
    <row r="13" spans="1:15" ht="26.45" customHeight="1" x14ac:dyDescent="0.25">
      <c r="A13" s="9">
        <v>8</v>
      </c>
      <c r="B13" s="9" t="s">
        <v>177</v>
      </c>
      <c r="C13" s="284" t="s">
        <v>178</v>
      </c>
      <c r="D13" s="284" t="s">
        <v>178</v>
      </c>
      <c r="E13" s="9" t="s">
        <v>179</v>
      </c>
      <c r="F13">
        <v>25</v>
      </c>
      <c r="G13" s="398">
        <f>COUNTIFS('NOMINA FEBRERO (2)'!$F$10:$F$200,'PRE FACTURA FEBRERO.'!D13,'NOMINA FEBRERO (2)'!$BA$10:$BA$200,'PRE FACTURA FEBRERO.'!F13)</f>
        <v>1</v>
      </c>
      <c r="H13" s="398">
        <f t="shared" si="0"/>
        <v>25</v>
      </c>
      <c r="I13" s="1">
        <f t="shared" si="1"/>
        <v>116146.88649936666</v>
      </c>
      <c r="J13" s="1">
        <v>3484406.5949809998</v>
      </c>
      <c r="K13" s="332">
        <v>3484406.5949809998</v>
      </c>
      <c r="L13" s="48">
        <f t="shared" si="3"/>
        <v>2903672.1624841667</v>
      </c>
      <c r="M13" s="294"/>
      <c r="N13" s="294"/>
      <c r="O13" s="49">
        <f t="shared" si="2"/>
        <v>2903672.1624841667</v>
      </c>
    </row>
    <row r="14" spans="1:15" ht="26.45" customHeight="1" x14ac:dyDescent="0.25">
      <c r="A14" s="9">
        <v>9</v>
      </c>
      <c r="B14" s="9" t="s">
        <v>177</v>
      </c>
      <c r="C14" s="284" t="s">
        <v>178</v>
      </c>
      <c r="D14" s="284" t="s">
        <v>178</v>
      </c>
      <c r="E14" s="9" t="s">
        <v>179</v>
      </c>
      <c r="F14">
        <v>26</v>
      </c>
      <c r="G14" s="398">
        <f>COUNTIFS('NOMINA FEBRERO (2)'!$F$10:$F$200,'PRE FACTURA FEBRERO.'!D14,'NOMINA FEBRERO (2)'!$BA$10:$BA$200,'PRE FACTURA FEBRERO.'!F14)</f>
        <v>3</v>
      </c>
      <c r="H14" s="398">
        <f t="shared" si="0"/>
        <v>78</v>
      </c>
      <c r="I14" s="1">
        <f t="shared" si="1"/>
        <v>116146.88649936666</v>
      </c>
      <c r="J14" s="1">
        <v>3484406.5949809998</v>
      </c>
      <c r="K14" s="332">
        <v>3484406.5949809998</v>
      </c>
      <c r="L14" s="48">
        <f t="shared" si="3"/>
        <v>3019819.0489835334</v>
      </c>
      <c r="M14" s="294"/>
      <c r="N14" s="294"/>
      <c r="O14" s="49">
        <f t="shared" si="2"/>
        <v>9059457.1469506007</v>
      </c>
    </row>
    <row r="15" spans="1:15" ht="26.45" customHeight="1" x14ac:dyDescent="0.25">
      <c r="A15" s="9">
        <v>10</v>
      </c>
      <c r="B15" s="9" t="s">
        <v>177</v>
      </c>
      <c r="C15" s="284" t="s">
        <v>178</v>
      </c>
      <c r="D15" s="284" t="s">
        <v>178</v>
      </c>
      <c r="E15" s="9" t="s">
        <v>179</v>
      </c>
      <c r="F15">
        <v>27</v>
      </c>
      <c r="G15" s="398">
        <f>COUNTIFS('NOMINA FEBRERO (2)'!$F$10:$F$200,'PRE FACTURA FEBRERO.'!D15,'NOMINA FEBRERO (2)'!$BA$10:$BA$200,'PRE FACTURA FEBRERO.'!F15)</f>
        <v>3</v>
      </c>
      <c r="H15" s="398">
        <f t="shared" si="0"/>
        <v>81</v>
      </c>
      <c r="I15" s="1">
        <f t="shared" si="1"/>
        <v>116146.88649936666</v>
      </c>
      <c r="J15" s="1">
        <v>3484406.5949809998</v>
      </c>
      <c r="K15" s="332">
        <v>3484406.5949809998</v>
      </c>
      <c r="L15" s="48">
        <f t="shared" si="3"/>
        <v>3135965.9354829001</v>
      </c>
      <c r="M15" s="294"/>
      <c r="N15" s="294"/>
      <c r="O15" s="49">
        <f t="shared" si="2"/>
        <v>9407897.8064486999</v>
      </c>
    </row>
    <row r="16" spans="1:15" ht="26.45" customHeight="1" x14ac:dyDescent="0.25">
      <c r="A16" s="9">
        <v>11</v>
      </c>
      <c r="B16" s="9" t="s">
        <v>177</v>
      </c>
      <c r="C16" s="284" t="s">
        <v>178</v>
      </c>
      <c r="D16" s="284" t="s">
        <v>178</v>
      </c>
      <c r="E16" s="9" t="s">
        <v>179</v>
      </c>
      <c r="F16">
        <v>28</v>
      </c>
      <c r="G16" s="398">
        <f>COUNTIFS('NOMINA FEBRERO (2)'!$F$10:$F$200,'PRE FACTURA FEBRERO.'!D16,'NOMINA FEBRERO (2)'!$BA$10:$BA$200,'PRE FACTURA FEBRERO.'!F16)</f>
        <v>3</v>
      </c>
      <c r="H16" s="398">
        <f t="shared" si="0"/>
        <v>84</v>
      </c>
      <c r="I16" s="1">
        <f t="shared" si="1"/>
        <v>116146.88649936666</v>
      </c>
      <c r="J16" s="1">
        <v>3484406.5949809998</v>
      </c>
      <c r="K16" s="332">
        <v>3484406.5949809998</v>
      </c>
      <c r="L16" s="48">
        <f t="shared" si="3"/>
        <v>3252112.8219822664</v>
      </c>
      <c r="M16" s="294"/>
      <c r="N16" s="294"/>
      <c r="O16" s="49">
        <f t="shared" si="2"/>
        <v>9756338.4659467991</v>
      </c>
    </row>
    <row r="17" spans="1:20" ht="26.45" customHeight="1" x14ac:dyDescent="0.25">
      <c r="A17" s="9">
        <v>12</v>
      </c>
      <c r="B17" s="9" t="s">
        <v>177</v>
      </c>
      <c r="C17" s="284" t="s">
        <v>178</v>
      </c>
      <c r="D17" s="284" t="s">
        <v>178</v>
      </c>
      <c r="E17" s="9" t="s">
        <v>179</v>
      </c>
      <c r="F17">
        <v>29</v>
      </c>
      <c r="G17" s="398">
        <f>COUNTIFS('NOMINA FEBRERO (2)'!$F$10:$F$200,'PRE FACTURA FEBRERO.'!D17,'NOMINA FEBRERO (2)'!$BA$10:$BA$200,'PRE FACTURA FEBRERO.'!F17)</f>
        <v>7</v>
      </c>
      <c r="H17" s="398">
        <f t="shared" si="0"/>
        <v>203</v>
      </c>
      <c r="I17" s="1">
        <f t="shared" si="1"/>
        <v>116146.88649936666</v>
      </c>
      <c r="J17" s="1">
        <v>3484406.5949809998</v>
      </c>
      <c r="K17" s="332">
        <v>3484406.5949809998</v>
      </c>
      <c r="L17" s="48">
        <f t="shared" si="3"/>
        <v>3368259.7084816331</v>
      </c>
      <c r="M17" s="294"/>
      <c r="N17" s="294"/>
      <c r="O17" s="49">
        <f t="shared" si="2"/>
        <v>23577817.959371433</v>
      </c>
    </row>
    <row r="18" spans="1:20" ht="26.45" customHeight="1" x14ac:dyDescent="0.25">
      <c r="A18" s="9">
        <v>13</v>
      </c>
      <c r="B18" s="9" t="s">
        <v>177</v>
      </c>
      <c r="C18" s="284" t="s">
        <v>178</v>
      </c>
      <c r="D18" s="284" t="s">
        <v>178</v>
      </c>
      <c r="E18" s="9" t="s">
        <v>179</v>
      </c>
      <c r="F18">
        <v>30</v>
      </c>
      <c r="G18" s="398">
        <f>COUNTIFS('NOMINA FEBRERO (2)'!$F$10:$F$200,'PRE FACTURA FEBRERO.'!D18,'NOMINA FEBRERO (2)'!$BA$10:$BA$200,'PRE FACTURA FEBRERO.'!F18)</f>
        <v>114</v>
      </c>
      <c r="H18" s="398">
        <f t="shared" si="0"/>
        <v>3420</v>
      </c>
      <c r="I18" s="1">
        <f t="shared" si="1"/>
        <v>116146.88649936666</v>
      </c>
      <c r="J18" s="1">
        <v>3484406.5949809998</v>
      </c>
      <c r="K18" s="332">
        <v>3484406.5949809998</v>
      </c>
      <c r="L18" s="48">
        <f t="shared" si="3"/>
        <v>3484406.5949809998</v>
      </c>
      <c r="M18" s="294"/>
      <c r="N18" s="294"/>
      <c r="O18" s="49">
        <f t="shared" si="2"/>
        <v>397222351.82783401</v>
      </c>
      <c r="P18" s="135">
        <f>SUM(O6:O18)</f>
        <v>465516721.08946162</v>
      </c>
      <c r="Q18" s="393">
        <f>+'PERSONAL FEBRERO (2)'!K51</f>
        <v>458547907.89949965</v>
      </c>
      <c r="R18" s="393">
        <f>+P18-Q18</f>
        <v>6968813.1899619699</v>
      </c>
    </row>
    <row r="19" spans="1:20" ht="26.45" customHeight="1" x14ac:dyDescent="0.25">
      <c r="A19" s="9"/>
      <c r="B19" s="9" t="s">
        <v>177</v>
      </c>
      <c r="C19" s="284" t="s">
        <v>982</v>
      </c>
      <c r="D19" s="284" t="s">
        <v>982</v>
      </c>
      <c r="E19" s="9" t="s">
        <v>179</v>
      </c>
      <c r="F19">
        <v>28</v>
      </c>
      <c r="G19" s="398">
        <f>COUNTIFS('NOMINA FEBRERO (2)'!$F$10:$F$200,'PRE FACTURA FEBRERO.'!D19,'NOMINA FEBRERO (2)'!$BA$10:$BA$200,'PRE FACTURA FEBRERO.'!F19)</f>
        <v>5</v>
      </c>
      <c r="H19" s="398">
        <f t="shared" ref="H19:H21" si="4">+F19*G19</f>
        <v>140</v>
      </c>
      <c r="I19" s="1">
        <f>K19/30</f>
        <v>116147.21983269999</v>
      </c>
      <c r="J19" s="332">
        <v>3484416.5949809998</v>
      </c>
      <c r="K19" s="332">
        <v>3484416.5949809998</v>
      </c>
      <c r="L19" s="48">
        <f t="shared" ref="L19:L21" si="5">+I19*F19</f>
        <v>3252122.1553155999</v>
      </c>
      <c r="M19" s="294"/>
      <c r="N19" s="294"/>
      <c r="O19" s="49">
        <f>+I19*H19</f>
        <v>16260610.776578</v>
      </c>
    </row>
    <row r="20" spans="1:20" ht="26.45" customHeight="1" x14ac:dyDescent="0.25">
      <c r="A20" s="9"/>
      <c r="B20" s="9" t="s">
        <v>177</v>
      </c>
      <c r="C20" s="284" t="s">
        <v>982</v>
      </c>
      <c r="D20" s="284" t="s">
        <v>982</v>
      </c>
      <c r="E20" s="9" t="s">
        <v>179</v>
      </c>
      <c r="F20">
        <v>29</v>
      </c>
      <c r="G20" s="398">
        <f>COUNTIFS('NOMINA FEBRERO (2)'!$F$10:$F$200,'PRE FACTURA FEBRERO.'!D20,'NOMINA FEBRERO (2)'!$BA$10:$BA$200,'PRE FACTURA FEBRERO.'!F20)</f>
        <v>2</v>
      </c>
      <c r="H20" s="398">
        <f t="shared" si="4"/>
        <v>58</v>
      </c>
      <c r="I20" s="1">
        <f>K20/30</f>
        <v>116147.21983269999</v>
      </c>
      <c r="J20" s="332">
        <v>3484416.5949809998</v>
      </c>
      <c r="K20" s="332">
        <v>3484416.5949809998</v>
      </c>
      <c r="L20" s="48">
        <f t="shared" si="5"/>
        <v>3368269.3751482996</v>
      </c>
      <c r="M20" s="294"/>
      <c r="N20" s="294"/>
      <c r="O20" s="49">
        <f t="shared" ref="O20:O21" si="6">+I20*H20</f>
        <v>6736538.7502965992</v>
      </c>
    </row>
    <row r="21" spans="1:20" ht="26.45" customHeight="1" x14ac:dyDescent="0.25">
      <c r="A21" s="9"/>
      <c r="B21" s="9" t="s">
        <v>177</v>
      </c>
      <c r="C21" s="284" t="s">
        <v>982</v>
      </c>
      <c r="D21" s="284" t="s">
        <v>982</v>
      </c>
      <c r="E21" s="9" t="s">
        <v>179</v>
      </c>
      <c r="F21">
        <v>30</v>
      </c>
      <c r="G21" s="398">
        <f>COUNTIFS('NOMINA FEBRERO (2)'!$F$10:$F$200,'PRE FACTURA FEBRERO.'!D21,'NOMINA FEBRERO (2)'!$BA$10:$BA$200,'PRE FACTURA FEBRERO.'!F21)</f>
        <v>34</v>
      </c>
      <c r="H21" s="398">
        <f t="shared" si="4"/>
        <v>1020</v>
      </c>
      <c r="I21" s="1">
        <f>K21/30</f>
        <v>116147.21983269999</v>
      </c>
      <c r="J21" s="332">
        <v>3484416.5949809998</v>
      </c>
      <c r="K21" s="332">
        <v>3484416.5949809998</v>
      </c>
      <c r="L21" s="48">
        <f t="shared" si="5"/>
        <v>3484416.5949809998</v>
      </c>
      <c r="M21" s="294"/>
      <c r="N21" s="294"/>
      <c r="O21" s="49">
        <f t="shared" si="6"/>
        <v>118470164.22935399</v>
      </c>
      <c r="P21" s="135">
        <f>SUM(O19:O21)</f>
        <v>141467313.7562286</v>
      </c>
      <c r="Q21" s="135"/>
      <c r="R21" s="437"/>
    </row>
    <row r="22" spans="1:20" ht="26.45" customHeight="1" x14ac:dyDescent="0.25">
      <c r="A22" s="9"/>
      <c r="B22" s="9" t="s">
        <v>177</v>
      </c>
      <c r="C22" s="284" t="s">
        <v>180</v>
      </c>
      <c r="D22" s="284" t="s">
        <v>180</v>
      </c>
      <c r="E22" s="9" t="s">
        <v>179</v>
      </c>
      <c r="F22">
        <v>29</v>
      </c>
      <c r="G22" s="398">
        <f>COUNTIFS('NOMINA FEBRERO (2)'!$F$10:$F$200,'PRE FACTURA FEBRERO.'!D22,'NOMINA FEBRERO (2)'!$BA$10:$BA$200,'PRE FACTURA FEBRERO.'!F22)</f>
        <v>1</v>
      </c>
      <c r="H22" s="398">
        <f t="shared" ref="H22:H23" si="7">+F22*G22</f>
        <v>29</v>
      </c>
      <c r="I22" s="1">
        <f t="shared" si="1"/>
        <v>116146.88649936666</v>
      </c>
      <c r="J22" s="1">
        <v>3484406.5949809998</v>
      </c>
      <c r="K22" s="332">
        <v>3484406.5949809998</v>
      </c>
      <c r="L22" s="48">
        <f t="shared" ref="L22:L23" si="8">+I22*F22</f>
        <v>3368259.7084816331</v>
      </c>
      <c r="M22" s="294"/>
      <c r="N22" s="294"/>
      <c r="O22" s="49">
        <f t="shared" ref="O22:O23" si="9">+I22*H22</f>
        <v>3368259.7084816331</v>
      </c>
    </row>
    <row r="23" spans="1:20" ht="26.45" customHeight="1" x14ac:dyDescent="0.25">
      <c r="A23" s="9"/>
      <c r="B23" s="9" t="s">
        <v>177</v>
      </c>
      <c r="C23" s="284" t="s">
        <v>180</v>
      </c>
      <c r="D23" s="284" t="s">
        <v>180</v>
      </c>
      <c r="E23" s="9" t="s">
        <v>179</v>
      </c>
      <c r="F23">
        <v>30</v>
      </c>
      <c r="G23" s="398">
        <f>COUNTIFS('NOMINA FEBRERO (2)'!$F$10:$F$200,'PRE FACTURA FEBRERO.'!D23,'NOMINA FEBRERO (2)'!$BA$10:$BA$200,'PRE FACTURA FEBRERO.'!F23)</f>
        <v>5</v>
      </c>
      <c r="H23" s="398">
        <f t="shared" si="7"/>
        <v>150</v>
      </c>
      <c r="I23" s="1">
        <f t="shared" si="1"/>
        <v>116146.88649936666</v>
      </c>
      <c r="J23" s="1">
        <v>3484406.5949809998</v>
      </c>
      <c r="K23" s="332">
        <v>3484406.5949809998</v>
      </c>
      <c r="L23" s="48">
        <f t="shared" si="8"/>
        <v>3484406.5949809998</v>
      </c>
      <c r="M23" s="294"/>
      <c r="N23" s="294"/>
      <c r="O23" s="49">
        <f t="shared" si="9"/>
        <v>17422032.974904999</v>
      </c>
      <c r="P23" s="135">
        <f>SUM(O22:O23)</f>
        <v>20790292.683386631</v>
      </c>
    </row>
    <row r="24" spans="1:20" ht="26.45" customHeight="1" x14ac:dyDescent="0.25">
      <c r="A24" s="9">
        <v>21</v>
      </c>
      <c r="B24" s="9" t="s">
        <v>177</v>
      </c>
      <c r="C24" s="284" t="s">
        <v>983</v>
      </c>
      <c r="D24" s="284" t="s">
        <v>983</v>
      </c>
      <c r="E24" s="9" t="s">
        <v>179</v>
      </c>
      <c r="F24" s="30">
        <v>30</v>
      </c>
      <c r="G24" s="398">
        <f>COUNTIFS('NOMINA FEBRERO (2)'!$F$10:$F$200,'PRE FACTURA FEBRERO.'!D24,'NOMINA FEBRERO (2)'!$BA$10:$BA$200,'PRE FACTURA FEBRERO.'!F24)</f>
        <v>4</v>
      </c>
      <c r="H24" s="398">
        <f t="shared" ref="H24" si="10">+F24*G24</f>
        <v>120</v>
      </c>
      <c r="I24" s="1">
        <f t="shared" si="1"/>
        <v>116146.88649936666</v>
      </c>
      <c r="J24" s="1">
        <v>3484406.5949809998</v>
      </c>
      <c r="K24" s="332">
        <v>3484406.5949809998</v>
      </c>
      <c r="L24" s="48">
        <f t="shared" ref="L24" si="11">+I24*F24</f>
        <v>3484406.5949809998</v>
      </c>
      <c r="M24" s="294"/>
      <c r="N24" s="294"/>
      <c r="O24" s="49">
        <f t="shared" ref="O24" si="12">+I24*H24</f>
        <v>13937626.379923999</v>
      </c>
      <c r="P24" s="326" t="s">
        <v>228</v>
      </c>
      <c r="Q24" s="327">
        <f>SUM(O6:O24)</f>
        <v>641711953.90900087</v>
      </c>
      <c r="R24" s="373">
        <f>+Q24*10%</f>
        <v>64171195.39090009</v>
      </c>
      <c r="S24" s="373">
        <f>+R24*19%</f>
        <v>12192527.124271017</v>
      </c>
      <c r="T24" s="373">
        <f>+Q24+R24+S24</f>
        <v>718075676.42417204</v>
      </c>
    </row>
    <row r="25" spans="1:20" ht="26.45" customHeight="1" x14ac:dyDescent="0.25">
      <c r="A25" s="9">
        <v>21</v>
      </c>
      <c r="B25" s="9" t="s">
        <v>177</v>
      </c>
      <c r="C25" s="284" t="s">
        <v>983</v>
      </c>
      <c r="D25" s="284" t="s">
        <v>983</v>
      </c>
      <c r="E25" s="9" t="s">
        <v>179</v>
      </c>
      <c r="F25" s="30">
        <v>29</v>
      </c>
      <c r="G25" s="398">
        <f>COUNTIFS('NOMINA FEBRERO (2)'!$F$10:$F$200,'PRE FACTURA FEBRERO.'!D25,'NOMINA FEBRERO (2)'!$BA$10:$BA$200,'PRE FACTURA FEBRERO.'!F25)</f>
        <v>1</v>
      </c>
      <c r="H25" s="398">
        <f t="shared" ref="H25" si="13">+F25*G25</f>
        <v>29</v>
      </c>
      <c r="I25" s="1">
        <f t="shared" si="1"/>
        <v>116146.88649936666</v>
      </c>
      <c r="J25" s="1">
        <v>3484406.5949809998</v>
      </c>
      <c r="K25" s="332">
        <v>3484406.5949809998</v>
      </c>
      <c r="L25" s="48">
        <f t="shared" ref="L25" si="14">+I25*F25</f>
        <v>3368259.7084816331</v>
      </c>
      <c r="M25" s="294"/>
      <c r="N25" s="294"/>
      <c r="O25" s="49">
        <f t="shared" ref="O25" si="15">+I25*H25</f>
        <v>3368259.7084816331</v>
      </c>
      <c r="P25" s="326" t="s">
        <v>228</v>
      </c>
      <c r="Q25" s="327">
        <f>SUM(O6:O25)</f>
        <v>645080213.61748254</v>
      </c>
      <c r="R25" s="373">
        <f>+Q25*10%</f>
        <v>64508021.361748256</v>
      </c>
      <c r="S25" s="373">
        <f>+R25*19%</f>
        <v>12256524.058732169</v>
      </c>
      <c r="T25" s="373">
        <f>+Q25+R25+S25</f>
        <v>721844759.03796291</v>
      </c>
    </row>
    <row r="26" spans="1:20" ht="26.45" customHeight="1" x14ac:dyDescent="0.2">
      <c r="A26" s="9">
        <v>22</v>
      </c>
      <c r="B26" s="9" t="s">
        <v>230</v>
      </c>
      <c r="C26" s="146" t="s">
        <v>231</v>
      </c>
      <c r="D26" s="146" t="s">
        <v>201</v>
      </c>
      <c r="E26" s="9" t="s">
        <v>179</v>
      </c>
      <c r="F26" s="9"/>
      <c r="G26" s="9"/>
      <c r="H26" s="9"/>
      <c r="I26" s="1">
        <f>IFERROR(VLOOKUP(D26,'MAQ POR SEDES FEBRERO'!$B$3:$AA$27,26,0),"")</f>
        <v>3422617.2340000002</v>
      </c>
      <c r="J26" s="1">
        <f>I26</f>
        <v>3422617.2340000002</v>
      </c>
      <c r="K26" s="1">
        <f>I26</f>
        <v>3422617.2340000002</v>
      </c>
      <c r="L26" s="48">
        <f>I26</f>
        <v>3422617.2340000002</v>
      </c>
      <c r="M26" s="294"/>
      <c r="N26" s="294"/>
      <c r="O26" s="49">
        <f>I26</f>
        <v>3422617.2340000002</v>
      </c>
      <c r="P26" s="135">
        <f>SUM(O24:O25)</f>
        <v>17305886.088405631</v>
      </c>
    </row>
    <row r="27" spans="1:20" ht="26.45" customHeight="1" x14ac:dyDescent="0.2">
      <c r="A27" s="9">
        <v>23</v>
      </c>
      <c r="B27" s="9" t="s">
        <v>230</v>
      </c>
      <c r="C27" s="146" t="s">
        <v>231</v>
      </c>
      <c r="D27" s="146" t="s">
        <v>202</v>
      </c>
      <c r="E27" s="9" t="s">
        <v>179</v>
      </c>
      <c r="F27" s="138"/>
      <c r="G27" s="138"/>
      <c r="H27" s="138"/>
      <c r="I27" s="1">
        <f>IFERROR(VLOOKUP(D27,'MAQ POR SEDES FEBRERO'!$B$3:$AA$27,26,0),"")</f>
        <v>990875.44299999997</v>
      </c>
      <c r="J27" s="1">
        <f t="shared" ref="J27:J75" si="16">I27</f>
        <v>990875.44299999997</v>
      </c>
      <c r="K27" s="1">
        <f t="shared" ref="K27:K75" si="17">I27</f>
        <v>990875.44299999997</v>
      </c>
      <c r="L27" s="48">
        <f t="shared" ref="L27:L75" si="18">I27</f>
        <v>990875.44299999997</v>
      </c>
      <c r="M27" s="294"/>
      <c r="N27" s="294"/>
      <c r="O27" s="49">
        <f t="shared" ref="O27:O75" si="19">I27</f>
        <v>990875.44299999997</v>
      </c>
      <c r="Q27" s="392" t="s">
        <v>985</v>
      </c>
    </row>
    <row r="28" spans="1:20" ht="26.45" customHeight="1" x14ac:dyDescent="0.2">
      <c r="A28" s="9">
        <v>24</v>
      </c>
      <c r="B28" s="9" t="s">
        <v>230</v>
      </c>
      <c r="C28" s="146" t="s">
        <v>231</v>
      </c>
      <c r="D28" s="146" t="s">
        <v>203</v>
      </c>
      <c r="E28" s="9" t="s">
        <v>179</v>
      </c>
      <c r="F28" s="138"/>
      <c r="G28" s="138"/>
      <c r="H28" s="138"/>
      <c r="I28" s="1">
        <f>IFERROR(VLOOKUP(D28,'MAQ POR SEDES FEBRERO'!$B$3:$AA$27,26,0),"")</f>
        <v>601086.86899999995</v>
      </c>
      <c r="J28" s="1">
        <f t="shared" si="16"/>
        <v>601086.86899999995</v>
      </c>
      <c r="K28" s="1">
        <f t="shared" si="17"/>
        <v>601086.86899999995</v>
      </c>
      <c r="L28" s="48">
        <f t="shared" si="18"/>
        <v>601086.86899999995</v>
      </c>
      <c r="M28" s="294"/>
      <c r="N28" s="294"/>
      <c r="O28" s="49">
        <f t="shared" si="19"/>
        <v>601086.86899999995</v>
      </c>
      <c r="Q28" s="393" t="s">
        <v>985</v>
      </c>
    </row>
    <row r="29" spans="1:20" ht="26.45" customHeight="1" x14ac:dyDescent="0.2">
      <c r="A29" s="9">
        <v>25</v>
      </c>
      <c r="B29" s="9" t="s">
        <v>230</v>
      </c>
      <c r="C29" s="146" t="s">
        <v>231</v>
      </c>
      <c r="D29" s="146" t="s">
        <v>204</v>
      </c>
      <c r="E29" s="9" t="s">
        <v>179</v>
      </c>
      <c r="F29" s="138"/>
      <c r="G29" s="138"/>
      <c r="H29" s="138"/>
      <c r="I29" s="1">
        <f>IFERROR(VLOOKUP(D29,'MAQ POR SEDES FEBRERO'!$B$3:$AA$27,26,0),"")</f>
        <v>0</v>
      </c>
      <c r="J29" s="1">
        <f t="shared" si="16"/>
        <v>0</v>
      </c>
      <c r="K29" s="1">
        <f t="shared" si="17"/>
        <v>0</v>
      </c>
      <c r="L29" s="48">
        <f t="shared" si="18"/>
        <v>0</v>
      </c>
      <c r="M29" s="294"/>
      <c r="N29" s="294"/>
      <c r="O29" s="49">
        <f t="shared" si="19"/>
        <v>0</v>
      </c>
    </row>
    <row r="30" spans="1:20" ht="26.45" customHeight="1" x14ac:dyDescent="0.2">
      <c r="A30" s="9">
        <v>26</v>
      </c>
      <c r="B30" s="9" t="s">
        <v>230</v>
      </c>
      <c r="C30" s="146" t="s">
        <v>231</v>
      </c>
      <c r="D30" s="146" t="s">
        <v>205</v>
      </c>
      <c r="E30" s="9" t="s">
        <v>179</v>
      </c>
      <c r="F30" s="138"/>
      <c r="G30" s="138"/>
      <c r="H30" s="138"/>
      <c r="I30" s="1">
        <f>IFERROR(VLOOKUP(D30,'MAQ POR SEDES FEBRERO'!$B$3:$AA$27,26,0),"")</f>
        <v>817363.75100000005</v>
      </c>
      <c r="J30" s="1">
        <f t="shared" si="16"/>
        <v>817363.75100000005</v>
      </c>
      <c r="K30" s="1">
        <f t="shared" si="17"/>
        <v>817363.75100000005</v>
      </c>
      <c r="L30" s="48">
        <f t="shared" si="18"/>
        <v>817363.75100000005</v>
      </c>
      <c r="M30" s="294"/>
      <c r="N30" s="294"/>
      <c r="O30" s="49">
        <f t="shared" si="19"/>
        <v>817363.75100000005</v>
      </c>
    </row>
    <row r="31" spans="1:20" ht="26.45" customHeight="1" x14ac:dyDescent="0.2">
      <c r="A31" s="9">
        <v>27</v>
      </c>
      <c r="B31" s="9" t="s">
        <v>230</v>
      </c>
      <c r="C31" s="146" t="s">
        <v>231</v>
      </c>
      <c r="D31" s="146" t="s">
        <v>206</v>
      </c>
      <c r="E31" s="9" t="s">
        <v>179</v>
      </c>
      <c r="F31" s="138"/>
      <c r="G31" s="138"/>
      <c r="H31" s="138"/>
      <c r="I31" s="1">
        <f>IFERROR(VLOOKUP(D31,'MAQ POR SEDES FEBRERO'!$B$3:$AA$27,26,0),"")</f>
        <v>508649.31699999998</v>
      </c>
      <c r="J31" s="1">
        <f t="shared" si="16"/>
        <v>508649.31699999998</v>
      </c>
      <c r="K31" s="1">
        <f t="shared" si="17"/>
        <v>508649.31699999998</v>
      </c>
      <c r="L31" s="48">
        <f t="shared" si="18"/>
        <v>508649.31699999998</v>
      </c>
      <c r="M31" s="294"/>
      <c r="N31" s="294"/>
      <c r="O31" s="49">
        <f t="shared" si="19"/>
        <v>508649.31699999998</v>
      </c>
    </row>
    <row r="32" spans="1:20" ht="26.45" customHeight="1" x14ac:dyDescent="0.2">
      <c r="A32" s="9">
        <v>28</v>
      </c>
      <c r="B32" s="9" t="s">
        <v>230</v>
      </c>
      <c r="C32" s="146" t="s">
        <v>231</v>
      </c>
      <c r="D32" s="146" t="s">
        <v>207</v>
      </c>
      <c r="E32" s="9" t="s">
        <v>179</v>
      </c>
      <c r="F32" s="138"/>
      <c r="G32" s="138"/>
      <c r="H32" s="138"/>
      <c r="I32" s="1">
        <f>IFERROR(VLOOKUP(D32,'MAQ POR SEDES FEBRERO'!$B$3:$AA$27,26,0),"")</f>
        <v>508649.31699999998</v>
      </c>
      <c r="J32" s="1">
        <f t="shared" si="16"/>
        <v>508649.31699999998</v>
      </c>
      <c r="K32" s="1">
        <f t="shared" si="17"/>
        <v>508649.31699999998</v>
      </c>
      <c r="L32" s="48">
        <f t="shared" si="18"/>
        <v>508649.31699999998</v>
      </c>
      <c r="M32" s="294"/>
      <c r="N32" s="294"/>
      <c r="O32" s="49">
        <f t="shared" si="19"/>
        <v>508649.31699999998</v>
      </c>
    </row>
    <row r="33" spans="1:15" ht="26.45" customHeight="1" x14ac:dyDescent="0.2">
      <c r="A33" s="9">
        <v>29</v>
      </c>
      <c r="B33" s="9" t="s">
        <v>230</v>
      </c>
      <c r="C33" s="146" t="s">
        <v>231</v>
      </c>
      <c r="D33" s="146" t="s">
        <v>208</v>
      </c>
      <c r="E33" s="9" t="s">
        <v>179</v>
      </c>
      <c r="F33" s="138"/>
      <c r="G33" s="138"/>
      <c r="H33" s="138"/>
      <c r="I33" s="1">
        <f>IFERROR(VLOOKUP(D33,'MAQ POR SEDES FEBRERO'!$B$3:$AA$27,26,0),"")</f>
        <v>508649.31699999998</v>
      </c>
      <c r="J33" s="1">
        <f t="shared" si="16"/>
        <v>508649.31699999998</v>
      </c>
      <c r="K33" s="1">
        <f t="shared" si="17"/>
        <v>508649.31699999998</v>
      </c>
      <c r="L33" s="48">
        <f t="shared" si="18"/>
        <v>508649.31699999998</v>
      </c>
      <c r="M33" s="294"/>
      <c r="N33" s="294"/>
      <c r="O33" s="49">
        <f t="shared" si="19"/>
        <v>508649.31699999998</v>
      </c>
    </row>
    <row r="34" spans="1:15" ht="26.45" customHeight="1" x14ac:dyDescent="0.2">
      <c r="A34" s="9">
        <v>30</v>
      </c>
      <c r="B34" s="9" t="s">
        <v>230</v>
      </c>
      <c r="C34" s="146" t="s">
        <v>231</v>
      </c>
      <c r="D34" s="146" t="s">
        <v>209</v>
      </c>
      <c r="E34" s="9" t="s">
        <v>179</v>
      </c>
      <c r="F34" s="138"/>
      <c r="G34" s="138"/>
      <c r="H34" s="138"/>
      <c r="I34" s="1">
        <f>IFERROR(VLOOKUP(D34,'MAQ POR SEDES FEBRERO'!$B$3:$AA$27,26,0),"")</f>
        <v>508649.31699999998</v>
      </c>
      <c r="J34" s="1">
        <f t="shared" si="16"/>
        <v>508649.31699999998</v>
      </c>
      <c r="K34" s="1">
        <f t="shared" si="17"/>
        <v>508649.31699999998</v>
      </c>
      <c r="L34" s="48">
        <f t="shared" si="18"/>
        <v>508649.31699999998</v>
      </c>
      <c r="M34" s="294"/>
      <c r="N34" s="294"/>
      <c r="O34" s="49">
        <f t="shared" si="19"/>
        <v>508649.31699999998</v>
      </c>
    </row>
    <row r="35" spans="1:15" ht="26.45" customHeight="1" x14ac:dyDescent="0.2">
      <c r="A35" s="9">
        <v>31</v>
      </c>
      <c r="B35" s="9" t="s">
        <v>230</v>
      </c>
      <c r="C35" s="146" t="s">
        <v>231</v>
      </c>
      <c r="D35" s="146" t="s">
        <v>210</v>
      </c>
      <c r="E35" s="9" t="s">
        <v>179</v>
      </c>
      <c r="F35" s="138"/>
      <c r="G35" s="138"/>
      <c r="H35" s="138"/>
      <c r="I35" s="1">
        <f>IFERROR(VLOOKUP(D35,'MAQ POR SEDES FEBRERO'!$B$3:$AA$27,26,0),"")</f>
        <v>627552.1</v>
      </c>
      <c r="J35" s="1">
        <f t="shared" si="16"/>
        <v>627552.1</v>
      </c>
      <c r="K35" s="1">
        <f t="shared" si="17"/>
        <v>627552.1</v>
      </c>
      <c r="L35" s="48">
        <f t="shared" si="18"/>
        <v>627552.1</v>
      </c>
      <c r="M35" s="294"/>
      <c r="N35" s="294"/>
      <c r="O35" s="49">
        <f t="shared" si="19"/>
        <v>627552.1</v>
      </c>
    </row>
    <row r="36" spans="1:15" ht="26.45" customHeight="1" x14ac:dyDescent="0.2">
      <c r="A36" s="9">
        <v>32</v>
      </c>
      <c r="B36" s="9" t="s">
        <v>230</v>
      </c>
      <c r="C36" s="146" t="s">
        <v>231</v>
      </c>
      <c r="D36" s="146" t="s">
        <v>211</v>
      </c>
      <c r="E36" s="9" t="s">
        <v>179</v>
      </c>
      <c r="F36" s="138"/>
      <c r="G36" s="138"/>
      <c r="H36" s="138"/>
      <c r="I36" s="1">
        <f>IFERROR(VLOOKUP(D36,'MAQ POR SEDES FEBRERO'!$B$3:$AA$27,26,0),"")</f>
        <v>508649.31699999998</v>
      </c>
      <c r="J36" s="1">
        <f t="shared" si="16"/>
        <v>508649.31699999998</v>
      </c>
      <c r="K36" s="1">
        <f t="shared" si="17"/>
        <v>508649.31699999998</v>
      </c>
      <c r="L36" s="48">
        <f t="shared" si="18"/>
        <v>508649.31699999998</v>
      </c>
      <c r="M36" s="294"/>
      <c r="N36" s="294"/>
      <c r="O36" s="49">
        <f t="shared" si="19"/>
        <v>508649.31699999998</v>
      </c>
    </row>
    <row r="37" spans="1:15" ht="26.45" customHeight="1" x14ac:dyDescent="0.2">
      <c r="A37" s="9">
        <v>33</v>
      </c>
      <c r="B37" s="9" t="s">
        <v>230</v>
      </c>
      <c r="C37" s="146" t="s">
        <v>231</v>
      </c>
      <c r="D37" s="146" t="s">
        <v>212</v>
      </c>
      <c r="E37" s="9" t="s">
        <v>179</v>
      </c>
      <c r="F37" s="138"/>
      <c r="G37" s="138"/>
      <c r="H37" s="138"/>
      <c r="I37" s="1">
        <f>IFERROR(VLOOKUP(D37,'MAQ POR SEDES FEBRERO'!$B$3:$AA$27,26,0),"")</f>
        <v>346299.245</v>
      </c>
      <c r="J37" s="1">
        <f t="shared" si="16"/>
        <v>346299.245</v>
      </c>
      <c r="K37" s="1">
        <f t="shared" si="17"/>
        <v>346299.245</v>
      </c>
      <c r="L37" s="48">
        <f t="shared" si="18"/>
        <v>346299.245</v>
      </c>
      <c r="M37" s="294"/>
      <c r="N37" s="294"/>
      <c r="O37" s="49">
        <f t="shared" si="19"/>
        <v>346299.245</v>
      </c>
    </row>
    <row r="38" spans="1:15" ht="26.45" customHeight="1" x14ac:dyDescent="0.2">
      <c r="A38" s="9">
        <v>34</v>
      </c>
      <c r="B38" s="9" t="s">
        <v>230</v>
      </c>
      <c r="C38" s="146" t="s">
        <v>231</v>
      </c>
      <c r="D38" s="146" t="s">
        <v>213</v>
      </c>
      <c r="E38" s="9" t="s">
        <v>179</v>
      </c>
      <c r="F38" s="138"/>
      <c r="G38" s="138"/>
      <c r="H38" s="138"/>
      <c r="I38" s="1">
        <f>IFERROR(VLOOKUP(D38,'MAQ POR SEDES FEBRERO'!$B$3:$AA$27,26,0),"")</f>
        <v>239068.86799999999</v>
      </c>
      <c r="J38" s="1">
        <f t="shared" si="16"/>
        <v>239068.86799999999</v>
      </c>
      <c r="K38" s="1">
        <f t="shared" si="17"/>
        <v>239068.86799999999</v>
      </c>
      <c r="L38" s="48">
        <f t="shared" si="18"/>
        <v>239068.86799999999</v>
      </c>
      <c r="M38" s="294"/>
      <c r="N38" s="294"/>
      <c r="O38" s="49">
        <f t="shared" si="19"/>
        <v>239068.86799999999</v>
      </c>
    </row>
    <row r="39" spans="1:15" ht="26.45" customHeight="1" x14ac:dyDescent="0.2">
      <c r="A39" s="9">
        <v>35</v>
      </c>
      <c r="B39" s="9" t="s">
        <v>230</v>
      </c>
      <c r="C39" s="146" t="s">
        <v>231</v>
      </c>
      <c r="D39" s="146" t="s">
        <v>214</v>
      </c>
      <c r="E39" s="9" t="s">
        <v>179</v>
      </c>
      <c r="F39" s="138"/>
      <c r="G39" s="138"/>
      <c r="H39" s="138"/>
      <c r="I39" s="1">
        <f>IFERROR(VLOOKUP(D39,'MAQ POR SEDES FEBRERO'!$B$3:$AA$27,26,0),"")</f>
        <v>228134.264</v>
      </c>
      <c r="J39" s="1">
        <f t="shared" si="16"/>
        <v>228134.264</v>
      </c>
      <c r="K39" s="1">
        <f t="shared" si="17"/>
        <v>228134.264</v>
      </c>
      <c r="L39" s="48">
        <f t="shared" si="18"/>
        <v>228134.264</v>
      </c>
      <c r="M39" s="294"/>
      <c r="N39" s="294"/>
      <c r="O39" s="49">
        <f t="shared" si="19"/>
        <v>228134.264</v>
      </c>
    </row>
    <row r="40" spans="1:15" ht="26.45" customHeight="1" x14ac:dyDescent="0.2">
      <c r="A40" s="9">
        <v>36</v>
      </c>
      <c r="B40" s="9" t="s">
        <v>230</v>
      </c>
      <c r="C40" s="146" t="s">
        <v>231</v>
      </c>
      <c r="D40" s="146" t="s">
        <v>215</v>
      </c>
      <c r="E40" s="9" t="s">
        <v>179</v>
      </c>
      <c r="F40" s="138"/>
      <c r="G40" s="138"/>
      <c r="H40" s="138"/>
      <c r="I40" s="1">
        <f>IFERROR(VLOOKUP(D40,'MAQ POR SEDES FEBRERO'!$B$3:$AA$27,26,0),"")</f>
        <v>183786.26800000001</v>
      </c>
      <c r="J40" s="1">
        <f t="shared" si="16"/>
        <v>183786.26800000001</v>
      </c>
      <c r="K40" s="1">
        <f t="shared" si="17"/>
        <v>183786.26800000001</v>
      </c>
      <c r="L40" s="48">
        <f t="shared" si="18"/>
        <v>183786.26800000001</v>
      </c>
      <c r="M40" s="294"/>
      <c r="N40" s="294"/>
      <c r="O40" s="49">
        <f t="shared" si="19"/>
        <v>183786.26800000001</v>
      </c>
    </row>
    <row r="41" spans="1:15" ht="26.45" customHeight="1" x14ac:dyDescent="0.2">
      <c r="A41" s="9">
        <v>37</v>
      </c>
      <c r="B41" s="9" t="s">
        <v>230</v>
      </c>
      <c r="C41" s="146" t="s">
        <v>231</v>
      </c>
      <c r="D41" s="146" t="s">
        <v>216</v>
      </c>
      <c r="E41" s="9" t="s">
        <v>179</v>
      </c>
      <c r="F41" s="138"/>
      <c r="G41" s="138"/>
      <c r="H41" s="138"/>
      <c r="I41" s="1">
        <f>IFERROR(VLOOKUP(D41,'MAQ POR SEDES FEBRERO'!$B$3:$AA$27,26,0),"")</f>
        <v>493573.77299999999</v>
      </c>
      <c r="J41" s="1">
        <f t="shared" si="16"/>
        <v>493573.77299999999</v>
      </c>
      <c r="K41" s="1">
        <f t="shared" si="17"/>
        <v>493573.77299999999</v>
      </c>
      <c r="L41" s="48">
        <f t="shared" si="18"/>
        <v>493573.77299999999</v>
      </c>
      <c r="M41" s="294"/>
      <c r="N41" s="294"/>
      <c r="O41" s="49">
        <f t="shared" si="19"/>
        <v>493573.77299999999</v>
      </c>
    </row>
    <row r="42" spans="1:15" ht="26.45" customHeight="1" x14ac:dyDescent="0.2">
      <c r="A42" s="9">
        <v>38</v>
      </c>
      <c r="B42" s="9" t="s">
        <v>230</v>
      </c>
      <c r="C42" s="146" t="s">
        <v>231</v>
      </c>
      <c r="D42" s="146" t="s">
        <v>217</v>
      </c>
      <c r="E42" s="9" t="s">
        <v>179</v>
      </c>
      <c r="F42" s="138"/>
      <c r="G42" s="138"/>
      <c r="H42" s="138"/>
      <c r="I42" s="1">
        <f>IFERROR(VLOOKUP(D42,'MAQ POR SEDES FEBRERO'!$B$3:$AA$27,26,0),"")</f>
        <v>259005.28700000001</v>
      </c>
      <c r="J42" s="1">
        <f t="shared" si="16"/>
        <v>259005.28700000001</v>
      </c>
      <c r="K42" s="1">
        <f t="shared" si="17"/>
        <v>259005.28700000001</v>
      </c>
      <c r="L42" s="48">
        <f t="shared" si="18"/>
        <v>259005.28700000001</v>
      </c>
      <c r="M42" s="294"/>
      <c r="N42" s="294"/>
      <c r="O42" s="49">
        <f t="shared" si="19"/>
        <v>259005.28700000001</v>
      </c>
    </row>
    <row r="43" spans="1:15" ht="26.45" customHeight="1" x14ac:dyDescent="0.2">
      <c r="A43" s="9">
        <v>39</v>
      </c>
      <c r="B43" s="9" t="s">
        <v>230</v>
      </c>
      <c r="C43" s="146" t="s">
        <v>231</v>
      </c>
      <c r="D43" s="146" t="s">
        <v>218</v>
      </c>
      <c r="E43" s="9" t="s">
        <v>179</v>
      </c>
      <c r="F43" s="138"/>
      <c r="G43" s="138"/>
      <c r="H43" s="138"/>
      <c r="I43" s="1">
        <f>IFERROR(VLOOKUP(D43,'MAQ POR SEDES FEBRERO'!$B$3:$AA$27,26,0),"")</f>
        <v>493573.77299999999</v>
      </c>
      <c r="J43" s="1">
        <f t="shared" si="16"/>
        <v>493573.77299999999</v>
      </c>
      <c r="K43" s="1">
        <f t="shared" si="17"/>
        <v>493573.77299999999</v>
      </c>
      <c r="L43" s="48">
        <f t="shared" si="18"/>
        <v>493573.77299999999</v>
      </c>
      <c r="M43" s="294"/>
      <c r="N43" s="294"/>
      <c r="O43" s="49">
        <f t="shared" si="19"/>
        <v>493573.77299999999</v>
      </c>
    </row>
    <row r="44" spans="1:15" ht="26.45" customHeight="1" x14ac:dyDescent="0.2">
      <c r="A44" s="9">
        <v>40</v>
      </c>
      <c r="B44" s="9" t="s">
        <v>230</v>
      </c>
      <c r="C44" s="146" t="s">
        <v>231</v>
      </c>
      <c r="D44" s="146" t="s">
        <v>219</v>
      </c>
      <c r="E44" s="9" t="s">
        <v>179</v>
      </c>
      <c r="F44" s="138"/>
      <c r="G44" s="138"/>
      <c r="H44" s="138"/>
      <c r="I44" s="1">
        <f>IFERROR(VLOOKUP(D44,'MAQ POR SEDES FEBRERO'!$B$3:$AA$27,26,0),"")</f>
        <v>286646.587</v>
      </c>
      <c r="J44" s="1">
        <f t="shared" si="16"/>
        <v>286646.587</v>
      </c>
      <c r="K44" s="1">
        <f t="shared" si="17"/>
        <v>286646.587</v>
      </c>
      <c r="L44" s="48">
        <f t="shared" si="18"/>
        <v>286646.587</v>
      </c>
      <c r="M44" s="294"/>
      <c r="N44" s="294"/>
      <c r="O44" s="49">
        <f t="shared" si="19"/>
        <v>286646.587</v>
      </c>
    </row>
    <row r="45" spans="1:15" ht="26.45" customHeight="1" x14ac:dyDescent="0.2">
      <c r="A45" s="9">
        <v>41</v>
      </c>
      <c r="B45" s="9" t="s">
        <v>230</v>
      </c>
      <c r="C45" s="146" t="s">
        <v>231</v>
      </c>
      <c r="D45" s="146" t="s">
        <v>220</v>
      </c>
      <c r="E45" s="9" t="s">
        <v>179</v>
      </c>
      <c r="F45" s="138"/>
      <c r="G45" s="138"/>
      <c r="H45" s="138"/>
      <c r="I45" s="1">
        <f>IFERROR(VLOOKUP(D45,'MAQ POR SEDES FEBRERO'!$B$3:$AA$27,26,0),"")</f>
        <v>286646.587</v>
      </c>
      <c r="J45" s="1">
        <f t="shared" si="16"/>
        <v>286646.587</v>
      </c>
      <c r="K45" s="1">
        <f t="shared" si="17"/>
        <v>286646.587</v>
      </c>
      <c r="L45" s="48">
        <f t="shared" si="18"/>
        <v>286646.587</v>
      </c>
      <c r="M45" s="294"/>
      <c r="N45" s="294"/>
      <c r="O45" s="49">
        <f t="shared" si="19"/>
        <v>286646.587</v>
      </c>
    </row>
    <row r="46" spans="1:15" ht="26.45" customHeight="1" x14ac:dyDescent="0.2">
      <c r="A46" s="9">
        <v>42</v>
      </c>
      <c r="B46" s="9" t="s">
        <v>230</v>
      </c>
      <c r="C46" s="146" t="s">
        <v>231</v>
      </c>
      <c r="D46" s="146" t="s">
        <v>221</v>
      </c>
      <c r="E46" s="9" t="s">
        <v>179</v>
      </c>
      <c r="F46" s="138"/>
      <c r="G46" s="138"/>
      <c r="H46" s="138"/>
      <c r="I46" s="1">
        <f>IFERROR(VLOOKUP(D46,'MAQ POR SEDES FEBRERO'!$B$3:$AA$27,26,0),"")</f>
        <v>286646.587</v>
      </c>
      <c r="J46" s="1">
        <f t="shared" si="16"/>
        <v>286646.587</v>
      </c>
      <c r="K46" s="1">
        <f t="shared" si="17"/>
        <v>286646.587</v>
      </c>
      <c r="L46" s="48">
        <f t="shared" si="18"/>
        <v>286646.587</v>
      </c>
      <c r="M46" s="294"/>
      <c r="N46" s="294"/>
      <c r="O46" s="49">
        <f t="shared" si="19"/>
        <v>286646.587</v>
      </c>
    </row>
    <row r="47" spans="1:15" ht="26.45" customHeight="1" x14ac:dyDescent="0.2">
      <c r="A47" s="9">
        <v>43</v>
      </c>
      <c r="B47" s="9" t="s">
        <v>230</v>
      </c>
      <c r="C47" s="146" t="s">
        <v>231</v>
      </c>
      <c r="D47" s="146" t="s">
        <v>222</v>
      </c>
      <c r="E47" s="9" t="s">
        <v>179</v>
      </c>
      <c r="F47" s="138"/>
      <c r="G47" s="138"/>
      <c r="H47" s="138"/>
      <c r="I47" s="1">
        <f>IFERROR(VLOOKUP(D47,'MAQ POR SEDES FEBRERO'!$B$3:$AA$27,26,0),"")</f>
        <v>286646.587</v>
      </c>
      <c r="J47" s="1">
        <f t="shared" si="16"/>
        <v>286646.587</v>
      </c>
      <c r="K47" s="1">
        <f t="shared" si="17"/>
        <v>286646.587</v>
      </c>
      <c r="L47" s="48">
        <f t="shared" si="18"/>
        <v>286646.587</v>
      </c>
      <c r="M47" s="294"/>
      <c r="N47" s="294"/>
      <c r="O47" s="49">
        <f t="shared" si="19"/>
        <v>286646.587</v>
      </c>
    </row>
    <row r="48" spans="1:15" ht="26.45" customHeight="1" x14ac:dyDescent="0.2">
      <c r="A48" s="9">
        <v>44</v>
      </c>
      <c r="B48" s="9" t="s">
        <v>230</v>
      </c>
      <c r="C48" s="146" t="s">
        <v>231</v>
      </c>
      <c r="D48" s="146" t="s">
        <v>223</v>
      </c>
      <c r="E48" s="9" t="s">
        <v>179</v>
      </c>
      <c r="F48" s="138"/>
      <c r="G48" s="138"/>
      <c r="H48" s="138"/>
      <c r="I48" s="1">
        <f>IFERROR(VLOOKUP(D48,'MAQ POR SEDES FEBRERO'!$B$3:$AA$27,26,0),"")</f>
        <v>286646.587</v>
      </c>
      <c r="J48" s="1">
        <f t="shared" si="16"/>
        <v>286646.587</v>
      </c>
      <c r="K48" s="1">
        <f t="shared" si="17"/>
        <v>286646.587</v>
      </c>
      <c r="L48" s="48">
        <f t="shared" si="18"/>
        <v>286646.587</v>
      </c>
      <c r="M48" s="294"/>
      <c r="N48" s="294"/>
      <c r="O48" s="49">
        <f t="shared" si="19"/>
        <v>286646.587</v>
      </c>
    </row>
    <row r="49" spans="1:20" ht="26.45" customHeight="1" x14ac:dyDescent="0.2">
      <c r="A49" s="9">
        <v>45</v>
      </c>
      <c r="B49" s="9" t="s">
        <v>230</v>
      </c>
      <c r="C49" s="146" t="s">
        <v>231</v>
      </c>
      <c r="D49" s="146" t="s">
        <v>224</v>
      </c>
      <c r="E49" s="9" t="s">
        <v>179</v>
      </c>
      <c r="F49" s="138"/>
      <c r="G49" s="138"/>
      <c r="H49" s="138"/>
      <c r="I49" s="1">
        <f>IFERROR(VLOOKUP(D49,'MAQ POR SEDES FEBRERO'!$B$3:$AA$27,26,0),"")</f>
        <v>286646.587</v>
      </c>
      <c r="J49" s="1">
        <f t="shared" si="16"/>
        <v>286646.587</v>
      </c>
      <c r="K49" s="1">
        <f t="shared" si="17"/>
        <v>286646.587</v>
      </c>
      <c r="L49" s="48">
        <f t="shared" si="18"/>
        <v>286646.587</v>
      </c>
      <c r="M49" s="294"/>
      <c r="N49" s="294"/>
      <c r="O49" s="49">
        <f t="shared" si="19"/>
        <v>286646.587</v>
      </c>
    </row>
    <row r="50" spans="1:20" ht="26.45" customHeight="1" x14ac:dyDescent="0.25">
      <c r="A50" s="9">
        <v>46</v>
      </c>
      <c r="B50" s="9" t="s">
        <v>230</v>
      </c>
      <c r="C50" s="146" t="s">
        <v>231</v>
      </c>
      <c r="D50" s="146" t="s">
        <v>225</v>
      </c>
      <c r="E50" s="9" t="s">
        <v>179</v>
      </c>
      <c r="F50" s="138"/>
      <c r="G50" s="138"/>
      <c r="H50" s="138"/>
      <c r="I50" s="1">
        <f>IFERROR(VLOOKUP(D50,'MAQ POR SEDES FEBRERO'!$B$3:$AA$27,26,0),"")</f>
        <v>341929.18699999998</v>
      </c>
      <c r="J50" s="1">
        <f t="shared" si="16"/>
        <v>341929.18699999998</v>
      </c>
      <c r="K50" s="1">
        <f t="shared" si="17"/>
        <v>341929.18699999998</v>
      </c>
      <c r="L50" s="48">
        <f t="shared" si="18"/>
        <v>341929.18699999998</v>
      </c>
      <c r="M50" s="294"/>
      <c r="N50" s="294"/>
      <c r="O50" s="49">
        <f t="shared" si="19"/>
        <v>341929.18699999998</v>
      </c>
      <c r="P50" s="326" t="s">
        <v>1435</v>
      </c>
      <c r="Q50" s="327">
        <f>SUM(O26:O50)</f>
        <v>13307992.168999996</v>
      </c>
      <c r="R50" s="373">
        <f>+Q50*10%</f>
        <v>1330799.2168999997</v>
      </c>
      <c r="S50" s="373">
        <f>+R50*19%</f>
        <v>252851.85121099994</v>
      </c>
      <c r="T50" s="373">
        <f>+Q50+R50+S50</f>
        <v>14891643.237110997</v>
      </c>
    </row>
    <row r="51" spans="1:20" ht="26.45" customHeight="1" x14ac:dyDescent="0.2">
      <c r="A51" s="9">
        <v>47</v>
      </c>
      <c r="B51" s="9" t="s">
        <v>230</v>
      </c>
      <c r="C51" s="146" t="s">
        <v>1506</v>
      </c>
      <c r="D51" s="146" t="s">
        <v>1396</v>
      </c>
      <c r="E51" s="9" t="s">
        <v>179</v>
      </c>
      <c r="F51" s="138"/>
      <c r="G51" s="138"/>
      <c r="H51" s="138"/>
      <c r="I51" s="140">
        <f>IFERROR(HLOOKUP(D51,'INSUMO POR SEDES'!$I$5:$CC$110,106,0),"")</f>
        <v>36371287.513000004</v>
      </c>
      <c r="J51" s="1">
        <f t="shared" si="16"/>
        <v>36371287.513000004</v>
      </c>
      <c r="K51" s="1">
        <f t="shared" si="17"/>
        <v>36371287.513000004</v>
      </c>
      <c r="L51" s="48">
        <f t="shared" si="18"/>
        <v>36371287.513000004</v>
      </c>
      <c r="M51" s="294"/>
      <c r="N51" s="294"/>
      <c r="O51" s="49">
        <f t="shared" si="19"/>
        <v>36371287.513000004</v>
      </c>
    </row>
    <row r="52" spans="1:20" ht="26.45" customHeight="1" x14ac:dyDescent="0.2">
      <c r="A52" s="9">
        <v>48</v>
      </c>
      <c r="B52" s="9" t="s">
        <v>230</v>
      </c>
      <c r="C52" s="146" t="s">
        <v>1506</v>
      </c>
      <c r="D52" s="146" t="s">
        <v>1397</v>
      </c>
      <c r="E52" s="9" t="s">
        <v>179</v>
      </c>
      <c r="F52" s="138"/>
      <c r="G52" s="138"/>
      <c r="H52" s="138"/>
      <c r="I52" s="140">
        <f>IFERROR(HLOOKUP(D52,'INSUMO POR SEDES'!$I$5:$CC$110,106,0),"")</f>
        <v>5501618.2010000004</v>
      </c>
      <c r="J52" s="1">
        <f t="shared" si="16"/>
        <v>5501618.2010000004</v>
      </c>
      <c r="K52" s="1">
        <f t="shared" si="17"/>
        <v>5501618.2010000004</v>
      </c>
      <c r="L52" s="48">
        <f t="shared" si="18"/>
        <v>5501618.2010000004</v>
      </c>
      <c r="M52" s="294"/>
      <c r="N52" s="294"/>
      <c r="O52" s="49">
        <f t="shared" si="19"/>
        <v>5501618.2010000004</v>
      </c>
    </row>
    <row r="53" spans="1:20" ht="26.45" customHeight="1" x14ac:dyDescent="0.2">
      <c r="A53" s="9">
        <v>49</v>
      </c>
      <c r="B53" s="9" t="s">
        <v>230</v>
      </c>
      <c r="C53" s="146" t="s">
        <v>1506</v>
      </c>
      <c r="D53" s="146" t="s">
        <v>1398</v>
      </c>
      <c r="E53" s="9" t="s">
        <v>179</v>
      </c>
      <c r="F53" s="138"/>
      <c r="G53" s="138"/>
      <c r="H53" s="138"/>
      <c r="I53" s="140">
        <f>IFERROR(HLOOKUP(D53,'INSUMO POR SEDES'!$I$5:$CC$110,106,0),"")</f>
        <v>3535191.2102999995</v>
      </c>
      <c r="J53" s="1">
        <f t="shared" si="16"/>
        <v>3535191.2102999995</v>
      </c>
      <c r="K53" s="1">
        <f t="shared" si="17"/>
        <v>3535191.2102999995</v>
      </c>
      <c r="L53" s="48">
        <f t="shared" si="18"/>
        <v>3535191.2102999995</v>
      </c>
      <c r="M53" s="294"/>
      <c r="N53" s="294"/>
      <c r="O53" s="49">
        <f t="shared" si="19"/>
        <v>3535191.2102999995</v>
      </c>
    </row>
    <row r="54" spans="1:20" ht="26.45" customHeight="1" x14ac:dyDescent="0.2">
      <c r="A54" s="9">
        <v>50</v>
      </c>
      <c r="B54" s="9" t="s">
        <v>230</v>
      </c>
      <c r="C54" s="146" t="s">
        <v>1506</v>
      </c>
      <c r="D54" s="146" t="s">
        <v>1399</v>
      </c>
      <c r="E54" s="9" t="s">
        <v>179</v>
      </c>
      <c r="F54" s="138"/>
      <c r="G54" s="138"/>
      <c r="H54" s="138"/>
      <c r="I54" s="140">
        <f>IFERROR(HLOOKUP(D54,'INSUMO POR SEDES'!$I$5:$CC$110,106,0),"")</f>
        <v>0</v>
      </c>
      <c r="J54" s="1">
        <f t="shared" si="16"/>
        <v>0</v>
      </c>
      <c r="K54" s="1">
        <f t="shared" si="17"/>
        <v>0</v>
      </c>
      <c r="L54" s="48">
        <f t="shared" si="18"/>
        <v>0</v>
      </c>
      <c r="M54" s="294"/>
      <c r="N54" s="294"/>
      <c r="O54" s="49">
        <f t="shared" si="19"/>
        <v>0</v>
      </c>
    </row>
    <row r="55" spans="1:20" ht="26.45" customHeight="1" x14ac:dyDescent="0.2">
      <c r="A55" s="9">
        <v>51</v>
      </c>
      <c r="B55" s="9" t="s">
        <v>230</v>
      </c>
      <c r="C55" s="146" t="s">
        <v>1506</v>
      </c>
      <c r="D55" s="146" t="s">
        <v>1400</v>
      </c>
      <c r="E55" s="9" t="s">
        <v>179</v>
      </c>
      <c r="F55" s="138"/>
      <c r="G55" s="138"/>
      <c r="H55" s="138"/>
      <c r="I55" s="140">
        <f>IFERROR(HLOOKUP(D55,'INSUMO POR SEDES'!$I$5:$CC$110,106,0),"")</f>
        <v>1103791.73</v>
      </c>
      <c r="J55" s="1">
        <f t="shared" si="16"/>
        <v>1103791.73</v>
      </c>
      <c r="K55" s="1">
        <f t="shared" si="17"/>
        <v>1103791.73</v>
      </c>
      <c r="L55" s="48">
        <f t="shared" si="18"/>
        <v>1103791.73</v>
      </c>
      <c r="M55" s="294"/>
      <c r="N55" s="294"/>
      <c r="O55" s="49">
        <f t="shared" si="19"/>
        <v>1103791.73</v>
      </c>
    </row>
    <row r="56" spans="1:20" ht="26.45" customHeight="1" x14ac:dyDescent="0.2">
      <c r="A56" s="9">
        <v>52</v>
      </c>
      <c r="B56" s="9" t="s">
        <v>230</v>
      </c>
      <c r="C56" s="146" t="s">
        <v>1506</v>
      </c>
      <c r="D56" s="146" t="s">
        <v>1401</v>
      </c>
      <c r="E56" s="9" t="s">
        <v>179</v>
      </c>
      <c r="F56" s="138"/>
      <c r="G56" s="138"/>
      <c r="H56" s="138"/>
      <c r="I56" s="140">
        <f>IFERROR(HLOOKUP(D56,'INSUMO POR SEDES'!$I$5:$CC$110,106,0),"")</f>
        <v>147602.44</v>
      </c>
      <c r="J56" s="1">
        <f t="shared" si="16"/>
        <v>147602.44</v>
      </c>
      <c r="K56" s="1">
        <f t="shared" si="17"/>
        <v>147602.44</v>
      </c>
      <c r="L56" s="48">
        <f t="shared" si="18"/>
        <v>147602.44</v>
      </c>
      <c r="M56" s="294"/>
      <c r="N56" s="294"/>
      <c r="O56" s="49">
        <f t="shared" si="19"/>
        <v>147602.44</v>
      </c>
    </row>
    <row r="57" spans="1:20" ht="26.45" customHeight="1" x14ac:dyDescent="0.2">
      <c r="A57" s="9">
        <v>53</v>
      </c>
      <c r="B57" s="9" t="s">
        <v>230</v>
      </c>
      <c r="C57" s="146" t="s">
        <v>1506</v>
      </c>
      <c r="D57" s="146" t="s">
        <v>1402</v>
      </c>
      <c r="E57" s="9" t="s">
        <v>179</v>
      </c>
      <c r="F57" s="138"/>
      <c r="G57" s="138"/>
      <c r="H57" s="138"/>
      <c r="I57" s="140">
        <f>IFERROR(HLOOKUP(D57,'INSUMO POR SEDES'!$I$5:$CC$110,106,0),"")</f>
        <v>769815.98549999995</v>
      </c>
      <c r="J57" s="1">
        <f t="shared" si="16"/>
        <v>769815.98549999995</v>
      </c>
      <c r="K57" s="1">
        <f t="shared" si="17"/>
        <v>769815.98549999995</v>
      </c>
      <c r="L57" s="48">
        <f t="shared" si="18"/>
        <v>769815.98549999995</v>
      </c>
      <c r="M57" s="294"/>
      <c r="N57" s="294"/>
      <c r="O57" s="49">
        <f t="shared" si="19"/>
        <v>769815.98549999995</v>
      </c>
    </row>
    <row r="58" spans="1:20" ht="26.45" customHeight="1" x14ac:dyDescent="0.2">
      <c r="A58" s="9">
        <v>54</v>
      </c>
      <c r="B58" s="9" t="s">
        <v>230</v>
      </c>
      <c r="C58" s="146" t="s">
        <v>1506</v>
      </c>
      <c r="D58" s="146" t="s">
        <v>1403</v>
      </c>
      <c r="E58" s="9" t="s">
        <v>179</v>
      </c>
      <c r="F58" s="138"/>
      <c r="G58" s="138"/>
      <c r="H58" s="138"/>
      <c r="I58" s="140">
        <f>IFERROR(HLOOKUP(D58,'INSUMO POR SEDES'!$I$5:$CC$110,106,0),"")</f>
        <v>147602.44</v>
      </c>
      <c r="J58" s="1">
        <f t="shared" si="16"/>
        <v>147602.44</v>
      </c>
      <c r="K58" s="1">
        <f t="shared" si="17"/>
        <v>147602.44</v>
      </c>
      <c r="L58" s="48">
        <f t="shared" si="18"/>
        <v>147602.44</v>
      </c>
      <c r="M58" s="294"/>
      <c r="N58" s="294"/>
      <c r="O58" s="49">
        <f t="shared" si="19"/>
        <v>147602.44</v>
      </c>
    </row>
    <row r="59" spans="1:20" ht="26.45" customHeight="1" x14ac:dyDescent="0.2">
      <c r="A59" s="9">
        <v>55</v>
      </c>
      <c r="B59" s="9" t="s">
        <v>230</v>
      </c>
      <c r="C59" s="146" t="s">
        <v>1506</v>
      </c>
      <c r="D59" s="146" t="s">
        <v>1404</v>
      </c>
      <c r="E59" s="9" t="s">
        <v>179</v>
      </c>
      <c r="F59" s="138"/>
      <c r="G59" s="138"/>
      <c r="H59" s="138"/>
      <c r="I59" s="140">
        <f>IFERROR(HLOOKUP(D59,'INSUMO POR SEDES'!$I$5:$CC$110,106,0),"")</f>
        <v>474562.02380000008</v>
      </c>
      <c r="J59" s="1">
        <f t="shared" si="16"/>
        <v>474562.02380000008</v>
      </c>
      <c r="K59" s="1">
        <f t="shared" si="17"/>
        <v>474562.02380000008</v>
      </c>
      <c r="L59" s="48">
        <f t="shared" si="18"/>
        <v>474562.02380000008</v>
      </c>
      <c r="M59" s="294"/>
      <c r="N59" s="294"/>
      <c r="O59" s="49">
        <f t="shared" si="19"/>
        <v>474562.02380000008</v>
      </c>
    </row>
    <row r="60" spans="1:20" ht="26.45" customHeight="1" x14ac:dyDescent="0.2">
      <c r="A60" s="9">
        <v>56</v>
      </c>
      <c r="B60" s="9" t="s">
        <v>230</v>
      </c>
      <c r="C60" s="146" t="s">
        <v>1506</v>
      </c>
      <c r="D60" s="146" t="s">
        <v>1405</v>
      </c>
      <c r="E60" s="9" t="s">
        <v>179</v>
      </c>
      <c r="F60" s="138"/>
      <c r="G60" s="138"/>
      <c r="H60" s="138"/>
      <c r="I60" s="140">
        <f>IFERROR(HLOOKUP(D60,'INSUMO POR SEDES'!$I$5:$CC$110,106,0),"")</f>
        <v>871143.94650000008</v>
      </c>
      <c r="J60" s="1">
        <f t="shared" si="16"/>
        <v>871143.94650000008</v>
      </c>
      <c r="K60" s="1">
        <f t="shared" si="17"/>
        <v>871143.94650000008</v>
      </c>
      <c r="L60" s="48">
        <f t="shared" si="18"/>
        <v>871143.94650000008</v>
      </c>
      <c r="M60" s="294"/>
      <c r="N60" s="294"/>
      <c r="O60" s="49">
        <f t="shared" si="19"/>
        <v>871143.94650000008</v>
      </c>
    </row>
    <row r="61" spans="1:20" ht="26.45" customHeight="1" x14ac:dyDescent="0.2">
      <c r="A61" s="9">
        <v>57</v>
      </c>
      <c r="B61" s="9" t="s">
        <v>230</v>
      </c>
      <c r="C61" s="146" t="s">
        <v>1506</v>
      </c>
      <c r="D61" s="146" t="s">
        <v>1406</v>
      </c>
      <c r="E61" s="9" t="s">
        <v>179</v>
      </c>
      <c r="F61" s="138"/>
      <c r="G61" s="138"/>
      <c r="H61" s="138"/>
      <c r="I61" s="140">
        <f>IFERROR(HLOOKUP(D61,'INSUMO POR SEDES'!$I$5:$CC$110,106,0),"")</f>
        <v>1398675.3192999999</v>
      </c>
      <c r="J61" s="1">
        <f t="shared" si="16"/>
        <v>1398675.3192999999</v>
      </c>
      <c r="K61" s="1">
        <f t="shared" si="17"/>
        <v>1398675.3192999999</v>
      </c>
      <c r="L61" s="48">
        <f t="shared" si="18"/>
        <v>1398675.3192999999</v>
      </c>
      <c r="M61" s="294"/>
      <c r="N61" s="294"/>
      <c r="O61" s="49">
        <f t="shared" si="19"/>
        <v>1398675.3192999999</v>
      </c>
    </row>
    <row r="62" spans="1:20" ht="26.45" customHeight="1" x14ac:dyDescent="0.2">
      <c r="A62" s="9">
        <v>58</v>
      </c>
      <c r="B62" s="9" t="s">
        <v>230</v>
      </c>
      <c r="C62" s="146" t="s">
        <v>1506</v>
      </c>
      <c r="D62" s="146" t="s">
        <v>1407</v>
      </c>
      <c r="E62" s="9" t="s">
        <v>179</v>
      </c>
      <c r="F62" s="138"/>
      <c r="G62" s="138"/>
      <c r="H62" s="138"/>
      <c r="I62" s="140">
        <f>IFERROR(HLOOKUP(D62,'INSUMO POR SEDES'!$I$5:$CC$110,106,0),"")</f>
        <v>967995.38320000004</v>
      </c>
      <c r="J62" s="1">
        <f t="shared" si="16"/>
        <v>967995.38320000004</v>
      </c>
      <c r="K62" s="1">
        <f t="shared" si="17"/>
        <v>967995.38320000004</v>
      </c>
      <c r="L62" s="48">
        <f t="shared" si="18"/>
        <v>967995.38320000004</v>
      </c>
      <c r="M62" s="294"/>
      <c r="N62" s="294"/>
      <c r="O62" s="49">
        <f t="shared" si="19"/>
        <v>967995.38320000004</v>
      </c>
    </row>
    <row r="63" spans="1:20" ht="26.45" customHeight="1" x14ac:dyDescent="0.2">
      <c r="A63" s="9">
        <v>59</v>
      </c>
      <c r="B63" s="9" t="s">
        <v>230</v>
      </c>
      <c r="C63" s="146" t="s">
        <v>1506</v>
      </c>
      <c r="D63" s="146" t="s">
        <v>1408</v>
      </c>
      <c r="E63" s="9" t="s">
        <v>179</v>
      </c>
      <c r="F63" s="138"/>
      <c r="G63" s="138"/>
      <c r="H63" s="138"/>
      <c r="I63" s="140">
        <f>IFERROR(HLOOKUP(D63,'INSUMO POR SEDES'!$I$5:$CC$110,106,0),"")</f>
        <v>205388.9424</v>
      </c>
      <c r="J63" s="1">
        <f t="shared" si="16"/>
        <v>205388.9424</v>
      </c>
      <c r="K63" s="1">
        <f t="shared" si="17"/>
        <v>205388.9424</v>
      </c>
      <c r="L63" s="48">
        <f t="shared" si="18"/>
        <v>205388.9424</v>
      </c>
      <c r="M63" s="294"/>
      <c r="N63" s="294"/>
      <c r="O63" s="49">
        <f t="shared" si="19"/>
        <v>205388.9424</v>
      </c>
    </row>
    <row r="64" spans="1:20" ht="26.45" customHeight="1" x14ac:dyDescent="0.2">
      <c r="A64" s="9">
        <v>60</v>
      </c>
      <c r="B64" s="9" t="s">
        <v>230</v>
      </c>
      <c r="C64" s="146" t="s">
        <v>1506</v>
      </c>
      <c r="D64" s="146" t="s">
        <v>1409</v>
      </c>
      <c r="E64" s="9" t="s">
        <v>179</v>
      </c>
      <c r="F64" s="138"/>
      <c r="G64" s="138"/>
      <c r="H64" s="138"/>
      <c r="I64" s="140">
        <f>IFERROR(HLOOKUP(D64,'INSUMO POR SEDES'!$I$5:$CC$110,106,0),"")</f>
        <v>441247.53090000001</v>
      </c>
      <c r="J64" s="1">
        <f t="shared" si="16"/>
        <v>441247.53090000001</v>
      </c>
      <c r="K64" s="1">
        <f t="shared" si="17"/>
        <v>441247.53090000001</v>
      </c>
      <c r="L64" s="48">
        <f t="shared" si="18"/>
        <v>441247.53090000001</v>
      </c>
      <c r="M64" s="294"/>
      <c r="N64" s="294"/>
      <c r="O64" s="49">
        <f t="shared" si="19"/>
        <v>441247.53090000001</v>
      </c>
    </row>
    <row r="65" spans="1:20" ht="26.45" customHeight="1" x14ac:dyDescent="0.2">
      <c r="A65" s="9">
        <v>61</v>
      </c>
      <c r="B65" s="9" t="s">
        <v>230</v>
      </c>
      <c r="C65" s="146" t="s">
        <v>1506</v>
      </c>
      <c r="D65" s="146" t="s">
        <v>1410</v>
      </c>
      <c r="E65" s="9" t="s">
        <v>179</v>
      </c>
      <c r="F65" s="138"/>
      <c r="G65" s="138"/>
      <c r="H65" s="138"/>
      <c r="I65" s="140">
        <f>IFERROR(HLOOKUP(D65,'INSUMO POR SEDES'!$I$5:$CC$110,106,0),"")</f>
        <v>224706.3224</v>
      </c>
      <c r="J65" s="1">
        <f t="shared" si="16"/>
        <v>224706.3224</v>
      </c>
      <c r="K65" s="1">
        <f t="shared" si="17"/>
        <v>224706.3224</v>
      </c>
      <c r="L65" s="48">
        <f t="shared" si="18"/>
        <v>224706.3224</v>
      </c>
      <c r="M65" s="294"/>
      <c r="N65" s="294"/>
      <c r="O65" s="49">
        <f t="shared" si="19"/>
        <v>224706.3224</v>
      </c>
    </row>
    <row r="66" spans="1:20" ht="26.45" customHeight="1" x14ac:dyDescent="0.2">
      <c r="A66" s="9">
        <v>62</v>
      </c>
      <c r="B66" s="9" t="s">
        <v>230</v>
      </c>
      <c r="C66" s="146" t="s">
        <v>1506</v>
      </c>
      <c r="D66" s="146" t="s">
        <v>1411</v>
      </c>
      <c r="E66" s="9" t="s">
        <v>179</v>
      </c>
      <c r="F66" s="138"/>
      <c r="G66" s="138"/>
      <c r="H66" s="138"/>
      <c r="I66" s="140">
        <f>IFERROR(HLOOKUP(D66,'INSUMO POR SEDES'!$I$5:$CC$110,106,0),"")</f>
        <v>256736.17800000001</v>
      </c>
      <c r="J66" s="1">
        <f t="shared" si="16"/>
        <v>256736.17800000001</v>
      </c>
      <c r="K66" s="1">
        <f t="shared" si="17"/>
        <v>256736.17800000001</v>
      </c>
      <c r="L66" s="48">
        <f t="shared" si="18"/>
        <v>256736.17800000001</v>
      </c>
      <c r="M66" s="294"/>
      <c r="N66" s="294"/>
      <c r="O66" s="49">
        <f t="shared" si="19"/>
        <v>256736.17800000001</v>
      </c>
    </row>
    <row r="67" spans="1:20" ht="26.45" customHeight="1" x14ac:dyDescent="0.2">
      <c r="A67" s="9">
        <v>63</v>
      </c>
      <c r="B67" s="9" t="s">
        <v>230</v>
      </c>
      <c r="C67" s="146" t="s">
        <v>1506</v>
      </c>
      <c r="D67" s="146" t="s">
        <v>1412</v>
      </c>
      <c r="E67" s="9" t="s">
        <v>179</v>
      </c>
      <c r="F67" s="138"/>
      <c r="G67" s="138"/>
      <c r="H67" s="138"/>
      <c r="I67" s="140">
        <f>IFERROR(HLOOKUP(D67,'INSUMO POR SEDES'!$I$5:$CC$110,106,0),"")</f>
        <v>449620.84789999999</v>
      </c>
      <c r="J67" s="1">
        <f t="shared" si="16"/>
        <v>449620.84789999999</v>
      </c>
      <c r="K67" s="1">
        <f t="shared" si="17"/>
        <v>449620.84789999999</v>
      </c>
      <c r="L67" s="48">
        <f t="shared" si="18"/>
        <v>449620.84789999999</v>
      </c>
      <c r="M67" s="294"/>
      <c r="N67" s="294"/>
      <c r="O67" s="49">
        <f t="shared" si="19"/>
        <v>449620.84789999999</v>
      </c>
    </row>
    <row r="68" spans="1:20" ht="26.45" customHeight="1" x14ac:dyDescent="0.2">
      <c r="A68" s="9">
        <v>64</v>
      </c>
      <c r="B68" s="9" t="s">
        <v>230</v>
      </c>
      <c r="C68" s="146" t="s">
        <v>1506</v>
      </c>
      <c r="D68" s="146" t="s">
        <v>1413</v>
      </c>
      <c r="E68" s="9" t="s">
        <v>179</v>
      </c>
      <c r="F68" s="138"/>
      <c r="G68" s="138"/>
      <c r="H68" s="138"/>
      <c r="I68" s="140">
        <f>IFERROR(HLOOKUP(D68,'INSUMO POR SEDES'!$I$5:$CC$110,106,0),"")</f>
        <v>822211.59360000002</v>
      </c>
      <c r="J68" s="1">
        <f t="shared" si="16"/>
        <v>822211.59360000002</v>
      </c>
      <c r="K68" s="1">
        <f t="shared" si="17"/>
        <v>822211.59360000002</v>
      </c>
      <c r="L68" s="48">
        <f t="shared" si="18"/>
        <v>822211.59360000002</v>
      </c>
      <c r="M68" s="294"/>
      <c r="N68" s="294"/>
      <c r="O68" s="49">
        <f t="shared" si="19"/>
        <v>822211.59360000002</v>
      </c>
    </row>
    <row r="69" spans="1:20" ht="26.45" customHeight="1" x14ac:dyDescent="0.2">
      <c r="A69" s="9">
        <v>65</v>
      </c>
      <c r="B69" s="9" t="s">
        <v>230</v>
      </c>
      <c r="C69" s="146" t="s">
        <v>1506</v>
      </c>
      <c r="D69" s="146" t="s">
        <v>1414</v>
      </c>
      <c r="E69" s="9" t="s">
        <v>179</v>
      </c>
      <c r="F69" s="138"/>
      <c r="G69" s="138"/>
      <c r="H69" s="138"/>
      <c r="I69" s="140">
        <f>IFERROR(HLOOKUP(D69,'INSUMO POR SEDES'!$I$5:$CC$110,106,0),"")</f>
        <v>578318.74069999997</v>
      </c>
      <c r="J69" s="1">
        <f t="shared" si="16"/>
        <v>578318.74069999997</v>
      </c>
      <c r="K69" s="1">
        <f t="shared" si="17"/>
        <v>578318.74069999997</v>
      </c>
      <c r="L69" s="48">
        <f t="shared" si="18"/>
        <v>578318.74069999997</v>
      </c>
      <c r="M69" s="294"/>
      <c r="N69" s="294"/>
      <c r="O69" s="49">
        <f t="shared" si="19"/>
        <v>578318.74069999997</v>
      </c>
    </row>
    <row r="70" spans="1:20" ht="26.45" customHeight="1" x14ac:dyDescent="0.2">
      <c r="A70" s="9">
        <v>66</v>
      </c>
      <c r="B70" s="9" t="s">
        <v>230</v>
      </c>
      <c r="C70" s="146" t="s">
        <v>1506</v>
      </c>
      <c r="D70" s="146" t="s">
        <v>1415</v>
      </c>
      <c r="E70" s="9" t="s">
        <v>179</v>
      </c>
      <c r="F70" s="138"/>
      <c r="G70" s="138"/>
      <c r="H70" s="138"/>
      <c r="I70" s="140">
        <f>IFERROR(HLOOKUP(D70,'INSUMO POR SEDES'!$I$5:$CC$110,106,0),"")</f>
        <v>670360.59120000002</v>
      </c>
      <c r="J70" s="1">
        <f t="shared" si="16"/>
        <v>670360.59120000002</v>
      </c>
      <c r="K70" s="1">
        <f t="shared" si="17"/>
        <v>670360.59120000002</v>
      </c>
      <c r="L70" s="48">
        <f t="shared" si="18"/>
        <v>670360.59120000002</v>
      </c>
      <c r="M70" s="294"/>
      <c r="N70" s="294"/>
      <c r="O70" s="49">
        <f t="shared" si="19"/>
        <v>670360.59120000002</v>
      </c>
    </row>
    <row r="71" spans="1:20" ht="26.45" customHeight="1" x14ac:dyDescent="0.2">
      <c r="A71" s="9">
        <v>67</v>
      </c>
      <c r="B71" s="9" t="s">
        <v>230</v>
      </c>
      <c r="C71" s="146" t="s">
        <v>1506</v>
      </c>
      <c r="D71" s="146" t="s">
        <v>1416</v>
      </c>
      <c r="E71" s="9" t="s">
        <v>179</v>
      </c>
      <c r="F71" s="138"/>
      <c r="G71" s="138"/>
      <c r="H71" s="138"/>
      <c r="I71" s="140">
        <f>IFERROR(HLOOKUP(D71,'INSUMO POR SEDES'!$I$5:$CC$110,106,0),"")</f>
        <v>362313.85749999998</v>
      </c>
      <c r="J71" s="1">
        <f t="shared" si="16"/>
        <v>362313.85749999998</v>
      </c>
      <c r="K71" s="1">
        <f t="shared" si="17"/>
        <v>362313.85749999998</v>
      </c>
      <c r="L71" s="48">
        <f t="shared" si="18"/>
        <v>362313.85749999998</v>
      </c>
      <c r="M71" s="294"/>
      <c r="N71" s="294"/>
      <c r="O71" s="49">
        <f t="shared" si="19"/>
        <v>362313.85749999998</v>
      </c>
    </row>
    <row r="72" spans="1:20" ht="26.45" customHeight="1" x14ac:dyDescent="0.2">
      <c r="A72" s="9">
        <v>68</v>
      </c>
      <c r="B72" s="9" t="s">
        <v>230</v>
      </c>
      <c r="C72" s="146" t="s">
        <v>1506</v>
      </c>
      <c r="D72" s="146" t="s">
        <v>1417</v>
      </c>
      <c r="E72" s="9" t="s">
        <v>179</v>
      </c>
      <c r="F72" s="138"/>
      <c r="G72" s="138"/>
      <c r="H72" s="138"/>
      <c r="I72" s="140">
        <f>IFERROR(HLOOKUP(D72,'INSUMO POR SEDES'!$I$5:$CC$110,106,0),"")</f>
        <v>490994.72409999999</v>
      </c>
      <c r="J72" s="1">
        <f t="shared" si="16"/>
        <v>490994.72409999999</v>
      </c>
      <c r="K72" s="1">
        <f t="shared" si="17"/>
        <v>490994.72409999999</v>
      </c>
      <c r="L72" s="48">
        <f t="shared" si="18"/>
        <v>490994.72409999999</v>
      </c>
      <c r="M72" s="294"/>
      <c r="N72" s="294"/>
      <c r="O72" s="49">
        <f t="shared" si="19"/>
        <v>490994.72409999999</v>
      </c>
    </row>
    <row r="73" spans="1:20" ht="26.45" customHeight="1" x14ac:dyDescent="0.2">
      <c r="A73" s="9">
        <v>69</v>
      </c>
      <c r="B73" s="9" t="s">
        <v>230</v>
      </c>
      <c r="C73" s="146" t="s">
        <v>1506</v>
      </c>
      <c r="D73" s="146" t="s">
        <v>1418</v>
      </c>
      <c r="E73" s="9" t="s">
        <v>179</v>
      </c>
      <c r="F73" s="138"/>
      <c r="G73" s="138"/>
      <c r="H73" s="138"/>
      <c r="I73" s="140">
        <f>IFERROR(HLOOKUP(D73,'INSUMO POR SEDES'!$I$5:$CC$110,106,0),"")</f>
        <v>522593.8799</v>
      </c>
      <c r="J73" s="1">
        <f t="shared" si="16"/>
        <v>522593.8799</v>
      </c>
      <c r="K73" s="1">
        <f t="shared" si="17"/>
        <v>522593.8799</v>
      </c>
      <c r="L73" s="48">
        <f t="shared" si="18"/>
        <v>522593.8799</v>
      </c>
      <c r="M73" s="294"/>
      <c r="N73" s="294"/>
      <c r="O73" s="49">
        <f t="shared" si="19"/>
        <v>522593.8799</v>
      </c>
    </row>
    <row r="74" spans="1:20" ht="26.45" customHeight="1" x14ac:dyDescent="0.2">
      <c r="A74" s="9">
        <v>70</v>
      </c>
      <c r="B74" s="9" t="s">
        <v>230</v>
      </c>
      <c r="C74" s="146" t="s">
        <v>1506</v>
      </c>
      <c r="D74" s="146" t="s">
        <v>1419</v>
      </c>
      <c r="E74" s="9" t="s">
        <v>179</v>
      </c>
      <c r="F74" s="138"/>
      <c r="G74" s="138"/>
      <c r="H74" s="138"/>
      <c r="I74" s="140">
        <f>IFERROR(HLOOKUP(D74,'INSUMO POR SEDES'!$I$5:$CC$110,106,0),"")</f>
        <v>316834.88040000002</v>
      </c>
      <c r="J74" s="1">
        <f t="shared" si="16"/>
        <v>316834.88040000002</v>
      </c>
      <c r="K74" s="1">
        <f t="shared" si="17"/>
        <v>316834.88040000002</v>
      </c>
      <c r="L74" s="48">
        <f t="shared" si="18"/>
        <v>316834.88040000002</v>
      </c>
      <c r="M74" s="294"/>
      <c r="N74" s="294"/>
      <c r="O74" s="49">
        <f t="shared" si="19"/>
        <v>316834.88040000002</v>
      </c>
    </row>
    <row r="75" spans="1:20" ht="26.45" customHeight="1" x14ac:dyDescent="0.25">
      <c r="A75" s="9">
        <v>71</v>
      </c>
      <c r="B75" s="9" t="s">
        <v>230</v>
      </c>
      <c r="C75" s="146" t="s">
        <v>1506</v>
      </c>
      <c r="D75" s="146" t="s">
        <v>1420</v>
      </c>
      <c r="E75" s="9" t="s">
        <v>179</v>
      </c>
      <c r="F75" s="138"/>
      <c r="G75" s="138"/>
      <c r="H75" s="138"/>
      <c r="I75" s="140">
        <f>IFERROR(HLOOKUP(D75,'INSUMO POR SEDES'!$I$5:$CC$110,106,0),"")</f>
        <v>580110.2753000001</v>
      </c>
      <c r="J75" s="1">
        <f t="shared" si="16"/>
        <v>580110.2753000001</v>
      </c>
      <c r="K75" s="1">
        <f t="shared" si="17"/>
        <v>580110.2753000001</v>
      </c>
      <c r="L75" s="48">
        <f t="shared" si="18"/>
        <v>580110.2753000001</v>
      </c>
      <c r="M75" s="294"/>
      <c r="N75" s="294"/>
      <c r="O75" s="49">
        <f t="shared" si="19"/>
        <v>580110.2753000001</v>
      </c>
      <c r="P75" s="326" t="s">
        <v>1436</v>
      </c>
      <c r="Q75" s="327">
        <f>SUM(O51:O75)</f>
        <v>57210724.556900017</v>
      </c>
      <c r="R75" s="373">
        <f>+Q75*10%</f>
        <v>5721072.4556900021</v>
      </c>
      <c r="S75" s="373">
        <f>+R75*19%</f>
        <v>1087003.7665811004</v>
      </c>
      <c r="T75" s="373">
        <f>+Q75+R75+S75</f>
        <v>64018800.779171124</v>
      </c>
    </row>
    <row r="76" spans="1:20" ht="26.45" customHeight="1" x14ac:dyDescent="0.2">
      <c r="A76" s="138"/>
      <c r="B76" s="138"/>
      <c r="C76" s="138"/>
      <c r="D76" s="138"/>
      <c r="E76" s="138"/>
      <c r="F76" s="138"/>
      <c r="G76" s="138"/>
      <c r="H76" s="138"/>
      <c r="I76" s="140"/>
      <c r="J76" s="140"/>
      <c r="K76" s="140"/>
      <c r="L76" s="141"/>
      <c r="M76" s="438"/>
      <c r="N76" s="439"/>
      <c r="O76" s="144"/>
    </row>
    <row r="77" spans="1:20" ht="24.6" customHeight="1" x14ac:dyDescent="0.2">
      <c r="A77" s="52" t="s">
        <v>181</v>
      </c>
      <c r="B77" s="44"/>
      <c r="C77" s="44"/>
      <c r="D77" s="44"/>
      <c r="E77" s="44"/>
      <c r="F77" s="44"/>
      <c r="G77" s="44"/>
      <c r="H77" s="44"/>
      <c r="I77" s="44"/>
      <c r="J77" s="44"/>
      <c r="K77" s="53"/>
      <c r="L77" s="44"/>
      <c r="M77" s="461" t="s">
        <v>195</v>
      </c>
      <c r="N77" s="462"/>
      <c r="O77" s="54">
        <f>M6</f>
        <v>0</v>
      </c>
    </row>
    <row r="78" spans="1:20" ht="18.600000000000001" customHeight="1" x14ac:dyDescent="0.2">
      <c r="A78" s="44"/>
      <c r="B78" s="44"/>
      <c r="C78" s="44"/>
      <c r="D78" s="44"/>
      <c r="E78" s="44"/>
      <c r="F78" s="44"/>
      <c r="G78" s="44"/>
      <c r="H78" s="44"/>
      <c r="I78" s="44"/>
      <c r="J78" s="44"/>
      <c r="K78" s="44"/>
      <c r="L78" s="44"/>
      <c r="M78" s="461" t="s">
        <v>196</v>
      </c>
      <c r="N78" s="462"/>
      <c r="O78" s="54">
        <v>0</v>
      </c>
    </row>
    <row r="79" spans="1:20" ht="18.600000000000001" customHeight="1" x14ac:dyDescent="0.3">
      <c r="A79" s="44"/>
      <c r="B79" s="44"/>
      <c r="C79" s="44"/>
      <c r="D79" s="44"/>
      <c r="E79" s="44"/>
      <c r="F79" s="44"/>
      <c r="G79" s="44"/>
      <c r="H79" s="44"/>
      <c r="I79" s="44"/>
      <c r="J79" s="44"/>
      <c r="K79" s="44"/>
      <c r="L79" s="44"/>
      <c r="M79" s="454" t="s">
        <v>232</v>
      </c>
      <c r="N79" s="454"/>
      <c r="O79" s="56">
        <f>+SUM(O6:O77)</f>
        <v>715598930.34338284</v>
      </c>
      <c r="Q79" s="243"/>
    </row>
    <row r="80" spans="1:20" ht="18.600000000000001" customHeight="1" x14ac:dyDescent="0.3">
      <c r="A80" s="44"/>
      <c r="B80" s="57"/>
      <c r="C80" s="58"/>
      <c r="D80" s="58"/>
      <c r="E80" s="58"/>
      <c r="F80" s="58"/>
      <c r="G80" s="58"/>
      <c r="H80" s="58"/>
      <c r="I80" s="59"/>
      <c r="J80" s="44"/>
      <c r="K80" s="44"/>
      <c r="L80" s="44"/>
      <c r="M80" s="55" t="s">
        <v>233</v>
      </c>
      <c r="N80" s="60">
        <v>0.1</v>
      </c>
      <c r="O80" s="56">
        <f>+O79*N80</f>
        <v>71559893.034338281</v>
      </c>
      <c r="P80" s="241">
        <v>0.1</v>
      </c>
      <c r="Q80" s="242"/>
    </row>
    <row r="81" spans="1:20" ht="18.600000000000001" customHeight="1" x14ac:dyDescent="0.3">
      <c r="A81" s="44"/>
      <c r="B81" s="61"/>
      <c r="C81" s="62"/>
      <c r="D81" s="62"/>
      <c r="E81" s="62"/>
      <c r="F81" s="62"/>
      <c r="G81" s="62"/>
      <c r="H81" s="62"/>
      <c r="I81" s="63"/>
      <c r="J81" s="44"/>
      <c r="K81" s="44"/>
      <c r="L81" s="44"/>
      <c r="M81" s="454" t="s">
        <v>234</v>
      </c>
      <c r="N81" s="454"/>
      <c r="O81" s="56">
        <f>+(O79*10%)*19%</f>
        <v>13596379.676524274</v>
      </c>
      <c r="P81" s="241">
        <v>0.19</v>
      </c>
      <c r="Q81" s="242"/>
    </row>
    <row r="82" spans="1:20" ht="18.600000000000001" customHeight="1" x14ac:dyDescent="0.3">
      <c r="A82" s="44"/>
      <c r="B82" s="61"/>
      <c r="C82" s="62"/>
      <c r="D82" s="62"/>
      <c r="E82" s="62"/>
      <c r="F82" s="62"/>
      <c r="G82" s="62"/>
      <c r="H82" s="62"/>
      <c r="I82" s="63"/>
      <c r="J82" s="44"/>
      <c r="K82" s="44"/>
      <c r="L82" s="44"/>
      <c r="M82" s="454" t="s">
        <v>46</v>
      </c>
      <c r="N82" s="454"/>
      <c r="O82" s="72">
        <f>+O79+O80+O81</f>
        <v>800755203.05424535</v>
      </c>
      <c r="Q82" s="244"/>
      <c r="S82" s="374" t="s">
        <v>1428</v>
      </c>
      <c r="T82" s="244">
        <f>+T24+T50+T75</f>
        <v>796986120.44045413</v>
      </c>
    </row>
    <row r="83" spans="1:20" ht="12.75" customHeight="1" x14ac:dyDescent="0.2">
      <c r="A83" s="44"/>
      <c r="B83" s="61"/>
      <c r="C83" s="62"/>
      <c r="D83" s="62"/>
      <c r="E83" s="62"/>
      <c r="F83" s="62"/>
      <c r="G83" s="62"/>
      <c r="H83" s="62"/>
      <c r="I83" s="63"/>
      <c r="J83" s="44"/>
      <c r="K83" s="44"/>
      <c r="L83" s="44"/>
      <c r="M83" s="44"/>
      <c r="N83" s="44"/>
      <c r="O83" s="44"/>
    </row>
    <row r="84" spans="1:20" ht="12.75" customHeight="1" x14ac:dyDescent="0.2">
      <c r="A84" s="44"/>
      <c r="B84" s="61"/>
      <c r="C84" s="62"/>
      <c r="D84" s="62"/>
      <c r="E84" s="62"/>
      <c r="F84" s="62"/>
      <c r="G84" s="62"/>
      <c r="H84" s="62"/>
      <c r="I84" s="63"/>
      <c r="J84" s="44"/>
      <c r="K84" s="44"/>
      <c r="L84" s="44"/>
      <c r="M84" s="44"/>
      <c r="N84" s="44"/>
      <c r="O84" s="44"/>
    </row>
    <row r="85" spans="1:20" ht="12.75" customHeight="1" x14ac:dyDescent="0.2">
      <c r="A85" s="44"/>
      <c r="B85" s="61"/>
      <c r="C85" s="463"/>
      <c r="D85" s="463"/>
      <c r="E85" s="463"/>
      <c r="F85" s="62"/>
      <c r="G85" s="62"/>
      <c r="H85" s="62"/>
      <c r="I85" s="63"/>
      <c r="J85" s="44"/>
      <c r="K85" s="44"/>
      <c r="L85" s="44"/>
      <c r="M85" s="64"/>
      <c r="N85" s="44"/>
      <c r="O85" s="44"/>
    </row>
    <row r="86" spans="1:20" ht="12.75" customHeight="1" x14ac:dyDescent="0.2">
      <c r="A86" s="44"/>
      <c r="B86" s="65"/>
      <c r="D86" s="66"/>
      <c r="E86" s="67"/>
      <c r="F86" s="66"/>
      <c r="G86" s="66"/>
      <c r="H86" s="66"/>
      <c r="I86" s="68"/>
      <c r="J86" s="44"/>
      <c r="K86" s="44"/>
      <c r="L86" s="44"/>
      <c r="M86" s="44"/>
      <c r="N86" s="44"/>
      <c r="O86" s="44"/>
    </row>
    <row r="87" spans="1:20" ht="15" x14ac:dyDescent="0.25">
      <c r="D87" s="66"/>
      <c r="E87" s="69"/>
      <c r="O87" s="70"/>
    </row>
    <row r="88" spans="1:20" ht="15" x14ac:dyDescent="0.25">
      <c r="C88" s="464"/>
      <c r="D88" s="464"/>
      <c r="E88" s="69"/>
    </row>
    <row r="90" spans="1:20" ht="40.5" customHeight="1" x14ac:dyDescent="0.2">
      <c r="C90" s="465"/>
      <c r="D90" s="465"/>
      <c r="E90" s="71"/>
    </row>
    <row r="116" ht="12.75" customHeight="1" x14ac:dyDescent="0.2"/>
  </sheetData>
  <mergeCells count="11">
    <mergeCell ref="M79:N79"/>
    <mergeCell ref="C2:K2"/>
    <mergeCell ref="A4:F4"/>
    <mergeCell ref="I4:O4"/>
    <mergeCell ref="M77:N77"/>
    <mergeCell ref="M78:N78"/>
    <mergeCell ref="M81:N81"/>
    <mergeCell ref="M82:N82"/>
    <mergeCell ref="C85:E85"/>
    <mergeCell ref="C88:D88"/>
    <mergeCell ref="C90:D90"/>
  </mergeCells>
  <conditionalFormatting sqref="N80">
    <cfRule type="expression" dxfId="2224" priority="6">
      <formula>ISERROR($Q80)</formula>
    </cfRule>
  </conditionalFormatting>
  <conditionalFormatting sqref="O77:O78">
    <cfRule type="expression" dxfId="2223" priority="5">
      <formula>ISERROR($F78)</formula>
    </cfRule>
  </conditionalFormatting>
  <conditionalFormatting sqref="O79">
    <cfRule type="expression" dxfId="2222" priority="3">
      <formula>ISERROR($K77)</formula>
    </cfRule>
  </conditionalFormatting>
  <conditionalFormatting sqref="O79:O82">
    <cfRule type="expression" dxfId="2221" priority="1">
      <formula>ISERROR($R79)</formula>
    </cfRule>
  </conditionalFormatting>
  <conditionalFormatting sqref="O80:O81">
    <cfRule type="expression" dxfId="2220" priority="2">
      <formula>ISERROR($F80)</formula>
    </cfRule>
  </conditionalFormatting>
  <conditionalFormatting sqref="O82">
    <cfRule type="expression" dxfId="2219" priority="4">
      <formula>ISERROR($K83)</formula>
    </cfRule>
  </conditionalFormatting>
  <dataValidations disablePrompts="1" count="5">
    <dataValidation type="list" allowBlank="1" showInputMessage="1" showErrorMessage="1" sqref="WVJ983106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C65602 IX65602 ST65602 ACP65602 AML65602 AWH65602 BGD65602 BPZ65602 BZV65602 CJR65602 CTN65602 DDJ65602 DNF65602 DXB65602 EGX65602 EQT65602 FAP65602 FKL65602 FUH65602 GED65602 GNZ65602 GXV65602 HHR65602 HRN65602 IBJ65602 ILF65602 IVB65602 JEX65602 JOT65602 JYP65602 KIL65602 KSH65602 LCD65602 LLZ65602 LVV65602 MFR65602 MPN65602 MZJ65602 NJF65602 NTB65602 OCX65602 OMT65602 OWP65602 PGL65602 PQH65602 QAD65602 QJZ65602 QTV65602 RDR65602 RNN65602 RXJ65602 SHF65602 SRB65602 TAX65602 TKT65602 TUP65602 UEL65602 UOH65602 UYD65602 VHZ65602 VRV65602 WBR65602 WLN65602 WVJ65602 C131138 IX131138 ST131138 ACP131138 AML131138 AWH131138 BGD131138 BPZ131138 BZV131138 CJR131138 CTN131138 DDJ131138 DNF131138 DXB131138 EGX131138 EQT131138 FAP131138 FKL131138 FUH131138 GED131138 GNZ131138 GXV131138 HHR131138 HRN131138 IBJ131138 ILF131138 IVB131138 JEX131138 JOT131138 JYP131138 KIL131138 KSH131138 LCD131138 LLZ131138 LVV131138 MFR131138 MPN131138 MZJ131138 NJF131138 NTB131138 OCX131138 OMT131138 OWP131138 PGL131138 PQH131138 QAD131138 QJZ131138 QTV131138 RDR131138 RNN131138 RXJ131138 SHF131138 SRB131138 TAX131138 TKT131138 TUP131138 UEL131138 UOH131138 UYD131138 VHZ131138 VRV131138 WBR131138 WLN131138 WVJ131138 C196674 IX196674 ST196674 ACP196674 AML196674 AWH196674 BGD196674 BPZ196674 BZV196674 CJR196674 CTN196674 DDJ196674 DNF196674 DXB196674 EGX196674 EQT196674 FAP196674 FKL196674 FUH196674 GED196674 GNZ196674 GXV196674 HHR196674 HRN196674 IBJ196674 ILF196674 IVB196674 JEX196674 JOT196674 JYP196674 KIL196674 KSH196674 LCD196674 LLZ196674 LVV196674 MFR196674 MPN196674 MZJ196674 NJF196674 NTB196674 OCX196674 OMT196674 OWP196674 PGL196674 PQH196674 QAD196674 QJZ196674 QTV196674 RDR196674 RNN196674 RXJ196674 SHF196674 SRB196674 TAX196674 TKT196674 TUP196674 UEL196674 UOH196674 UYD196674 VHZ196674 VRV196674 WBR196674 WLN196674 WVJ196674 C262210 IX262210 ST262210 ACP262210 AML262210 AWH262210 BGD262210 BPZ262210 BZV262210 CJR262210 CTN262210 DDJ262210 DNF262210 DXB262210 EGX262210 EQT262210 FAP262210 FKL262210 FUH262210 GED262210 GNZ262210 GXV262210 HHR262210 HRN262210 IBJ262210 ILF262210 IVB262210 JEX262210 JOT262210 JYP262210 KIL262210 KSH262210 LCD262210 LLZ262210 LVV262210 MFR262210 MPN262210 MZJ262210 NJF262210 NTB262210 OCX262210 OMT262210 OWP262210 PGL262210 PQH262210 QAD262210 QJZ262210 QTV262210 RDR262210 RNN262210 RXJ262210 SHF262210 SRB262210 TAX262210 TKT262210 TUP262210 UEL262210 UOH262210 UYD262210 VHZ262210 VRV262210 WBR262210 WLN262210 WVJ262210 C327746 IX327746 ST327746 ACP327746 AML327746 AWH327746 BGD327746 BPZ327746 BZV327746 CJR327746 CTN327746 DDJ327746 DNF327746 DXB327746 EGX327746 EQT327746 FAP327746 FKL327746 FUH327746 GED327746 GNZ327746 GXV327746 HHR327746 HRN327746 IBJ327746 ILF327746 IVB327746 JEX327746 JOT327746 JYP327746 KIL327746 KSH327746 LCD327746 LLZ327746 LVV327746 MFR327746 MPN327746 MZJ327746 NJF327746 NTB327746 OCX327746 OMT327746 OWP327746 PGL327746 PQH327746 QAD327746 QJZ327746 QTV327746 RDR327746 RNN327746 RXJ327746 SHF327746 SRB327746 TAX327746 TKT327746 TUP327746 UEL327746 UOH327746 UYD327746 VHZ327746 VRV327746 WBR327746 WLN327746 WVJ327746 C393282 IX393282 ST393282 ACP393282 AML393282 AWH393282 BGD393282 BPZ393282 BZV393282 CJR393282 CTN393282 DDJ393282 DNF393282 DXB393282 EGX393282 EQT393282 FAP393282 FKL393282 FUH393282 GED393282 GNZ393282 GXV393282 HHR393282 HRN393282 IBJ393282 ILF393282 IVB393282 JEX393282 JOT393282 JYP393282 KIL393282 KSH393282 LCD393282 LLZ393282 LVV393282 MFR393282 MPN393282 MZJ393282 NJF393282 NTB393282 OCX393282 OMT393282 OWP393282 PGL393282 PQH393282 QAD393282 QJZ393282 QTV393282 RDR393282 RNN393282 RXJ393282 SHF393282 SRB393282 TAX393282 TKT393282 TUP393282 UEL393282 UOH393282 UYD393282 VHZ393282 VRV393282 WBR393282 WLN393282 WVJ393282 C458818 IX458818 ST458818 ACP458818 AML458818 AWH458818 BGD458818 BPZ458818 BZV458818 CJR458818 CTN458818 DDJ458818 DNF458818 DXB458818 EGX458818 EQT458818 FAP458818 FKL458818 FUH458818 GED458818 GNZ458818 GXV458818 HHR458818 HRN458818 IBJ458818 ILF458818 IVB458818 JEX458818 JOT458818 JYP458818 KIL458818 KSH458818 LCD458818 LLZ458818 LVV458818 MFR458818 MPN458818 MZJ458818 NJF458818 NTB458818 OCX458818 OMT458818 OWP458818 PGL458818 PQH458818 QAD458818 QJZ458818 QTV458818 RDR458818 RNN458818 RXJ458818 SHF458818 SRB458818 TAX458818 TKT458818 TUP458818 UEL458818 UOH458818 UYD458818 VHZ458818 VRV458818 WBR458818 WLN458818 WVJ458818 C524354 IX524354 ST524354 ACP524354 AML524354 AWH524354 BGD524354 BPZ524354 BZV524354 CJR524354 CTN524354 DDJ524354 DNF524354 DXB524354 EGX524354 EQT524354 FAP524354 FKL524354 FUH524354 GED524354 GNZ524354 GXV524354 HHR524354 HRN524354 IBJ524354 ILF524354 IVB524354 JEX524354 JOT524354 JYP524354 KIL524354 KSH524354 LCD524354 LLZ524354 LVV524354 MFR524354 MPN524354 MZJ524354 NJF524354 NTB524354 OCX524354 OMT524354 OWP524354 PGL524354 PQH524354 QAD524354 QJZ524354 QTV524354 RDR524354 RNN524354 RXJ524354 SHF524354 SRB524354 TAX524354 TKT524354 TUP524354 UEL524354 UOH524354 UYD524354 VHZ524354 VRV524354 WBR524354 WLN524354 WVJ524354 C589890 IX589890 ST589890 ACP589890 AML589890 AWH589890 BGD589890 BPZ589890 BZV589890 CJR589890 CTN589890 DDJ589890 DNF589890 DXB589890 EGX589890 EQT589890 FAP589890 FKL589890 FUH589890 GED589890 GNZ589890 GXV589890 HHR589890 HRN589890 IBJ589890 ILF589890 IVB589890 JEX589890 JOT589890 JYP589890 KIL589890 KSH589890 LCD589890 LLZ589890 LVV589890 MFR589890 MPN589890 MZJ589890 NJF589890 NTB589890 OCX589890 OMT589890 OWP589890 PGL589890 PQH589890 QAD589890 QJZ589890 QTV589890 RDR589890 RNN589890 RXJ589890 SHF589890 SRB589890 TAX589890 TKT589890 TUP589890 UEL589890 UOH589890 UYD589890 VHZ589890 VRV589890 WBR589890 WLN589890 WVJ589890 C655426 IX655426 ST655426 ACP655426 AML655426 AWH655426 BGD655426 BPZ655426 BZV655426 CJR655426 CTN655426 DDJ655426 DNF655426 DXB655426 EGX655426 EQT655426 FAP655426 FKL655426 FUH655426 GED655426 GNZ655426 GXV655426 HHR655426 HRN655426 IBJ655426 ILF655426 IVB655426 JEX655426 JOT655426 JYP655426 KIL655426 KSH655426 LCD655426 LLZ655426 LVV655426 MFR655426 MPN655426 MZJ655426 NJF655426 NTB655426 OCX655426 OMT655426 OWP655426 PGL655426 PQH655426 QAD655426 QJZ655426 QTV655426 RDR655426 RNN655426 RXJ655426 SHF655426 SRB655426 TAX655426 TKT655426 TUP655426 UEL655426 UOH655426 UYD655426 VHZ655426 VRV655426 WBR655426 WLN655426 WVJ655426 C720962 IX720962 ST720962 ACP720962 AML720962 AWH720962 BGD720962 BPZ720962 BZV720962 CJR720962 CTN720962 DDJ720962 DNF720962 DXB720962 EGX720962 EQT720962 FAP720962 FKL720962 FUH720962 GED720962 GNZ720962 GXV720962 HHR720962 HRN720962 IBJ720962 ILF720962 IVB720962 JEX720962 JOT720962 JYP720962 KIL720962 KSH720962 LCD720962 LLZ720962 LVV720962 MFR720962 MPN720962 MZJ720962 NJF720962 NTB720962 OCX720962 OMT720962 OWP720962 PGL720962 PQH720962 QAD720962 QJZ720962 QTV720962 RDR720962 RNN720962 RXJ720962 SHF720962 SRB720962 TAX720962 TKT720962 TUP720962 UEL720962 UOH720962 UYD720962 VHZ720962 VRV720962 WBR720962 WLN720962 WVJ720962 C786498 IX786498 ST786498 ACP786498 AML786498 AWH786498 BGD786498 BPZ786498 BZV786498 CJR786498 CTN786498 DDJ786498 DNF786498 DXB786498 EGX786498 EQT786498 FAP786498 FKL786498 FUH786498 GED786498 GNZ786498 GXV786498 HHR786498 HRN786498 IBJ786498 ILF786498 IVB786498 JEX786498 JOT786498 JYP786498 KIL786498 KSH786498 LCD786498 LLZ786498 LVV786498 MFR786498 MPN786498 MZJ786498 NJF786498 NTB786498 OCX786498 OMT786498 OWP786498 PGL786498 PQH786498 QAD786498 QJZ786498 QTV786498 RDR786498 RNN786498 RXJ786498 SHF786498 SRB786498 TAX786498 TKT786498 TUP786498 UEL786498 UOH786498 UYD786498 VHZ786498 VRV786498 WBR786498 WLN786498 WVJ786498 C852034 IX852034 ST852034 ACP852034 AML852034 AWH852034 BGD852034 BPZ852034 BZV852034 CJR852034 CTN852034 DDJ852034 DNF852034 DXB852034 EGX852034 EQT852034 FAP852034 FKL852034 FUH852034 GED852034 GNZ852034 GXV852034 HHR852034 HRN852034 IBJ852034 ILF852034 IVB852034 JEX852034 JOT852034 JYP852034 KIL852034 KSH852034 LCD852034 LLZ852034 LVV852034 MFR852034 MPN852034 MZJ852034 NJF852034 NTB852034 OCX852034 OMT852034 OWP852034 PGL852034 PQH852034 QAD852034 QJZ852034 QTV852034 RDR852034 RNN852034 RXJ852034 SHF852034 SRB852034 TAX852034 TKT852034 TUP852034 UEL852034 UOH852034 UYD852034 VHZ852034 VRV852034 WBR852034 WLN852034 WVJ852034 C917570 IX917570 ST917570 ACP917570 AML917570 AWH917570 BGD917570 BPZ917570 BZV917570 CJR917570 CTN917570 DDJ917570 DNF917570 DXB917570 EGX917570 EQT917570 FAP917570 FKL917570 FUH917570 GED917570 GNZ917570 GXV917570 HHR917570 HRN917570 IBJ917570 ILF917570 IVB917570 JEX917570 JOT917570 JYP917570 KIL917570 KSH917570 LCD917570 LLZ917570 LVV917570 MFR917570 MPN917570 MZJ917570 NJF917570 NTB917570 OCX917570 OMT917570 OWP917570 PGL917570 PQH917570 QAD917570 QJZ917570 QTV917570 RDR917570 RNN917570 RXJ917570 SHF917570 SRB917570 TAX917570 TKT917570 TUP917570 UEL917570 UOH917570 UYD917570 VHZ917570 VRV917570 WBR917570 WLN917570 WVJ917570 C983106 IX983106 ST983106 ACP983106 AML983106 AWH983106 BGD983106 BPZ983106 BZV983106 CJR983106 CTN983106 DDJ983106 DNF983106 DXB983106 EGX983106 EQT983106 FAP983106 FKL983106 FUH983106 GED983106 GNZ983106 GXV983106 HHR983106 HRN983106 IBJ983106 ILF983106 IVB983106 JEX983106 JOT983106 JYP983106 KIL983106 KSH983106 LCD983106 LLZ983106 LVV983106 MFR983106 MPN983106 MZJ983106 NJF983106 NTB983106 OCX983106 OMT983106 OWP983106 PGL983106 PQH983106 QAD983106 QJZ983106 QTV983106 RDR983106 RNN983106 RXJ983106 SHF983106 SRB983106 TAX983106 TKT983106 TUP983106 UEL983106 UOH983106 UYD983106 VHZ983106 VRV983106 WBR983106 WLN983106 C2" xr:uid="{00000000-0002-0000-0500-000000000000}"/>
    <dataValidation type="decimal" allowBlank="1" showInputMessage="1" showErrorMessage="1" errorTitle="Error" error="Mayor a 1" promptTitle="Porcentaje de AIU" prompt="Mayor a 1" sqref="L77 JH77 TD77 ACZ77 AMV77 AWR77 BGN77 BQJ77 CAF77 CKB77 CTX77 DDT77 DNP77 DXL77 EHH77 ERD77 FAZ77 FKV77 FUR77 GEN77 GOJ77 GYF77 HIB77 HRX77 IBT77 ILP77 IVL77 JFH77 JPD77 JYZ77 KIV77 KSR77 LCN77 LMJ77 LWF77 MGB77 MPX77 MZT77 NJP77 NTL77 ODH77 OND77 OWZ77 PGV77 PQR77 QAN77 QKJ77 QUF77 REB77 RNX77 RXT77 SHP77 SRL77 TBH77 TLD77 TUZ77 UEV77 UOR77 UYN77 VIJ77 VSF77 WCB77 WLX77 WVT77 L65613 JH65613 TD65613 ACZ65613 AMV65613 AWR65613 BGN65613 BQJ65613 CAF65613 CKB65613 CTX65613 DDT65613 DNP65613 DXL65613 EHH65613 ERD65613 FAZ65613 FKV65613 FUR65613 GEN65613 GOJ65613 GYF65613 HIB65613 HRX65613 IBT65613 ILP65613 IVL65613 JFH65613 JPD65613 JYZ65613 KIV65613 KSR65613 LCN65613 LMJ65613 LWF65613 MGB65613 MPX65613 MZT65613 NJP65613 NTL65613 ODH65613 OND65613 OWZ65613 PGV65613 PQR65613 QAN65613 QKJ65613 QUF65613 REB65613 RNX65613 RXT65613 SHP65613 SRL65613 TBH65613 TLD65613 TUZ65613 UEV65613 UOR65613 UYN65613 VIJ65613 VSF65613 WCB65613 WLX65613 WVT65613 L131149 JH131149 TD131149 ACZ131149 AMV131149 AWR131149 BGN131149 BQJ131149 CAF131149 CKB131149 CTX131149 DDT131149 DNP131149 DXL131149 EHH131149 ERD131149 FAZ131149 FKV131149 FUR131149 GEN131149 GOJ131149 GYF131149 HIB131149 HRX131149 IBT131149 ILP131149 IVL131149 JFH131149 JPD131149 JYZ131149 KIV131149 KSR131149 LCN131149 LMJ131149 LWF131149 MGB131149 MPX131149 MZT131149 NJP131149 NTL131149 ODH131149 OND131149 OWZ131149 PGV131149 PQR131149 QAN131149 QKJ131149 QUF131149 REB131149 RNX131149 RXT131149 SHP131149 SRL131149 TBH131149 TLD131149 TUZ131149 UEV131149 UOR131149 UYN131149 VIJ131149 VSF131149 WCB131149 WLX131149 WVT131149 L196685 JH196685 TD196685 ACZ196685 AMV196685 AWR196685 BGN196685 BQJ196685 CAF196685 CKB196685 CTX196685 DDT196685 DNP196685 DXL196685 EHH196685 ERD196685 FAZ196685 FKV196685 FUR196685 GEN196685 GOJ196685 GYF196685 HIB196685 HRX196685 IBT196685 ILP196685 IVL196685 JFH196685 JPD196685 JYZ196685 KIV196685 KSR196685 LCN196685 LMJ196685 LWF196685 MGB196685 MPX196685 MZT196685 NJP196685 NTL196685 ODH196685 OND196685 OWZ196685 PGV196685 PQR196685 QAN196685 QKJ196685 QUF196685 REB196685 RNX196685 RXT196685 SHP196685 SRL196685 TBH196685 TLD196685 TUZ196685 UEV196685 UOR196685 UYN196685 VIJ196685 VSF196685 WCB196685 WLX196685 WVT196685 L262221 JH262221 TD262221 ACZ262221 AMV262221 AWR262221 BGN262221 BQJ262221 CAF262221 CKB262221 CTX262221 DDT262221 DNP262221 DXL262221 EHH262221 ERD262221 FAZ262221 FKV262221 FUR262221 GEN262221 GOJ262221 GYF262221 HIB262221 HRX262221 IBT262221 ILP262221 IVL262221 JFH262221 JPD262221 JYZ262221 KIV262221 KSR262221 LCN262221 LMJ262221 LWF262221 MGB262221 MPX262221 MZT262221 NJP262221 NTL262221 ODH262221 OND262221 OWZ262221 PGV262221 PQR262221 QAN262221 QKJ262221 QUF262221 REB262221 RNX262221 RXT262221 SHP262221 SRL262221 TBH262221 TLD262221 TUZ262221 UEV262221 UOR262221 UYN262221 VIJ262221 VSF262221 WCB262221 WLX262221 WVT262221 L327757 JH327757 TD327757 ACZ327757 AMV327757 AWR327757 BGN327757 BQJ327757 CAF327757 CKB327757 CTX327757 DDT327757 DNP327757 DXL327757 EHH327757 ERD327757 FAZ327757 FKV327757 FUR327757 GEN327757 GOJ327757 GYF327757 HIB327757 HRX327757 IBT327757 ILP327757 IVL327757 JFH327757 JPD327757 JYZ327757 KIV327757 KSR327757 LCN327757 LMJ327757 LWF327757 MGB327757 MPX327757 MZT327757 NJP327757 NTL327757 ODH327757 OND327757 OWZ327757 PGV327757 PQR327757 QAN327757 QKJ327757 QUF327757 REB327757 RNX327757 RXT327757 SHP327757 SRL327757 TBH327757 TLD327757 TUZ327757 UEV327757 UOR327757 UYN327757 VIJ327757 VSF327757 WCB327757 WLX327757 WVT327757 L393293 JH393293 TD393293 ACZ393293 AMV393293 AWR393293 BGN393293 BQJ393293 CAF393293 CKB393293 CTX393293 DDT393293 DNP393293 DXL393293 EHH393293 ERD393293 FAZ393293 FKV393293 FUR393293 GEN393293 GOJ393293 GYF393293 HIB393293 HRX393293 IBT393293 ILP393293 IVL393293 JFH393293 JPD393293 JYZ393293 KIV393293 KSR393293 LCN393293 LMJ393293 LWF393293 MGB393293 MPX393293 MZT393293 NJP393293 NTL393293 ODH393293 OND393293 OWZ393293 PGV393293 PQR393293 QAN393293 QKJ393293 QUF393293 REB393293 RNX393293 RXT393293 SHP393293 SRL393293 TBH393293 TLD393293 TUZ393293 UEV393293 UOR393293 UYN393293 VIJ393293 VSF393293 WCB393293 WLX393293 WVT393293 L458829 JH458829 TD458829 ACZ458829 AMV458829 AWR458829 BGN458829 BQJ458829 CAF458829 CKB458829 CTX458829 DDT458829 DNP458829 DXL458829 EHH458829 ERD458829 FAZ458829 FKV458829 FUR458829 GEN458829 GOJ458829 GYF458829 HIB458829 HRX458829 IBT458829 ILP458829 IVL458829 JFH458829 JPD458829 JYZ458829 KIV458829 KSR458829 LCN458829 LMJ458829 LWF458829 MGB458829 MPX458829 MZT458829 NJP458829 NTL458829 ODH458829 OND458829 OWZ458829 PGV458829 PQR458829 QAN458829 QKJ458829 QUF458829 REB458829 RNX458829 RXT458829 SHP458829 SRL458829 TBH458829 TLD458829 TUZ458829 UEV458829 UOR458829 UYN458829 VIJ458829 VSF458829 WCB458829 WLX458829 WVT458829 L524365 JH524365 TD524365 ACZ524365 AMV524365 AWR524365 BGN524365 BQJ524365 CAF524365 CKB524365 CTX524365 DDT524365 DNP524365 DXL524365 EHH524365 ERD524365 FAZ524365 FKV524365 FUR524365 GEN524365 GOJ524365 GYF524365 HIB524365 HRX524365 IBT524365 ILP524365 IVL524365 JFH524365 JPD524365 JYZ524365 KIV524365 KSR524365 LCN524365 LMJ524365 LWF524365 MGB524365 MPX524365 MZT524365 NJP524365 NTL524365 ODH524365 OND524365 OWZ524365 PGV524365 PQR524365 QAN524365 QKJ524365 QUF524365 REB524365 RNX524365 RXT524365 SHP524365 SRL524365 TBH524365 TLD524365 TUZ524365 UEV524365 UOR524365 UYN524365 VIJ524365 VSF524365 WCB524365 WLX524365 WVT524365 L589901 JH589901 TD589901 ACZ589901 AMV589901 AWR589901 BGN589901 BQJ589901 CAF589901 CKB589901 CTX589901 DDT589901 DNP589901 DXL589901 EHH589901 ERD589901 FAZ589901 FKV589901 FUR589901 GEN589901 GOJ589901 GYF589901 HIB589901 HRX589901 IBT589901 ILP589901 IVL589901 JFH589901 JPD589901 JYZ589901 KIV589901 KSR589901 LCN589901 LMJ589901 LWF589901 MGB589901 MPX589901 MZT589901 NJP589901 NTL589901 ODH589901 OND589901 OWZ589901 PGV589901 PQR589901 QAN589901 QKJ589901 QUF589901 REB589901 RNX589901 RXT589901 SHP589901 SRL589901 TBH589901 TLD589901 TUZ589901 UEV589901 UOR589901 UYN589901 VIJ589901 VSF589901 WCB589901 WLX589901 WVT589901 L655437 JH655437 TD655437 ACZ655437 AMV655437 AWR655437 BGN655437 BQJ655437 CAF655437 CKB655437 CTX655437 DDT655437 DNP655437 DXL655437 EHH655437 ERD655437 FAZ655437 FKV655437 FUR655437 GEN655437 GOJ655437 GYF655437 HIB655437 HRX655437 IBT655437 ILP655437 IVL655437 JFH655437 JPD655437 JYZ655437 KIV655437 KSR655437 LCN655437 LMJ655437 LWF655437 MGB655437 MPX655437 MZT655437 NJP655437 NTL655437 ODH655437 OND655437 OWZ655437 PGV655437 PQR655437 QAN655437 QKJ655437 QUF655437 REB655437 RNX655437 RXT655437 SHP655437 SRL655437 TBH655437 TLD655437 TUZ655437 UEV655437 UOR655437 UYN655437 VIJ655437 VSF655437 WCB655437 WLX655437 WVT655437 L720973 JH720973 TD720973 ACZ720973 AMV720973 AWR720973 BGN720973 BQJ720973 CAF720973 CKB720973 CTX720973 DDT720973 DNP720973 DXL720973 EHH720973 ERD720973 FAZ720973 FKV720973 FUR720973 GEN720973 GOJ720973 GYF720973 HIB720973 HRX720973 IBT720973 ILP720973 IVL720973 JFH720973 JPD720973 JYZ720973 KIV720973 KSR720973 LCN720973 LMJ720973 LWF720973 MGB720973 MPX720973 MZT720973 NJP720973 NTL720973 ODH720973 OND720973 OWZ720973 PGV720973 PQR720973 QAN720973 QKJ720973 QUF720973 REB720973 RNX720973 RXT720973 SHP720973 SRL720973 TBH720973 TLD720973 TUZ720973 UEV720973 UOR720973 UYN720973 VIJ720973 VSF720973 WCB720973 WLX720973 WVT720973 L786509 JH786509 TD786509 ACZ786509 AMV786509 AWR786509 BGN786509 BQJ786509 CAF786509 CKB786509 CTX786509 DDT786509 DNP786509 DXL786509 EHH786509 ERD786509 FAZ786509 FKV786509 FUR786509 GEN786509 GOJ786509 GYF786509 HIB786509 HRX786509 IBT786509 ILP786509 IVL786509 JFH786509 JPD786509 JYZ786509 KIV786509 KSR786509 LCN786509 LMJ786509 LWF786509 MGB786509 MPX786509 MZT786509 NJP786509 NTL786509 ODH786509 OND786509 OWZ786509 PGV786509 PQR786509 QAN786509 QKJ786509 QUF786509 REB786509 RNX786509 RXT786509 SHP786509 SRL786509 TBH786509 TLD786509 TUZ786509 UEV786509 UOR786509 UYN786509 VIJ786509 VSF786509 WCB786509 WLX786509 WVT786509 L852045 JH852045 TD852045 ACZ852045 AMV852045 AWR852045 BGN852045 BQJ852045 CAF852045 CKB852045 CTX852045 DDT852045 DNP852045 DXL852045 EHH852045 ERD852045 FAZ852045 FKV852045 FUR852045 GEN852045 GOJ852045 GYF852045 HIB852045 HRX852045 IBT852045 ILP852045 IVL852045 JFH852045 JPD852045 JYZ852045 KIV852045 KSR852045 LCN852045 LMJ852045 LWF852045 MGB852045 MPX852045 MZT852045 NJP852045 NTL852045 ODH852045 OND852045 OWZ852045 PGV852045 PQR852045 QAN852045 QKJ852045 QUF852045 REB852045 RNX852045 RXT852045 SHP852045 SRL852045 TBH852045 TLD852045 TUZ852045 UEV852045 UOR852045 UYN852045 VIJ852045 VSF852045 WCB852045 WLX852045 WVT852045 L917581 JH917581 TD917581 ACZ917581 AMV917581 AWR917581 BGN917581 BQJ917581 CAF917581 CKB917581 CTX917581 DDT917581 DNP917581 DXL917581 EHH917581 ERD917581 FAZ917581 FKV917581 FUR917581 GEN917581 GOJ917581 GYF917581 HIB917581 HRX917581 IBT917581 ILP917581 IVL917581 JFH917581 JPD917581 JYZ917581 KIV917581 KSR917581 LCN917581 LMJ917581 LWF917581 MGB917581 MPX917581 MZT917581 NJP917581 NTL917581 ODH917581 OND917581 OWZ917581 PGV917581 PQR917581 QAN917581 QKJ917581 QUF917581 REB917581 RNX917581 RXT917581 SHP917581 SRL917581 TBH917581 TLD917581 TUZ917581 UEV917581 UOR917581 UYN917581 VIJ917581 VSF917581 WCB917581 WLX917581 WVT917581 L983117 JH983117 TD983117 ACZ983117 AMV983117 AWR983117 BGN983117 BQJ983117 CAF983117 CKB983117 CTX983117 DDT983117 DNP983117 DXL983117 EHH983117 ERD983117 FAZ983117 FKV983117 FUR983117 GEN983117 GOJ983117 GYF983117 HIB983117 HRX983117 IBT983117 ILP983117 IVL983117 JFH983117 JPD983117 JYZ983117 KIV983117 KSR983117 LCN983117 LMJ983117 LWF983117 MGB983117 MPX983117 MZT983117 NJP983117 NTL983117 ODH983117 OND983117 OWZ983117 PGV983117 PQR983117 QAN983117 QKJ983117 QUF983117 REB983117 RNX983117 RXT983117 SHP983117 SRL983117 TBH983117 TLD983117 TUZ983117 UEV983117 UOR983117 UYN983117 VIJ983117 VSF983117 WCB983117 WLX983117 WVT983117" xr:uid="{00000000-0002-0000-0500-000001000000}"/>
    <dataValidation type="decimal" allowBlank="1" showInputMessage="1" showErrorMessage="1" errorTitle="Error" error="Mayor o igual a 1 y Menor al Ofertado" promptTitle="Porcentaje de AIU" prompt="Mayor o igual a 1 y Menor al Ofertado" sqref="WVV983120 JJ80 TF80 ADB80 AMX80 AWT80 BGP80 BQL80 CAH80 CKD80 CTZ80 DDV80 DNR80 DXN80 EHJ80 ERF80 FBB80 FKX80 FUT80 GEP80 GOL80 GYH80 HID80 HRZ80 IBV80 ILR80 IVN80 JFJ80 JPF80 JZB80 KIX80 KST80 LCP80 LML80 LWH80 MGD80 MPZ80 MZV80 NJR80 NTN80 ODJ80 ONF80 OXB80 PGX80 PQT80 QAP80 QKL80 QUH80 RED80 RNZ80 RXV80 SHR80 SRN80 TBJ80 TLF80 TVB80 UEX80 UOT80 UYP80 VIL80 VSH80 WCD80 WLZ80 WVV80 N65616 JJ65616 TF65616 ADB65616 AMX65616 AWT65616 BGP65616 BQL65616 CAH65616 CKD65616 CTZ65616 DDV65616 DNR65616 DXN65616 EHJ65616 ERF65616 FBB65616 FKX65616 FUT65616 GEP65616 GOL65616 GYH65616 HID65616 HRZ65616 IBV65616 ILR65616 IVN65616 JFJ65616 JPF65616 JZB65616 KIX65616 KST65616 LCP65616 LML65616 LWH65616 MGD65616 MPZ65616 MZV65616 NJR65616 NTN65616 ODJ65616 ONF65616 OXB65616 PGX65616 PQT65616 QAP65616 QKL65616 QUH65616 RED65616 RNZ65616 RXV65616 SHR65616 SRN65616 TBJ65616 TLF65616 TVB65616 UEX65616 UOT65616 UYP65616 VIL65616 VSH65616 WCD65616 WLZ65616 WVV65616 N131152 JJ131152 TF131152 ADB131152 AMX131152 AWT131152 BGP131152 BQL131152 CAH131152 CKD131152 CTZ131152 DDV131152 DNR131152 DXN131152 EHJ131152 ERF131152 FBB131152 FKX131152 FUT131152 GEP131152 GOL131152 GYH131152 HID131152 HRZ131152 IBV131152 ILR131152 IVN131152 JFJ131152 JPF131152 JZB131152 KIX131152 KST131152 LCP131152 LML131152 LWH131152 MGD131152 MPZ131152 MZV131152 NJR131152 NTN131152 ODJ131152 ONF131152 OXB131152 PGX131152 PQT131152 QAP131152 QKL131152 QUH131152 RED131152 RNZ131152 RXV131152 SHR131152 SRN131152 TBJ131152 TLF131152 TVB131152 UEX131152 UOT131152 UYP131152 VIL131152 VSH131152 WCD131152 WLZ131152 WVV131152 N196688 JJ196688 TF196688 ADB196688 AMX196688 AWT196688 BGP196688 BQL196688 CAH196688 CKD196688 CTZ196688 DDV196688 DNR196688 DXN196688 EHJ196688 ERF196688 FBB196688 FKX196688 FUT196688 GEP196688 GOL196688 GYH196688 HID196688 HRZ196688 IBV196688 ILR196688 IVN196688 JFJ196688 JPF196688 JZB196688 KIX196688 KST196688 LCP196688 LML196688 LWH196688 MGD196688 MPZ196688 MZV196688 NJR196688 NTN196688 ODJ196688 ONF196688 OXB196688 PGX196688 PQT196688 QAP196688 QKL196688 QUH196688 RED196688 RNZ196688 RXV196688 SHR196688 SRN196688 TBJ196688 TLF196688 TVB196688 UEX196688 UOT196688 UYP196688 VIL196688 VSH196688 WCD196688 WLZ196688 WVV196688 N262224 JJ262224 TF262224 ADB262224 AMX262224 AWT262224 BGP262224 BQL262224 CAH262224 CKD262224 CTZ262224 DDV262224 DNR262224 DXN262224 EHJ262224 ERF262224 FBB262224 FKX262224 FUT262224 GEP262224 GOL262224 GYH262224 HID262224 HRZ262224 IBV262224 ILR262224 IVN262224 JFJ262224 JPF262224 JZB262224 KIX262224 KST262224 LCP262224 LML262224 LWH262224 MGD262224 MPZ262224 MZV262224 NJR262224 NTN262224 ODJ262224 ONF262224 OXB262224 PGX262224 PQT262224 QAP262224 QKL262224 QUH262224 RED262224 RNZ262224 RXV262224 SHR262224 SRN262224 TBJ262224 TLF262224 TVB262224 UEX262224 UOT262224 UYP262224 VIL262224 VSH262224 WCD262224 WLZ262224 WVV262224 N327760 JJ327760 TF327760 ADB327760 AMX327760 AWT327760 BGP327760 BQL327760 CAH327760 CKD327760 CTZ327760 DDV327760 DNR327760 DXN327760 EHJ327760 ERF327760 FBB327760 FKX327760 FUT327760 GEP327760 GOL327760 GYH327760 HID327760 HRZ327760 IBV327760 ILR327760 IVN327760 JFJ327760 JPF327760 JZB327760 KIX327760 KST327760 LCP327760 LML327760 LWH327760 MGD327760 MPZ327760 MZV327760 NJR327760 NTN327760 ODJ327760 ONF327760 OXB327760 PGX327760 PQT327760 QAP327760 QKL327760 QUH327760 RED327760 RNZ327760 RXV327760 SHR327760 SRN327760 TBJ327760 TLF327760 TVB327760 UEX327760 UOT327760 UYP327760 VIL327760 VSH327760 WCD327760 WLZ327760 WVV327760 N393296 JJ393296 TF393296 ADB393296 AMX393296 AWT393296 BGP393296 BQL393296 CAH393296 CKD393296 CTZ393296 DDV393296 DNR393296 DXN393296 EHJ393296 ERF393296 FBB393296 FKX393296 FUT393296 GEP393296 GOL393296 GYH393296 HID393296 HRZ393296 IBV393296 ILR393296 IVN393296 JFJ393296 JPF393296 JZB393296 KIX393296 KST393296 LCP393296 LML393296 LWH393296 MGD393296 MPZ393296 MZV393296 NJR393296 NTN393296 ODJ393296 ONF393296 OXB393296 PGX393296 PQT393296 QAP393296 QKL393296 QUH393296 RED393296 RNZ393296 RXV393296 SHR393296 SRN393296 TBJ393296 TLF393296 TVB393296 UEX393296 UOT393296 UYP393296 VIL393296 VSH393296 WCD393296 WLZ393296 WVV393296 N458832 JJ458832 TF458832 ADB458832 AMX458832 AWT458832 BGP458832 BQL458832 CAH458832 CKD458832 CTZ458832 DDV458832 DNR458832 DXN458832 EHJ458832 ERF458832 FBB458832 FKX458832 FUT458832 GEP458832 GOL458832 GYH458832 HID458832 HRZ458832 IBV458832 ILR458832 IVN458832 JFJ458832 JPF458832 JZB458832 KIX458832 KST458832 LCP458832 LML458832 LWH458832 MGD458832 MPZ458832 MZV458832 NJR458832 NTN458832 ODJ458832 ONF458832 OXB458832 PGX458832 PQT458832 QAP458832 QKL458832 QUH458832 RED458832 RNZ458832 RXV458832 SHR458832 SRN458832 TBJ458832 TLF458832 TVB458832 UEX458832 UOT458832 UYP458832 VIL458832 VSH458832 WCD458832 WLZ458832 WVV458832 N524368 JJ524368 TF524368 ADB524368 AMX524368 AWT524368 BGP524368 BQL524368 CAH524368 CKD524368 CTZ524368 DDV524368 DNR524368 DXN524368 EHJ524368 ERF524368 FBB524368 FKX524368 FUT524368 GEP524368 GOL524368 GYH524368 HID524368 HRZ524368 IBV524368 ILR524368 IVN524368 JFJ524368 JPF524368 JZB524368 KIX524368 KST524368 LCP524368 LML524368 LWH524368 MGD524368 MPZ524368 MZV524368 NJR524368 NTN524368 ODJ524368 ONF524368 OXB524368 PGX524368 PQT524368 QAP524368 QKL524368 QUH524368 RED524368 RNZ524368 RXV524368 SHR524368 SRN524368 TBJ524368 TLF524368 TVB524368 UEX524368 UOT524368 UYP524368 VIL524368 VSH524368 WCD524368 WLZ524368 WVV524368 N589904 JJ589904 TF589904 ADB589904 AMX589904 AWT589904 BGP589904 BQL589904 CAH589904 CKD589904 CTZ589904 DDV589904 DNR589904 DXN589904 EHJ589904 ERF589904 FBB589904 FKX589904 FUT589904 GEP589904 GOL589904 GYH589904 HID589904 HRZ589904 IBV589904 ILR589904 IVN589904 JFJ589904 JPF589904 JZB589904 KIX589904 KST589904 LCP589904 LML589904 LWH589904 MGD589904 MPZ589904 MZV589904 NJR589904 NTN589904 ODJ589904 ONF589904 OXB589904 PGX589904 PQT589904 QAP589904 QKL589904 QUH589904 RED589904 RNZ589904 RXV589904 SHR589904 SRN589904 TBJ589904 TLF589904 TVB589904 UEX589904 UOT589904 UYP589904 VIL589904 VSH589904 WCD589904 WLZ589904 WVV589904 N655440 JJ655440 TF655440 ADB655440 AMX655440 AWT655440 BGP655440 BQL655440 CAH655440 CKD655440 CTZ655440 DDV655440 DNR655440 DXN655440 EHJ655440 ERF655440 FBB655440 FKX655440 FUT655440 GEP655440 GOL655440 GYH655440 HID655440 HRZ655440 IBV655440 ILR655440 IVN655440 JFJ655440 JPF655440 JZB655440 KIX655440 KST655440 LCP655440 LML655440 LWH655440 MGD655440 MPZ655440 MZV655440 NJR655440 NTN655440 ODJ655440 ONF655440 OXB655440 PGX655440 PQT655440 QAP655440 QKL655440 QUH655440 RED655440 RNZ655440 RXV655440 SHR655440 SRN655440 TBJ655440 TLF655440 TVB655440 UEX655440 UOT655440 UYP655440 VIL655440 VSH655440 WCD655440 WLZ655440 WVV655440 N720976 JJ720976 TF720976 ADB720976 AMX720976 AWT720976 BGP720976 BQL720976 CAH720976 CKD720976 CTZ720976 DDV720976 DNR720976 DXN720976 EHJ720976 ERF720976 FBB720976 FKX720976 FUT720976 GEP720976 GOL720976 GYH720976 HID720976 HRZ720976 IBV720976 ILR720976 IVN720976 JFJ720976 JPF720976 JZB720976 KIX720976 KST720976 LCP720976 LML720976 LWH720976 MGD720976 MPZ720976 MZV720976 NJR720976 NTN720976 ODJ720976 ONF720976 OXB720976 PGX720976 PQT720976 QAP720976 QKL720976 QUH720976 RED720976 RNZ720976 RXV720976 SHR720976 SRN720976 TBJ720976 TLF720976 TVB720976 UEX720976 UOT720976 UYP720976 VIL720976 VSH720976 WCD720976 WLZ720976 WVV720976 N786512 JJ786512 TF786512 ADB786512 AMX786512 AWT786512 BGP786512 BQL786512 CAH786512 CKD786512 CTZ786512 DDV786512 DNR786512 DXN786512 EHJ786512 ERF786512 FBB786512 FKX786512 FUT786512 GEP786512 GOL786512 GYH786512 HID786512 HRZ786512 IBV786512 ILR786512 IVN786512 JFJ786512 JPF786512 JZB786512 KIX786512 KST786512 LCP786512 LML786512 LWH786512 MGD786512 MPZ786512 MZV786512 NJR786512 NTN786512 ODJ786512 ONF786512 OXB786512 PGX786512 PQT786512 QAP786512 QKL786512 QUH786512 RED786512 RNZ786512 RXV786512 SHR786512 SRN786512 TBJ786512 TLF786512 TVB786512 UEX786512 UOT786512 UYP786512 VIL786512 VSH786512 WCD786512 WLZ786512 WVV786512 N852048 JJ852048 TF852048 ADB852048 AMX852048 AWT852048 BGP852048 BQL852048 CAH852048 CKD852048 CTZ852048 DDV852048 DNR852048 DXN852048 EHJ852048 ERF852048 FBB852048 FKX852048 FUT852048 GEP852048 GOL852048 GYH852048 HID852048 HRZ852048 IBV852048 ILR852048 IVN852048 JFJ852048 JPF852048 JZB852048 KIX852048 KST852048 LCP852048 LML852048 LWH852048 MGD852048 MPZ852048 MZV852048 NJR852048 NTN852048 ODJ852048 ONF852048 OXB852048 PGX852048 PQT852048 QAP852048 QKL852048 QUH852048 RED852048 RNZ852048 RXV852048 SHR852048 SRN852048 TBJ852048 TLF852048 TVB852048 UEX852048 UOT852048 UYP852048 VIL852048 VSH852048 WCD852048 WLZ852048 WVV852048 N917584 JJ917584 TF917584 ADB917584 AMX917584 AWT917584 BGP917584 BQL917584 CAH917584 CKD917584 CTZ917584 DDV917584 DNR917584 DXN917584 EHJ917584 ERF917584 FBB917584 FKX917584 FUT917584 GEP917584 GOL917584 GYH917584 HID917584 HRZ917584 IBV917584 ILR917584 IVN917584 JFJ917584 JPF917584 JZB917584 KIX917584 KST917584 LCP917584 LML917584 LWH917584 MGD917584 MPZ917584 MZV917584 NJR917584 NTN917584 ODJ917584 ONF917584 OXB917584 PGX917584 PQT917584 QAP917584 QKL917584 QUH917584 RED917584 RNZ917584 RXV917584 SHR917584 SRN917584 TBJ917584 TLF917584 TVB917584 UEX917584 UOT917584 UYP917584 VIL917584 VSH917584 WCD917584 WLZ917584 WVV917584 N983120 JJ983120 TF983120 ADB983120 AMX983120 AWT983120 BGP983120 BQL983120 CAH983120 CKD983120 CTZ983120 DDV983120 DNR983120 DXN983120 EHJ983120 ERF983120 FBB983120 FKX983120 FUT983120 GEP983120 GOL983120 GYH983120 HID983120 HRZ983120 IBV983120 ILR983120 IVN983120 JFJ983120 JPF983120 JZB983120 KIX983120 KST983120 LCP983120 LML983120 LWH983120 MGD983120 MPZ983120 MZV983120 NJR983120 NTN983120 ODJ983120 ONF983120 OXB983120 PGX983120 PQT983120 QAP983120 QKL983120 QUH983120 RED983120 RNZ983120 RXV983120 SHR983120 SRN983120 TBJ983120 TLF983120 TVB983120 UEX983120 UOT983120 UYP983120 VIL983120 VSH983120 WCD983120 WLZ983120 N80" xr:uid="{00000000-0002-0000-0500-000002000000}"/>
    <dataValidation operator="greaterThanOrEqual" allowBlank="1" showInputMessage="1" showErrorMessage="1" sqref="JE65611 TA65611 ACW65611 AMS65611 AWO65611 BGK65611 BQG65611 CAC65611 CJY65611 CTU65611 DDQ65611 DNM65611 DXI65611 EHE65611 ERA65611 FAW65611 FKS65611 FUO65611 GEK65611 GOG65611 GYC65611 HHY65611 HRU65611 IBQ65611 ILM65611 IVI65611 JFE65611 JPA65611 JYW65611 KIS65611 KSO65611 LCK65611 LMG65611 LWC65611 MFY65611 MPU65611 MZQ65611 NJM65611 NTI65611 ODE65611 ONA65611 OWW65611 PGS65611 PQO65611 QAK65611 QKG65611 QUC65611 RDY65611 RNU65611 RXQ65611 SHM65611 SRI65611 TBE65611 TLA65611 TUW65611 UES65611 UOO65611 UYK65611 VIG65611 VSC65611 WBY65611 WLU65611 WVQ65611 JE131147 TA131147 ACW131147 AMS131147 AWO131147 BGK131147 BQG131147 CAC131147 CJY131147 CTU131147 DDQ131147 DNM131147 DXI131147 EHE131147 ERA131147 FAW131147 FKS131147 FUO131147 GEK131147 GOG131147 GYC131147 HHY131147 HRU131147 IBQ131147 ILM131147 IVI131147 JFE131147 JPA131147 JYW131147 KIS131147 KSO131147 LCK131147 LMG131147 LWC131147 MFY131147 MPU131147 MZQ131147 NJM131147 NTI131147 ODE131147 ONA131147 OWW131147 PGS131147 PQO131147 QAK131147 QKG131147 QUC131147 RDY131147 RNU131147 RXQ131147 SHM131147 SRI131147 TBE131147 TLA131147 TUW131147 UES131147 UOO131147 UYK131147 VIG131147 VSC131147 WBY131147 WLU131147 WVQ131147 JE196683 TA196683 ACW196683 AMS196683 AWO196683 BGK196683 BQG196683 CAC196683 CJY196683 CTU196683 DDQ196683 DNM196683 DXI196683 EHE196683 ERA196683 FAW196683 FKS196683 FUO196683 GEK196683 GOG196683 GYC196683 HHY196683 HRU196683 IBQ196683 ILM196683 IVI196683 JFE196683 JPA196683 JYW196683 KIS196683 KSO196683 LCK196683 LMG196683 LWC196683 MFY196683 MPU196683 MZQ196683 NJM196683 NTI196683 ODE196683 ONA196683 OWW196683 PGS196683 PQO196683 QAK196683 QKG196683 QUC196683 RDY196683 RNU196683 RXQ196683 SHM196683 SRI196683 TBE196683 TLA196683 TUW196683 UES196683 UOO196683 UYK196683 VIG196683 VSC196683 WBY196683 WLU196683 WVQ196683 JE262219 TA262219 ACW262219 AMS262219 AWO262219 BGK262219 BQG262219 CAC262219 CJY262219 CTU262219 DDQ262219 DNM262219 DXI262219 EHE262219 ERA262219 FAW262219 FKS262219 FUO262219 GEK262219 GOG262219 GYC262219 HHY262219 HRU262219 IBQ262219 ILM262219 IVI262219 JFE262219 JPA262219 JYW262219 KIS262219 KSO262219 LCK262219 LMG262219 LWC262219 MFY262219 MPU262219 MZQ262219 NJM262219 NTI262219 ODE262219 ONA262219 OWW262219 PGS262219 PQO262219 QAK262219 QKG262219 QUC262219 RDY262219 RNU262219 RXQ262219 SHM262219 SRI262219 TBE262219 TLA262219 TUW262219 UES262219 UOO262219 UYK262219 VIG262219 VSC262219 WBY262219 WLU262219 WVQ262219 JE327755 TA327755 ACW327755 AMS327755 AWO327755 BGK327755 BQG327755 CAC327755 CJY327755 CTU327755 DDQ327755 DNM327755 DXI327755 EHE327755 ERA327755 FAW327755 FKS327755 FUO327755 GEK327755 GOG327755 GYC327755 HHY327755 HRU327755 IBQ327755 ILM327755 IVI327755 JFE327755 JPA327755 JYW327755 KIS327755 KSO327755 LCK327755 LMG327755 LWC327755 MFY327755 MPU327755 MZQ327755 NJM327755 NTI327755 ODE327755 ONA327755 OWW327755 PGS327755 PQO327755 QAK327755 QKG327755 QUC327755 RDY327755 RNU327755 RXQ327755 SHM327755 SRI327755 TBE327755 TLA327755 TUW327755 UES327755 UOO327755 UYK327755 VIG327755 VSC327755 WBY327755 WLU327755 WVQ327755 JE393291 TA393291 ACW393291 AMS393291 AWO393291 BGK393291 BQG393291 CAC393291 CJY393291 CTU393291 DDQ393291 DNM393291 DXI393291 EHE393291 ERA393291 FAW393291 FKS393291 FUO393291 GEK393291 GOG393291 GYC393291 HHY393291 HRU393291 IBQ393291 ILM393291 IVI393291 JFE393291 JPA393291 JYW393291 KIS393291 KSO393291 LCK393291 LMG393291 LWC393291 MFY393291 MPU393291 MZQ393291 NJM393291 NTI393291 ODE393291 ONA393291 OWW393291 PGS393291 PQO393291 QAK393291 QKG393291 QUC393291 RDY393291 RNU393291 RXQ393291 SHM393291 SRI393291 TBE393291 TLA393291 TUW393291 UES393291 UOO393291 UYK393291 VIG393291 VSC393291 WBY393291 WLU393291 WVQ393291 JE458827 TA458827 ACW458827 AMS458827 AWO458827 BGK458827 BQG458827 CAC458827 CJY458827 CTU458827 DDQ458827 DNM458827 DXI458827 EHE458827 ERA458827 FAW458827 FKS458827 FUO458827 GEK458827 GOG458827 GYC458827 HHY458827 HRU458827 IBQ458827 ILM458827 IVI458827 JFE458827 JPA458827 JYW458827 KIS458827 KSO458827 LCK458827 LMG458827 LWC458827 MFY458827 MPU458827 MZQ458827 NJM458827 NTI458827 ODE458827 ONA458827 OWW458827 PGS458827 PQO458827 QAK458827 QKG458827 QUC458827 RDY458827 RNU458827 RXQ458827 SHM458827 SRI458827 TBE458827 TLA458827 TUW458827 UES458827 UOO458827 UYK458827 VIG458827 VSC458827 WBY458827 WLU458827 WVQ458827 JE524363 TA524363 ACW524363 AMS524363 AWO524363 BGK524363 BQG524363 CAC524363 CJY524363 CTU524363 DDQ524363 DNM524363 DXI524363 EHE524363 ERA524363 FAW524363 FKS524363 FUO524363 GEK524363 GOG524363 GYC524363 HHY524363 HRU524363 IBQ524363 ILM524363 IVI524363 JFE524363 JPA524363 JYW524363 KIS524363 KSO524363 LCK524363 LMG524363 LWC524363 MFY524363 MPU524363 MZQ524363 NJM524363 NTI524363 ODE524363 ONA524363 OWW524363 PGS524363 PQO524363 QAK524363 QKG524363 QUC524363 RDY524363 RNU524363 RXQ524363 SHM524363 SRI524363 TBE524363 TLA524363 TUW524363 UES524363 UOO524363 UYK524363 VIG524363 VSC524363 WBY524363 WLU524363 WVQ524363 JE589899 TA589899 ACW589899 AMS589899 AWO589899 BGK589899 BQG589899 CAC589899 CJY589899 CTU589899 DDQ589899 DNM589899 DXI589899 EHE589899 ERA589899 FAW589899 FKS589899 FUO589899 GEK589899 GOG589899 GYC589899 HHY589899 HRU589899 IBQ589899 ILM589899 IVI589899 JFE589899 JPA589899 JYW589899 KIS589899 KSO589899 LCK589899 LMG589899 LWC589899 MFY589899 MPU589899 MZQ589899 NJM589899 NTI589899 ODE589899 ONA589899 OWW589899 PGS589899 PQO589899 QAK589899 QKG589899 QUC589899 RDY589899 RNU589899 RXQ589899 SHM589899 SRI589899 TBE589899 TLA589899 TUW589899 UES589899 UOO589899 UYK589899 VIG589899 VSC589899 WBY589899 WLU589899 WVQ589899 JE655435 TA655435 ACW655435 AMS655435 AWO655435 BGK655435 BQG655435 CAC655435 CJY655435 CTU655435 DDQ655435 DNM655435 DXI655435 EHE655435 ERA655435 FAW655435 FKS655435 FUO655435 GEK655435 GOG655435 GYC655435 HHY655435 HRU655435 IBQ655435 ILM655435 IVI655435 JFE655435 JPA655435 JYW655435 KIS655435 KSO655435 LCK655435 LMG655435 LWC655435 MFY655435 MPU655435 MZQ655435 NJM655435 NTI655435 ODE655435 ONA655435 OWW655435 PGS655435 PQO655435 QAK655435 QKG655435 QUC655435 RDY655435 RNU655435 RXQ655435 SHM655435 SRI655435 TBE655435 TLA655435 TUW655435 UES655435 UOO655435 UYK655435 VIG655435 VSC655435 WBY655435 WLU655435 WVQ655435 JE720971 TA720971 ACW720971 AMS720971 AWO720971 BGK720971 BQG720971 CAC720971 CJY720971 CTU720971 DDQ720971 DNM720971 DXI720971 EHE720971 ERA720971 FAW720971 FKS720971 FUO720971 GEK720971 GOG720971 GYC720971 HHY720971 HRU720971 IBQ720971 ILM720971 IVI720971 JFE720971 JPA720971 JYW720971 KIS720971 KSO720971 LCK720971 LMG720971 LWC720971 MFY720971 MPU720971 MZQ720971 NJM720971 NTI720971 ODE720971 ONA720971 OWW720971 PGS720971 PQO720971 QAK720971 QKG720971 QUC720971 RDY720971 RNU720971 RXQ720971 SHM720971 SRI720971 TBE720971 TLA720971 TUW720971 UES720971 UOO720971 UYK720971 VIG720971 VSC720971 WBY720971 WLU720971 WVQ720971 JE786507 TA786507 ACW786507 AMS786507 AWO786507 BGK786507 BQG786507 CAC786507 CJY786507 CTU786507 DDQ786507 DNM786507 DXI786507 EHE786507 ERA786507 FAW786507 FKS786507 FUO786507 GEK786507 GOG786507 GYC786507 HHY786507 HRU786507 IBQ786507 ILM786507 IVI786507 JFE786507 JPA786507 JYW786507 KIS786507 KSO786507 LCK786507 LMG786507 LWC786507 MFY786507 MPU786507 MZQ786507 NJM786507 NTI786507 ODE786507 ONA786507 OWW786507 PGS786507 PQO786507 QAK786507 QKG786507 QUC786507 RDY786507 RNU786507 RXQ786507 SHM786507 SRI786507 TBE786507 TLA786507 TUW786507 UES786507 UOO786507 UYK786507 VIG786507 VSC786507 WBY786507 WLU786507 WVQ786507 JE852043 TA852043 ACW852043 AMS852043 AWO852043 BGK852043 BQG852043 CAC852043 CJY852043 CTU852043 DDQ852043 DNM852043 DXI852043 EHE852043 ERA852043 FAW852043 FKS852043 FUO852043 GEK852043 GOG852043 GYC852043 HHY852043 HRU852043 IBQ852043 ILM852043 IVI852043 JFE852043 JPA852043 JYW852043 KIS852043 KSO852043 LCK852043 LMG852043 LWC852043 MFY852043 MPU852043 MZQ852043 NJM852043 NTI852043 ODE852043 ONA852043 OWW852043 PGS852043 PQO852043 QAK852043 QKG852043 QUC852043 RDY852043 RNU852043 RXQ852043 SHM852043 SRI852043 TBE852043 TLA852043 TUW852043 UES852043 UOO852043 UYK852043 VIG852043 VSC852043 WBY852043 WLU852043 WVQ852043 JE917579 TA917579 ACW917579 AMS917579 AWO917579 BGK917579 BQG917579 CAC917579 CJY917579 CTU917579 DDQ917579 DNM917579 DXI917579 EHE917579 ERA917579 FAW917579 FKS917579 FUO917579 GEK917579 GOG917579 GYC917579 HHY917579 HRU917579 IBQ917579 ILM917579 IVI917579 JFE917579 JPA917579 JYW917579 KIS917579 KSO917579 LCK917579 LMG917579 LWC917579 MFY917579 MPU917579 MZQ917579 NJM917579 NTI917579 ODE917579 ONA917579 OWW917579 PGS917579 PQO917579 QAK917579 QKG917579 QUC917579 RDY917579 RNU917579 RXQ917579 SHM917579 SRI917579 TBE917579 TLA917579 TUW917579 UES917579 UOO917579 UYK917579 VIG917579 VSC917579 WBY917579 WLU917579 WVQ917579 JE983115 TA983115 ACW983115 AMS983115 AWO983115 BGK983115 BQG983115 CAC983115 CJY983115 CTU983115 DDQ983115 DNM983115 DXI983115 EHE983115 ERA983115 FAW983115 FKS983115 FUO983115 GEK983115 GOG983115 GYC983115 HHY983115 HRU983115 IBQ983115 ILM983115 IVI983115 JFE983115 JPA983115 JYW983115 KIS983115 KSO983115 LCK983115 LMG983115 LWC983115 MFY983115 MPU983115 MZQ983115 NJM983115 NTI983115 ODE983115 ONA983115 OWW983115 PGS983115 PQO983115 QAK983115 QKG983115 QUC983115 RDY983115 RNU983115 RXQ983115 SHM983115 SRI983115 TBE983115 TLA983115 TUW983115 UES983115 UOO983115 UYK983115 VIG983115 VSC983115 WBY983115 WLU983115 WVQ983115" xr:uid="{00000000-0002-0000-0500-000003000000}"/>
    <dataValidation type="custom" operator="greaterThanOrEqual" allowBlank="1" showInputMessage="1" showErrorMessage="1" errorTitle="Error" error="El porcentaje que ingreso no esta en este rango 0%-100%, o el resultado del descuento en menor al precio piso $ 2,700,125" promptTitle="Porcentaje Descuento" prompt="Ingrese % de descuento de 0%-100% y el resultado del descuento no puede ser menor al precio piso $ 2,700,125" sqref="WVQ983110:WVQ983114 JE65606:JE65610 TA65606:TA65610 ACW65606:ACW65610 AMS65606:AMS65610 AWO65606:AWO65610 BGK65606:BGK65610 BQG65606:BQG65610 CAC65606:CAC65610 CJY65606:CJY65610 CTU65606:CTU65610 DDQ65606:DDQ65610 DNM65606:DNM65610 DXI65606:DXI65610 EHE65606:EHE65610 ERA65606:ERA65610 FAW65606:FAW65610 FKS65606:FKS65610 FUO65606:FUO65610 GEK65606:GEK65610 GOG65606:GOG65610 GYC65606:GYC65610 HHY65606:HHY65610 HRU65606:HRU65610 IBQ65606:IBQ65610 ILM65606:ILM65610 IVI65606:IVI65610 JFE65606:JFE65610 JPA65606:JPA65610 JYW65606:JYW65610 KIS65606:KIS65610 KSO65606:KSO65610 LCK65606:LCK65610 LMG65606:LMG65610 LWC65606:LWC65610 MFY65606:MFY65610 MPU65606:MPU65610 MZQ65606:MZQ65610 NJM65606:NJM65610 NTI65606:NTI65610 ODE65606:ODE65610 ONA65606:ONA65610 OWW65606:OWW65610 PGS65606:PGS65610 PQO65606:PQO65610 QAK65606:QAK65610 QKG65606:QKG65610 QUC65606:QUC65610 RDY65606:RDY65610 RNU65606:RNU65610 RXQ65606:RXQ65610 SHM65606:SHM65610 SRI65606:SRI65610 TBE65606:TBE65610 TLA65606:TLA65610 TUW65606:TUW65610 UES65606:UES65610 UOO65606:UOO65610 UYK65606:UYK65610 VIG65606:VIG65610 VSC65606:VSC65610 WBY65606:WBY65610 WLU65606:WLU65610 WVQ65606:WVQ65610 JE131142:JE131146 TA131142:TA131146 ACW131142:ACW131146 AMS131142:AMS131146 AWO131142:AWO131146 BGK131142:BGK131146 BQG131142:BQG131146 CAC131142:CAC131146 CJY131142:CJY131146 CTU131142:CTU131146 DDQ131142:DDQ131146 DNM131142:DNM131146 DXI131142:DXI131146 EHE131142:EHE131146 ERA131142:ERA131146 FAW131142:FAW131146 FKS131142:FKS131146 FUO131142:FUO131146 GEK131142:GEK131146 GOG131142:GOG131146 GYC131142:GYC131146 HHY131142:HHY131146 HRU131142:HRU131146 IBQ131142:IBQ131146 ILM131142:ILM131146 IVI131142:IVI131146 JFE131142:JFE131146 JPA131142:JPA131146 JYW131142:JYW131146 KIS131142:KIS131146 KSO131142:KSO131146 LCK131142:LCK131146 LMG131142:LMG131146 LWC131142:LWC131146 MFY131142:MFY131146 MPU131142:MPU131146 MZQ131142:MZQ131146 NJM131142:NJM131146 NTI131142:NTI131146 ODE131142:ODE131146 ONA131142:ONA131146 OWW131142:OWW131146 PGS131142:PGS131146 PQO131142:PQO131146 QAK131142:QAK131146 QKG131142:QKG131146 QUC131142:QUC131146 RDY131142:RDY131146 RNU131142:RNU131146 RXQ131142:RXQ131146 SHM131142:SHM131146 SRI131142:SRI131146 TBE131142:TBE131146 TLA131142:TLA131146 TUW131142:TUW131146 UES131142:UES131146 UOO131142:UOO131146 UYK131142:UYK131146 VIG131142:VIG131146 VSC131142:VSC131146 WBY131142:WBY131146 WLU131142:WLU131146 WVQ131142:WVQ131146 JE196678:JE196682 TA196678:TA196682 ACW196678:ACW196682 AMS196678:AMS196682 AWO196678:AWO196682 BGK196678:BGK196682 BQG196678:BQG196682 CAC196678:CAC196682 CJY196678:CJY196682 CTU196678:CTU196682 DDQ196678:DDQ196682 DNM196678:DNM196682 DXI196678:DXI196682 EHE196678:EHE196682 ERA196678:ERA196682 FAW196678:FAW196682 FKS196678:FKS196682 FUO196678:FUO196682 GEK196678:GEK196682 GOG196678:GOG196682 GYC196678:GYC196682 HHY196678:HHY196682 HRU196678:HRU196682 IBQ196678:IBQ196682 ILM196678:ILM196682 IVI196678:IVI196682 JFE196678:JFE196682 JPA196678:JPA196682 JYW196678:JYW196682 KIS196678:KIS196682 KSO196678:KSO196682 LCK196678:LCK196682 LMG196678:LMG196682 LWC196678:LWC196682 MFY196678:MFY196682 MPU196678:MPU196682 MZQ196678:MZQ196682 NJM196678:NJM196682 NTI196678:NTI196682 ODE196678:ODE196682 ONA196678:ONA196682 OWW196678:OWW196682 PGS196678:PGS196682 PQO196678:PQO196682 QAK196678:QAK196682 QKG196678:QKG196682 QUC196678:QUC196682 RDY196678:RDY196682 RNU196678:RNU196682 RXQ196678:RXQ196682 SHM196678:SHM196682 SRI196678:SRI196682 TBE196678:TBE196682 TLA196678:TLA196682 TUW196678:TUW196682 UES196678:UES196682 UOO196678:UOO196682 UYK196678:UYK196682 VIG196678:VIG196682 VSC196678:VSC196682 WBY196678:WBY196682 WLU196678:WLU196682 WVQ196678:WVQ196682 JE262214:JE262218 TA262214:TA262218 ACW262214:ACW262218 AMS262214:AMS262218 AWO262214:AWO262218 BGK262214:BGK262218 BQG262214:BQG262218 CAC262214:CAC262218 CJY262214:CJY262218 CTU262214:CTU262218 DDQ262214:DDQ262218 DNM262214:DNM262218 DXI262214:DXI262218 EHE262214:EHE262218 ERA262214:ERA262218 FAW262214:FAW262218 FKS262214:FKS262218 FUO262214:FUO262218 GEK262214:GEK262218 GOG262214:GOG262218 GYC262214:GYC262218 HHY262214:HHY262218 HRU262214:HRU262218 IBQ262214:IBQ262218 ILM262214:ILM262218 IVI262214:IVI262218 JFE262214:JFE262218 JPA262214:JPA262218 JYW262214:JYW262218 KIS262214:KIS262218 KSO262214:KSO262218 LCK262214:LCK262218 LMG262214:LMG262218 LWC262214:LWC262218 MFY262214:MFY262218 MPU262214:MPU262218 MZQ262214:MZQ262218 NJM262214:NJM262218 NTI262214:NTI262218 ODE262214:ODE262218 ONA262214:ONA262218 OWW262214:OWW262218 PGS262214:PGS262218 PQO262214:PQO262218 QAK262214:QAK262218 QKG262214:QKG262218 QUC262214:QUC262218 RDY262214:RDY262218 RNU262214:RNU262218 RXQ262214:RXQ262218 SHM262214:SHM262218 SRI262214:SRI262218 TBE262214:TBE262218 TLA262214:TLA262218 TUW262214:TUW262218 UES262214:UES262218 UOO262214:UOO262218 UYK262214:UYK262218 VIG262214:VIG262218 VSC262214:VSC262218 WBY262214:WBY262218 WLU262214:WLU262218 WVQ262214:WVQ262218 JE327750:JE327754 TA327750:TA327754 ACW327750:ACW327754 AMS327750:AMS327754 AWO327750:AWO327754 BGK327750:BGK327754 BQG327750:BQG327754 CAC327750:CAC327754 CJY327750:CJY327754 CTU327750:CTU327754 DDQ327750:DDQ327754 DNM327750:DNM327754 DXI327750:DXI327754 EHE327750:EHE327754 ERA327750:ERA327754 FAW327750:FAW327754 FKS327750:FKS327754 FUO327750:FUO327754 GEK327750:GEK327754 GOG327750:GOG327754 GYC327750:GYC327754 HHY327750:HHY327754 HRU327750:HRU327754 IBQ327750:IBQ327754 ILM327750:ILM327754 IVI327750:IVI327754 JFE327750:JFE327754 JPA327750:JPA327754 JYW327750:JYW327754 KIS327750:KIS327754 KSO327750:KSO327754 LCK327750:LCK327754 LMG327750:LMG327754 LWC327750:LWC327754 MFY327750:MFY327754 MPU327750:MPU327754 MZQ327750:MZQ327754 NJM327750:NJM327754 NTI327750:NTI327754 ODE327750:ODE327754 ONA327750:ONA327754 OWW327750:OWW327754 PGS327750:PGS327754 PQO327750:PQO327754 QAK327750:QAK327754 QKG327750:QKG327754 QUC327750:QUC327754 RDY327750:RDY327754 RNU327750:RNU327754 RXQ327750:RXQ327754 SHM327750:SHM327754 SRI327750:SRI327754 TBE327750:TBE327754 TLA327750:TLA327754 TUW327750:TUW327754 UES327750:UES327754 UOO327750:UOO327754 UYK327750:UYK327754 VIG327750:VIG327754 VSC327750:VSC327754 WBY327750:WBY327754 WLU327750:WLU327754 WVQ327750:WVQ327754 JE393286:JE393290 TA393286:TA393290 ACW393286:ACW393290 AMS393286:AMS393290 AWO393286:AWO393290 BGK393286:BGK393290 BQG393286:BQG393290 CAC393286:CAC393290 CJY393286:CJY393290 CTU393286:CTU393290 DDQ393286:DDQ393290 DNM393286:DNM393290 DXI393286:DXI393290 EHE393286:EHE393290 ERA393286:ERA393290 FAW393286:FAW393290 FKS393286:FKS393290 FUO393286:FUO393290 GEK393286:GEK393290 GOG393286:GOG393290 GYC393286:GYC393290 HHY393286:HHY393290 HRU393286:HRU393290 IBQ393286:IBQ393290 ILM393286:ILM393290 IVI393286:IVI393290 JFE393286:JFE393290 JPA393286:JPA393290 JYW393286:JYW393290 KIS393286:KIS393290 KSO393286:KSO393290 LCK393286:LCK393290 LMG393286:LMG393290 LWC393286:LWC393290 MFY393286:MFY393290 MPU393286:MPU393290 MZQ393286:MZQ393290 NJM393286:NJM393290 NTI393286:NTI393290 ODE393286:ODE393290 ONA393286:ONA393290 OWW393286:OWW393290 PGS393286:PGS393290 PQO393286:PQO393290 QAK393286:QAK393290 QKG393286:QKG393290 QUC393286:QUC393290 RDY393286:RDY393290 RNU393286:RNU393290 RXQ393286:RXQ393290 SHM393286:SHM393290 SRI393286:SRI393290 TBE393286:TBE393290 TLA393286:TLA393290 TUW393286:TUW393290 UES393286:UES393290 UOO393286:UOO393290 UYK393286:UYK393290 VIG393286:VIG393290 VSC393286:VSC393290 WBY393286:WBY393290 WLU393286:WLU393290 WVQ393286:WVQ393290 JE458822:JE458826 TA458822:TA458826 ACW458822:ACW458826 AMS458822:AMS458826 AWO458822:AWO458826 BGK458822:BGK458826 BQG458822:BQG458826 CAC458822:CAC458826 CJY458822:CJY458826 CTU458822:CTU458826 DDQ458822:DDQ458826 DNM458822:DNM458826 DXI458822:DXI458826 EHE458822:EHE458826 ERA458822:ERA458826 FAW458822:FAW458826 FKS458822:FKS458826 FUO458822:FUO458826 GEK458822:GEK458826 GOG458822:GOG458826 GYC458822:GYC458826 HHY458822:HHY458826 HRU458822:HRU458826 IBQ458822:IBQ458826 ILM458822:ILM458826 IVI458822:IVI458826 JFE458822:JFE458826 JPA458822:JPA458826 JYW458822:JYW458826 KIS458822:KIS458826 KSO458822:KSO458826 LCK458822:LCK458826 LMG458822:LMG458826 LWC458822:LWC458826 MFY458822:MFY458826 MPU458822:MPU458826 MZQ458822:MZQ458826 NJM458822:NJM458826 NTI458822:NTI458826 ODE458822:ODE458826 ONA458822:ONA458826 OWW458822:OWW458826 PGS458822:PGS458826 PQO458822:PQO458826 QAK458822:QAK458826 QKG458822:QKG458826 QUC458822:QUC458826 RDY458822:RDY458826 RNU458822:RNU458826 RXQ458822:RXQ458826 SHM458822:SHM458826 SRI458822:SRI458826 TBE458822:TBE458826 TLA458822:TLA458826 TUW458822:TUW458826 UES458822:UES458826 UOO458822:UOO458826 UYK458822:UYK458826 VIG458822:VIG458826 VSC458822:VSC458826 WBY458822:WBY458826 WLU458822:WLU458826 WVQ458822:WVQ458826 JE524358:JE524362 TA524358:TA524362 ACW524358:ACW524362 AMS524358:AMS524362 AWO524358:AWO524362 BGK524358:BGK524362 BQG524358:BQG524362 CAC524358:CAC524362 CJY524358:CJY524362 CTU524358:CTU524362 DDQ524358:DDQ524362 DNM524358:DNM524362 DXI524358:DXI524362 EHE524358:EHE524362 ERA524358:ERA524362 FAW524358:FAW524362 FKS524358:FKS524362 FUO524358:FUO524362 GEK524358:GEK524362 GOG524358:GOG524362 GYC524358:GYC524362 HHY524358:HHY524362 HRU524358:HRU524362 IBQ524358:IBQ524362 ILM524358:ILM524362 IVI524358:IVI524362 JFE524358:JFE524362 JPA524358:JPA524362 JYW524358:JYW524362 KIS524358:KIS524362 KSO524358:KSO524362 LCK524358:LCK524362 LMG524358:LMG524362 LWC524358:LWC524362 MFY524358:MFY524362 MPU524358:MPU524362 MZQ524358:MZQ524362 NJM524358:NJM524362 NTI524358:NTI524362 ODE524358:ODE524362 ONA524358:ONA524362 OWW524358:OWW524362 PGS524358:PGS524362 PQO524358:PQO524362 QAK524358:QAK524362 QKG524358:QKG524362 QUC524358:QUC524362 RDY524358:RDY524362 RNU524358:RNU524362 RXQ524358:RXQ524362 SHM524358:SHM524362 SRI524358:SRI524362 TBE524358:TBE524362 TLA524358:TLA524362 TUW524358:TUW524362 UES524358:UES524362 UOO524358:UOO524362 UYK524358:UYK524362 VIG524358:VIG524362 VSC524358:VSC524362 WBY524358:WBY524362 WLU524358:WLU524362 WVQ524358:WVQ524362 JE589894:JE589898 TA589894:TA589898 ACW589894:ACW589898 AMS589894:AMS589898 AWO589894:AWO589898 BGK589894:BGK589898 BQG589894:BQG589898 CAC589894:CAC589898 CJY589894:CJY589898 CTU589894:CTU589898 DDQ589894:DDQ589898 DNM589894:DNM589898 DXI589894:DXI589898 EHE589894:EHE589898 ERA589894:ERA589898 FAW589894:FAW589898 FKS589894:FKS589898 FUO589894:FUO589898 GEK589894:GEK589898 GOG589894:GOG589898 GYC589894:GYC589898 HHY589894:HHY589898 HRU589894:HRU589898 IBQ589894:IBQ589898 ILM589894:ILM589898 IVI589894:IVI589898 JFE589894:JFE589898 JPA589894:JPA589898 JYW589894:JYW589898 KIS589894:KIS589898 KSO589894:KSO589898 LCK589894:LCK589898 LMG589894:LMG589898 LWC589894:LWC589898 MFY589894:MFY589898 MPU589894:MPU589898 MZQ589894:MZQ589898 NJM589894:NJM589898 NTI589894:NTI589898 ODE589894:ODE589898 ONA589894:ONA589898 OWW589894:OWW589898 PGS589894:PGS589898 PQO589894:PQO589898 QAK589894:QAK589898 QKG589894:QKG589898 QUC589894:QUC589898 RDY589894:RDY589898 RNU589894:RNU589898 RXQ589894:RXQ589898 SHM589894:SHM589898 SRI589894:SRI589898 TBE589894:TBE589898 TLA589894:TLA589898 TUW589894:TUW589898 UES589894:UES589898 UOO589894:UOO589898 UYK589894:UYK589898 VIG589894:VIG589898 VSC589894:VSC589898 WBY589894:WBY589898 WLU589894:WLU589898 WVQ589894:WVQ589898 JE655430:JE655434 TA655430:TA655434 ACW655430:ACW655434 AMS655430:AMS655434 AWO655430:AWO655434 BGK655430:BGK655434 BQG655430:BQG655434 CAC655430:CAC655434 CJY655430:CJY655434 CTU655430:CTU655434 DDQ655430:DDQ655434 DNM655430:DNM655434 DXI655430:DXI655434 EHE655430:EHE655434 ERA655430:ERA655434 FAW655430:FAW655434 FKS655430:FKS655434 FUO655430:FUO655434 GEK655430:GEK655434 GOG655430:GOG655434 GYC655430:GYC655434 HHY655430:HHY655434 HRU655430:HRU655434 IBQ655430:IBQ655434 ILM655430:ILM655434 IVI655430:IVI655434 JFE655430:JFE655434 JPA655430:JPA655434 JYW655430:JYW655434 KIS655430:KIS655434 KSO655430:KSO655434 LCK655430:LCK655434 LMG655430:LMG655434 LWC655430:LWC655434 MFY655430:MFY655434 MPU655430:MPU655434 MZQ655430:MZQ655434 NJM655430:NJM655434 NTI655430:NTI655434 ODE655430:ODE655434 ONA655430:ONA655434 OWW655430:OWW655434 PGS655430:PGS655434 PQO655430:PQO655434 QAK655430:QAK655434 QKG655430:QKG655434 QUC655430:QUC655434 RDY655430:RDY655434 RNU655430:RNU655434 RXQ655430:RXQ655434 SHM655430:SHM655434 SRI655430:SRI655434 TBE655430:TBE655434 TLA655430:TLA655434 TUW655430:TUW655434 UES655430:UES655434 UOO655430:UOO655434 UYK655430:UYK655434 VIG655430:VIG655434 VSC655430:VSC655434 WBY655430:WBY655434 WLU655430:WLU655434 WVQ655430:WVQ655434 JE720966:JE720970 TA720966:TA720970 ACW720966:ACW720970 AMS720966:AMS720970 AWO720966:AWO720970 BGK720966:BGK720970 BQG720966:BQG720970 CAC720966:CAC720970 CJY720966:CJY720970 CTU720966:CTU720970 DDQ720966:DDQ720970 DNM720966:DNM720970 DXI720966:DXI720970 EHE720966:EHE720970 ERA720966:ERA720970 FAW720966:FAW720970 FKS720966:FKS720970 FUO720966:FUO720970 GEK720966:GEK720970 GOG720966:GOG720970 GYC720966:GYC720970 HHY720966:HHY720970 HRU720966:HRU720970 IBQ720966:IBQ720970 ILM720966:ILM720970 IVI720966:IVI720970 JFE720966:JFE720970 JPA720966:JPA720970 JYW720966:JYW720970 KIS720966:KIS720970 KSO720966:KSO720970 LCK720966:LCK720970 LMG720966:LMG720970 LWC720966:LWC720970 MFY720966:MFY720970 MPU720966:MPU720970 MZQ720966:MZQ720970 NJM720966:NJM720970 NTI720966:NTI720970 ODE720966:ODE720970 ONA720966:ONA720970 OWW720966:OWW720970 PGS720966:PGS720970 PQO720966:PQO720970 QAK720966:QAK720970 QKG720966:QKG720970 QUC720966:QUC720970 RDY720966:RDY720970 RNU720966:RNU720970 RXQ720966:RXQ720970 SHM720966:SHM720970 SRI720966:SRI720970 TBE720966:TBE720970 TLA720966:TLA720970 TUW720966:TUW720970 UES720966:UES720970 UOO720966:UOO720970 UYK720966:UYK720970 VIG720966:VIG720970 VSC720966:VSC720970 WBY720966:WBY720970 WLU720966:WLU720970 WVQ720966:WVQ720970 JE786502:JE786506 TA786502:TA786506 ACW786502:ACW786506 AMS786502:AMS786506 AWO786502:AWO786506 BGK786502:BGK786506 BQG786502:BQG786506 CAC786502:CAC786506 CJY786502:CJY786506 CTU786502:CTU786506 DDQ786502:DDQ786506 DNM786502:DNM786506 DXI786502:DXI786506 EHE786502:EHE786506 ERA786502:ERA786506 FAW786502:FAW786506 FKS786502:FKS786506 FUO786502:FUO786506 GEK786502:GEK786506 GOG786502:GOG786506 GYC786502:GYC786506 HHY786502:HHY786506 HRU786502:HRU786506 IBQ786502:IBQ786506 ILM786502:ILM786506 IVI786502:IVI786506 JFE786502:JFE786506 JPA786502:JPA786506 JYW786502:JYW786506 KIS786502:KIS786506 KSO786502:KSO786506 LCK786502:LCK786506 LMG786502:LMG786506 LWC786502:LWC786506 MFY786502:MFY786506 MPU786502:MPU786506 MZQ786502:MZQ786506 NJM786502:NJM786506 NTI786502:NTI786506 ODE786502:ODE786506 ONA786502:ONA786506 OWW786502:OWW786506 PGS786502:PGS786506 PQO786502:PQO786506 QAK786502:QAK786506 QKG786502:QKG786506 QUC786502:QUC786506 RDY786502:RDY786506 RNU786502:RNU786506 RXQ786502:RXQ786506 SHM786502:SHM786506 SRI786502:SRI786506 TBE786502:TBE786506 TLA786502:TLA786506 TUW786502:TUW786506 UES786502:UES786506 UOO786502:UOO786506 UYK786502:UYK786506 VIG786502:VIG786506 VSC786502:VSC786506 WBY786502:WBY786506 WLU786502:WLU786506 WVQ786502:WVQ786506 JE852038:JE852042 TA852038:TA852042 ACW852038:ACW852042 AMS852038:AMS852042 AWO852038:AWO852042 BGK852038:BGK852042 BQG852038:BQG852042 CAC852038:CAC852042 CJY852038:CJY852042 CTU852038:CTU852042 DDQ852038:DDQ852042 DNM852038:DNM852042 DXI852038:DXI852042 EHE852038:EHE852042 ERA852038:ERA852042 FAW852038:FAW852042 FKS852038:FKS852042 FUO852038:FUO852042 GEK852038:GEK852042 GOG852038:GOG852042 GYC852038:GYC852042 HHY852038:HHY852042 HRU852038:HRU852042 IBQ852038:IBQ852042 ILM852038:ILM852042 IVI852038:IVI852042 JFE852038:JFE852042 JPA852038:JPA852042 JYW852038:JYW852042 KIS852038:KIS852042 KSO852038:KSO852042 LCK852038:LCK852042 LMG852038:LMG852042 LWC852038:LWC852042 MFY852038:MFY852042 MPU852038:MPU852042 MZQ852038:MZQ852042 NJM852038:NJM852042 NTI852038:NTI852042 ODE852038:ODE852042 ONA852038:ONA852042 OWW852038:OWW852042 PGS852038:PGS852042 PQO852038:PQO852042 QAK852038:QAK852042 QKG852038:QKG852042 QUC852038:QUC852042 RDY852038:RDY852042 RNU852038:RNU852042 RXQ852038:RXQ852042 SHM852038:SHM852042 SRI852038:SRI852042 TBE852038:TBE852042 TLA852038:TLA852042 TUW852038:TUW852042 UES852038:UES852042 UOO852038:UOO852042 UYK852038:UYK852042 VIG852038:VIG852042 VSC852038:VSC852042 WBY852038:WBY852042 WLU852038:WLU852042 WVQ852038:WVQ852042 JE917574:JE917578 TA917574:TA917578 ACW917574:ACW917578 AMS917574:AMS917578 AWO917574:AWO917578 BGK917574:BGK917578 BQG917574:BQG917578 CAC917574:CAC917578 CJY917574:CJY917578 CTU917574:CTU917578 DDQ917574:DDQ917578 DNM917574:DNM917578 DXI917574:DXI917578 EHE917574:EHE917578 ERA917574:ERA917578 FAW917574:FAW917578 FKS917574:FKS917578 FUO917574:FUO917578 GEK917574:GEK917578 GOG917574:GOG917578 GYC917574:GYC917578 HHY917574:HHY917578 HRU917574:HRU917578 IBQ917574:IBQ917578 ILM917574:ILM917578 IVI917574:IVI917578 JFE917574:JFE917578 JPA917574:JPA917578 JYW917574:JYW917578 KIS917574:KIS917578 KSO917574:KSO917578 LCK917574:LCK917578 LMG917574:LMG917578 LWC917574:LWC917578 MFY917574:MFY917578 MPU917574:MPU917578 MZQ917574:MZQ917578 NJM917574:NJM917578 NTI917574:NTI917578 ODE917574:ODE917578 ONA917574:ONA917578 OWW917574:OWW917578 PGS917574:PGS917578 PQO917574:PQO917578 QAK917574:QAK917578 QKG917574:QKG917578 QUC917574:QUC917578 RDY917574:RDY917578 RNU917574:RNU917578 RXQ917574:RXQ917578 SHM917574:SHM917578 SRI917574:SRI917578 TBE917574:TBE917578 TLA917574:TLA917578 TUW917574:TUW917578 UES917574:UES917578 UOO917574:UOO917578 UYK917574:UYK917578 VIG917574:VIG917578 VSC917574:VSC917578 WBY917574:WBY917578 WLU917574:WLU917578 WVQ917574:WVQ917578 JE983110:JE983114 TA983110:TA983114 ACW983110:ACW983114 AMS983110:AMS983114 AWO983110:AWO983114 BGK983110:BGK983114 BQG983110:BQG983114 CAC983110:CAC983114 CJY983110:CJY983114 CTU983110:CTU983114 DDQ983110:DDQ983114 DNM983110:DNM983114 DXI983110:DXI983114 EHE983110:EHE983114 ERA983110:ERA983114 FAW983110:FAW983114 FKS983110:FKS983114 FUO983110:FUO983114 GEK983110:GEK983114 GOG983110:GOG983114 GYC983110:GYC983114 HHY983110:HHY983114 HRU983110:HRU983114 IBQ983110:IBQ983114 ILM983110:ILM983114 IVI983110:IVI983114 JFE983110:JFE983114 JPA983110:JPA983114 JYW983110:JYW983114 KIS983110:KIS983114 KSO983110:KSO983114 LCK983110:LCK983114 LMG983110:LMG983114 LWC983110:LWC983114 MFY983110:MFY983114 MPU983110:MPU983114 MZQ983110:MZQ983114 NJM983110:NJM983114 NTI983110:NTI983114 ODE983110:ODE983114 ONA983110:ONA983114 OWW983110:OWW983114 PGS983110:PGS983114 PQO983110:PQO983114 QAK983110:QAK983114 QKG983110:QKG983114 QUC983110:QUC983114 RDY983110:RDY983114 RNU983110:RNU983114 RXQ983110:RXQ983114 SHM983110:SHM983114 SRI983110:SRI983114 TBE983110:TBE983114 TLA983110:TLA983114 TUW983110:TUW983114 UES983110:UES983114 UOO983110:UOO983114 UYK983110:UYK983114 VIG983110:VIG983114 VSC983110:VSC983114 WBY983110:WBY983114 WLU983110:WLU983114 AMS6:AMS25 AWO6:AWO25 BGK6:BGK25 BQG6:BQG25 CAC6:CAC25 CJY6:CJY25 CTU6:CTU25 DDQ6:DDQ25 DNM6:DNM25 DXI6:DXI25 EHE6:EHE25 ERA6:ERA25 FAW6:FAW25 FKS6:FKS25 FUO6:FUO25 GEK6:GEK25 GOG6:GOG25 GYC6:GYC25 HHY6:HHY25 HRU6:HRU25 IBQ6:IBQ25 ILM6:ILM25 IVI6:IVI25 JFE6:JFE25 JPA6:JPA25 JYW6:JYW25 KIS6:KIS25 KSO6:KSO25 LCK6:LCK25 LMG6:LMG25 LWC6:LWC25 MFY6:MFY25 MPU6:MPU25 MZQ6:MZQ25 NJM6:NJM25 NTI6:NTI25 ODE6:ODE25 ONA6:ONA25 OWW6:OWW25 PGS6:PGS25 PQO6:PQO25 QAK6:QAK25 QKG6:QKG25 QUC6:QUC25 RDY6:RDY25 RNU6:RNU25 RXQ6:RXQ25 SHM6:SHM25 SRI6:SRI25 TBE6:TBE25 TLA6:TLA25 TUW6:TUW25 UES6:UES25 UOO6:UOO25 UYK6:UYK25 VIG6:VIG25 VSC6:VSC25 WBY6:WBY25 WLU6:WLU25 WVQ6:WVQ25 TA6:TA25 JE6:JE25 ACW6:ACW25" xr:uid="{00000000-0002-0000-0500-000004000000}"/>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D32"/>
  <sheetViews>
    <sheetView workbookViewId="0">
      <selection activeCell="AA32" sqref="AA32"/>
    </sheetView>
  </sheetViews>
  <sheetFormatPr baseColWidth="10" defaultRowHeight="15" x14ac:dyDescent="0.25"/>
  <cols>
    <col min="2" max="2" width="65" bestFit="1" customWidth="1"/>
    <col min="3" max="3" width="14.7109375" style="10" hidden="1" customWidth="1"/>
    <col min="4" max="24" width="14.7109375" hidden="1" customWidth="1"/>
    <col min="25" max="25" width="19.5703125" customWidth="1"/>
    <col min="26" max="26" width="16.85546875" customWidth="1"/>
    <col min="27" max="27" width="18" customWidth="1"/>
    <col min="28" max="28" width="13" bestFit="1" customWidth="1"/>
    <col min="29" max="29" width="12" bestFit="1" customWidth="1"/>
    <col min="30" max="30" width="17.28515625" bestFit="1" customWidth="1"/>
  </cols>
  <sheetData>
    <row r="1" spans="1:30" x14ac:dyDescent="0.25">
      <c r="A1">
        <v>1</v>
      </c>
      <c r="B1">
        <v>2</v>
      </c>
      <c r="C1">
        <v>3</v>
      </c>
      <c r="D1">
        <v>4</v>
      </c>
      <c r="E1">
        <v>5</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row>
    <row r="2" spans="1:30" ht="76.5" x14ac:dyDescent="0.25">
      <c r="A2" s="3" t="s">
        <v>984</v>
      </c>
      <c r="B2" s="4" t="s">
        <v>44</v>
      </c>
      <c r="C2" s="21" t="s">
        <v>147</v>
      </c>
      <c r="D2" s="19" t="s">
        <v>148</v>
      </c>
      <c r="E2" s="19" t="s">
        <v>149</v>
      </c>
      <c r="F2" s="19" t="s">
        <v>150</v>
      </c>
      <c r="G2" s="19" t="s">
        <v>151</v>
      </c>
      <c r="H2" s="19" t="s">
        <v>153</v>
      </c>
      <c r="I2" s="19" t="s">
        <v>154</v>
      </c>
      <c r="J2" s="19" t="s">
        <v>155</v>
      </c>
      <c r="K2" s="19" t="s">
        <v>156</v>
      </c>
      <c r="L2" s="19" t="s">
        <v>157</v>
      </c>
      <c r="M2" s="19" t="s">
        <v>188</v>
      </c>
      <c r="N2" s="19" t="s">
        <v>158</v>
      </c>
      <c r="O2" s="19" t="s">
        <v>159</v>
      </c>
      <c r="P2" s="19" t="s">
        <v>160</v>
      </c>
      <c r="Q2" s="19" t="s">
        <v>189</v>
      </c>
      <c r="R2" s="19" t="s">
        <v>161</v>
      </c>
      <c r="S2" s="19" t="s">
        <v>162</v>
      </c>
      <c r="T2" s="19" t="s">
        <v>163</v>
      </c>
      <c r="U2" s="19" t="s">
        <v>164</v>
      </c>
      <c r="V2" s="19" t="s">
        <v>165</v>
      </c>
      <c r="W2" s="19" t="s">
        <v>166</v>
      </c>
      <c r="X2" s="19" t="s">
        <v>167</v>
      </c>
      <c r="Y2" s="26" t="s">
        <v>190</v>
      </c>
      <c r="Z2" s="129">
        <v>5.0999999999999997E-2</v>
      </c>
      <c r="AA2" s="19" t="s">
        <v>980</v>
      </c>
      <c r="AB2" s="574" t="s">
        <v>1565</v>
      </c>
      <c r="AC2" s="574" t="s">
        <v>1863</v>
      </c>
      <c r="AD2" s="574" t="s">
        <v>1580</v>
      </c>
    </row>
    <row r="3" spans="1:30" x14ac:dyDescent="0.25">
      <c r="A3" s="145">
        <v>1</v>
      </c>
      <c r="B3" s="5" t="s">
        <v>201</v>
      </c>
      <c r="C3" s="22">
        <v>0</v>
      </c>
      <c r="D3" s="20">
        <v>0</v>
      </c>
      <c r="E3" s="22">
        <v>5229</v>
      </c>
      <c r="F3" s="22">
        <v>3486</v>
      </c>
      <c r="G3" s="22">
        <v>0</v>
      </c>
      <c r="H3" s="22">
        <v>0</v>
      </c>
      <c r="I3" s="22">
        <v>267792</v>
      </c>
      <c r="J3" s="22">
        <v>89910</v>
      </c>
      <c r="K3" s="22">
        <v>27352</v>
      </c>
      <c r="L3" s="22">
        <v>0</v>
      </c>
      <c r="M3" s="22">
        <v>0</v>
      </c>
      <c r="N3" s="22">
        <v>958804</v>
      </c>
      <c r="O3" s="22">
        <v>982234</v>
      </c>
      <c r="P3" s="22">
        <v>0</v>
      </c>
      <c r="Q3" s="22">
        <v>26465</v>
      </c>
      <c r="R3" s="22">
        <v>331872</v>
      </c>
      <c r="S3" s="22">
        <v>473400</v>
      </c>
      <c r="T3" s="22">
        <v>0</v>
      </c>
      <c r="U3" s="22">
        <v>0</v>
      </c>
      <c r="V3" s="22">
        <v>25292</v>
      </c>
      <c r="W3" s="22">
        <v>0</v>
      </c>
      <c r="X3" s="22">
        <v>64698</v>
      </c>
      <c r="Y3" s="25">
        <f>SUM(C3:X3)</f>
        <v>3256534</v>
      </c>
      <c r="Z3" s="130">
        <f>Y3*$Z$2</f>
        <v>166083.234</v>
      </c>
      <c r="AA3" s="25">
        <f>Z3+Y3</f>
        <v>3422617.2340000002</v>
      </c>
      <c r="AB3" s="137">
        <f>AA3*0.1</f>
        <v>342261.72340000002</v>
      </c>
      <c r="AC3" s="137">
        <f>AB3*0.19</f>
        <v>65029.727446000004</v>
      </c>
      <c r="AD3" s="137">
        <f>+AA3+AB3+AC3</f>
        <v>3829908.6848460003</v>
      </c>
    </row>
    <row r="4" spans="1:30" x14ac:dyDescent="0.25">
      <c r="A4" s="145">
        <v>2</v>
      </c>
      <c r="B4" s="5" t="s">
        <v>202</v>
      </c>
      <c r="C4" s="22">
        <v>0</v>
      </c>
      <c r="D4" s="20">
        <v>0</v>
      </c>
      <c r="E4" s="22">
        <v>0</v>
      </c>
      <c r="F4" s="22">
        <v>3486</v>
      </c>
      <c r="G4" s="22">
        <v>0</v>
      </c>
      <c r="H4" s="22">
        <v>0</v>
      </c>
      <c r="I4" s="22">
        <v>153024</v>
      </c>
      <c r="J4" s="22">
        <v>39960</v>
      </c>
      <c r="K4" s="22">
        <v>13676</v>
      </c>
      <c r="L4" s="22">
        <v>0</v>
      </c>
      <c r="M4" s="22">
        <v>0</v>
      </c>
      <c r="N4" s="22">
        <v>205458</v>
      </c>
      <c r="O4" s="22">
        <v>223235</v>
      </c>
      <c r="P4" s="22">
        <v>0</v>
      </c>
      <c r="Q4" s="22">
        <v>10586</v>
      </c>
      <c r="R4" s="22">
        <v>82968</v>
      </c>
      <c r="S4" s="22">
        <v>157800</v>
      </c>
      <c r="T4" s="22">
        <v>0</v>
      </c>
      <c r="U4" s="22">
        <v>52600</v>
      </c>
      <c r="V4" s="22">
        <v>0</v>
      </c>
      <c r="W4" s="22">
        <v>0</v>
      </c>
      <c r="X4" s="22">
        <v>0</v>
      </c>
      <c r="Y4" s="25">
        <f t="shared" ref="Y4:Y27" si="0">SUM(C4:X4)</f>
        <v>942793</v>
      </c>
      <c r="Z4" s="130">
        <f t="shared" ref="Z4:Z27" si="1">Y4*$Z$2</f>
        <v>48082.442999999999</v>
      </c>
      <c r="AA4" s="25">
        <f t="shared" ref="AA4:AA27" si="2">Z4+Y4</f>
        <v>990875.44299999997</v>
      </c>
      <c r="AB4" s="137">
        <f t="shared" ref="AB4:AB27" si="3">AA4*0.1</f>
        <v>99087.544300000009</v>
      </c>
      <c r="AC4" s="137">
        <f t="shared" ref="AC4:AC27" si="4">AB4*0.19</f>
        <v>18826.633417000001</v>
      </c>
      <c r="AD4" s="137">
        <f t="shared" ref="AD4:AD27" si="5">+AA4+AB4+AC4</f>
        <v>1108789.620717</v>
      </c>
    </row>
    <row r="5" spans="1:30" x14ac:dyDescent="0.25">
      <c r="A5" s="145">
        <v>3</v>
      </c>
      <c r="B5" s="5" t="s">
        <v>203</v>
      </c>
      <c r="C5" s="22">
        <v>0</v>
      </c>
      <c r="D5" s="20">
        <v>0</v>
      </c>
      <c r="E5" s="22">
        <v>0</v>
      </c>
      <c r="F5" s="22">
        <v>1743</v>
      </c>
      <c r="G5" s="22">
        <v>0</v>
      </c>
      <c r="H5" s="22">
        <v>0</v>
      </c>
      <c r="I5" s="22">
        <v>76512</v>
      </c>
      <c r="J5" s="22">
        <v>9990</v>
      </c>
      <c r="K5" s="22">
        <v>13676</v>
      </c>
      <c r="L5" s="22">
        <v>0</v>
      </c>
      <c r="M5" s="22">
        <v>0</v>
      </c>
      <c r="N5" s="22">
        <v>68486</v>
      </c>
      <c r="O5" s="22">
        <v>223235</v>
      </c>
      <c r="P5" s="22">
        <v>0</v>
      </c>
      <c r="Q5" s="22">
        <v>5293</v>
      </c>
      <c r="R5" s="22">
        <v>41484</v>
      </c>
      <c r="S5" s="22">
        <v>78900</v>
      </c>
      <c r="T5" s="22">
        <v>0</v>
      </c>
      <c r="U5" s="22">
        <v>52600</v>
      </c>
      <c r="V5" s="22">
        <v>0</v>
      </c>
      <c r="W5" s="22">
        <v>0</v>
      </c>
      <c r="X5" s="22">
        <v>0</v>
      </c>
      <c r="Y5" s="25">
        <f t="shared" si="0"/>
        <v>571919</v>
      </c>
      <c r="Z5" s="130">
        <f t="shared" si="1"/>
        <v>29167.868999999999</v>
      </c>
      <c r="AA5" s="25">
        <f t="shared" si="2"/>
        <v>601086.86899999995</v>
      </c>
      <c r="AB5" s="137">
        <f t="shared" si="3"/>
        <v>60108.686900000001</v>
      </c>
      <c r="AC5" s="137">
        <f t="shared" si="4"/>
        <v>11420.650511</v>
      </c>
      <c r="AD5" s="137">
        <f t="shared" si="5"/>
        <v>672616.20641099988</v>
      </c>
    </row>
    <row r="6" spans="1:30" x14ac:dyDescent="0.25">
      <c r="A6" s="145">
        <v>4</v>
      </c>
      <c r="B6" s="5" t="s">
        <v>204</v>
      </c>
      <c r="C6" s="23">
        <v>0</v>
      </c>
      <c r="D6" s="20">
        <v>0</v>
      </c>
      <c r="E6" s="24">
        <v>0</v>
      </c>
      <c r="F6" s="24">
        <v>0</v>
      </c>
      <c r="G6" s="24">
        <v>0</v>
      </c>
      <c r="H6" s="24">
        <v>0</v>
      </c>
      <c r="I6" s="24">
        <v>0</v>
      </c>
      <c r="J6" s="24">
        <v>0</v>
      </c>
      <c r="K6" s="24">
        <v>0</v>
      </c>
      <c r="L6" s="24">
        <v>0</v>
      </c>
      <c r="M6" s="24">
        <v>0</v>
      </c>
      <c r="N6" s="24">
        <v>0</v>
      </c>
      <c r="O6" s="24">
        <v>0</v>
      </c>
      <c r="P6" s="24">
        <v>0</v>
      </c>
      <c r="Q6" s="24">
        <v>0</v>
      </c>
      <c r="R6" s="24">
        <v>0</v>
      </c>
      <c r="S6" s="24">
        <v>0</v>
      </c>
      <c r="T6" s="24">
        <v>0</v>
      </c>
      <c r="U6" s="24">
        <v>0</v>
      </c>
      <c r="V6" s="24">
        <v>0</v>
      </c>
      <c r="W6" s="24">
        <v>0</v>
      </c>
      <c r="X6" s="22">
        <v>0</v>
      </c>
      <c r="Y6" s="25">
        <f t="shared" si="0"/>
        <v>0</v>
      </c>
      <c r="Z6" s="130">
        <f t="shared" si="1"/>
        <v>0</v>
      </c>
      <c r="AA6" s="25">
        <f t="shared" si="2"/>
        <v>0</v>
      </c>
      <c r="AB6" s="137">
        <f t="shared" si="3"/>
        <v>0</v>
      </c>
      <c r="AC6" s="137">
        <f t="shared" si="4"/>
        <v>0</v>
      </c>
      <c r="AD6" s="137">
        <f t="shared" si="5"/>
        <v>0</v>
      </c>
    </row>
    <row r="7" spans="1:30" x14ac:dyDescent="0.25">
      <c r="A7" s="145">
        <v>5</v>
      </c>
      <c r="B7" s="5" t="s">
        <v>205</v>
      </c>
      <c r="C7" s="22">
        <v>3355</v>
      </c>
      <c r="D7" s="20">
        <v>0</v>
      </c>
      <c r="E7" s="22">
        <v>0</v>
      </c>
      <c r="F7" s="22">
        <v>1743</v>
      </c>
      <c r="G7" s="22">
        <v>0</v>
      </c>
      <c r="H7" s="22">
        <v>0</v>
      </c>
      <c r="I7" s="22">
        <v>76512</v>
      </c>
      <c r="J7" s="22">
        <v>9990</v>
      </c>
      <c r="K7" s="22">
        <v>13676</v>
      </c>
      <c r="L7" s="22">
        <v>0</v>
      </c>
      <c r="M7" s="22">
        <v>0</v>
      </c>
      <c r="N7" s="22">
        <v>136972</v>
      </c>
      <c r="O7" s="22">
        <v>357176</v>
      </c>
      <c r="P7" s="22">
        <v>0</v>
      </c>
      <c r="Q7" s="22">
        <v>5293</v>
      </c>
      <c r="R7" s="22">
        <v>41484</v>
      </c>
      <c r="S7" s="22">
        <v>78900</v>
      </c>
      <c r="T7" s="22">
        <v>0</v>
      </c>
      <c r="U7" s="22">
        <v>52600</v>
      </c>
      <c r="V7" s="22">
        <v>0</v>
      </c>
      <c r="W7" s="22">
        <v>0</v>
      </c>
      <c r="X7" s="22">
        <v>0</v>
      </c>
      <c r="Y7" s="25">
        <f t="shared" si="0"/>
        <v>777701</v>
      </c>
      <c r="Z7" s="130">
        <f t="shared" si="1"/>
        <v>39662.750999999997</v>
      </c>
      <c r="AA7" s="25">
        <f t="shared" si="2"/>
        <v>817363.75100000005</v>
      </c>
      <c r="AB7" s="137">
        <f t="shared" si="3"/>
        <v>81736.375100000005</v>
      </c>
      <c r="AC7" s="137">
        <f t="shared" si="4"/>
        <v>15529.911269</v>
      </c>
      <c r="AD7" s="137">
        <f t="shared" si="5"/>
        <v>914630.03736900003</v>
      </c>
    </row>
    <row r="8" spans="1:30" x14ac:dyDescent="0.25">
      <c r="A8" s="145">
        <v>6</v>
      </c>
      <c r="B8" s="5" t="s">
        <v>206</v>
      </c>
      <c r="C8" s="22">
        <v>1342</v>
      </c>
      <c r="D8" s="20">
        <v>0</v>
      </c>
      <c r="E8" s="22">
        <v>0</v>
      </c>
      <c r="F8" s="22">
        <v>1743</v>
      </c>
      <c r="G8" s="22">
        <v>0</v>
      </c>
      <c r="H8" s="22">
        <v>0</v>
      </c>
      <c r="I8" s="22">
        <v>76512</v>
      </c>
      <c r="J8" s="22">
        <v>9990</v>
      </c>
      <c r="K8" s="22">
        <v>13676</v>
      </c>
      <c r="L8" s="22">
        <v>0</v>
      </c>
      <c r="M8" s="22">
        <v>0</v>
      </c>
      <c r="N8" s="22">
        <v>68486</v>
      </c>
      <c r="O8" s="22">
        <v>133941</v>
      </c>
      <c r="P8" s="22">
        <v>0</v>
      </c>
      <c r="Q8" s="22">
        <v>5293</v>
      </c>
      <c r="R8" s="22">
        <v>41484</v>
      </c>
      <c r="S8" s="22">
        <v>78900</v>
      </c>
      <c r="T8" s="22">
        <v>0</v>
      </c>
      <c r="U8" s="22">
        <v>52600</v>
      </c>
      <c r="V8" s="22">
        <v>0</v>
      </c>
      <c r="W8" s="22">
        <v>0</v>
      </c>
      <c r="X8" s="22">
        <v>0</v>
      </c>
      <c r="Y8" s="25">
        <f t="shared" si="0"/>
        <v>483967</v>
      </c>
      <c r="Z8" s="130">
        <f t="shared" si="1"/>
        <v>24682.316999999999</v>
      </c>
      <c r="AA8" s="25">
        <f t="shared" si="2"/>
        <v>508649.31699999998</v>
      </c>
      <c r="AB8" s="137">
        <f t="shared" si="3"/>
        <v>50864.931700000001</v>
      </c>
      <c r="AC8" s="137">
        <f t="shared" si="4"/>
        <v>9664.337023</v>
      </c>
      <c r="AD8" s="137">
        <f t="shared" si="5"/>
        <v>569178.585723</v>
      </c>
    </row>
    <row r="9" spans="1:30" x14ac:dyDescent="0.25">
      <c r="A9" s="145">
        <v>7</v>
      </c>
      <c r="B9" s="5" t="s">
        <v>207</v>
      </c>
      <c r="C9" s="22">
        <v>1342</v>
      </c>
      <c r="D9" s="20">
        <v>0</v>
      </c>
      <c r="E9" s="22">
        <v>0</v>
      </c>
      <c r="F9" s="22">
        <v>1743</v>
      </c>
      <c r="G9" s="22">
        <v>0</v>
      </c>
      <c r="H9" s="22">
        <v>0</v>
      </c>
      <c r="I9" s="22">
        <v>76512</v>
      </c>
      <c r="J9" s="22">
        <v>9990</v>
      </c>
      <c r="K9" s="22">
        <v>13676</v>
      </c>
      <c r="L9" s="22">
        <v>0</v>
      </c>
      <c r="M9" s="22">
        <v>0</v>
      </c>
      <c r="N9" s="22">
        <v>68486</v>
      </c>
      <c r="O9" s="22">
        <v>133941</v>
      </c>
      <c r="P9" s="22">
        <v>0</v>
      </c>
      <c r="Q9" s="22">
        <v>5293</v>
      </c>
      <c r="R9" s="22">
        <v>41484</v>
      </c>
      <c r="S9" s="22">
        <v>78900</v>
      </c>
      <c r="T9" s="22">
        <v>0</v>
      </c>
      <c r="U9" s="22">
        <v>52600</v>
      </c>
      <c r="V9" s="22">
        <v>0</v>
      </c>
      <c r="W9" s="22">
        <v>0</v>
      </c>
      <c r="X9" s="22">
        <v>0</v>
      </c>
      <c r="Y9" s="25">
        <f t="shared" si="0"/>
        <v>483967</v>
      </c>
      <c r="Z9" s="130">
        <f t="shared" si="1"/>
        <v>24682.316999999999</v>
      </c>
      <c r="AA9" s="25">
        <f t="shared" si="2"/>
        <v>508649.31699999998</v>
      </c>
      <c r="AB9" s="137">
        <f t="shared" si="3"/>
        <v>50864.931700000001</v>
      </c>
      <c r="AC9" s="137">
        <f t="shared" si="4"/>
        <v>9664.337023</v>
      </c>
      <c r="AD9" s="137">
        <f t="shared" si="5"/>
        <v>569178.585723</v>
      </c>
    </row>
    <row r="10" spans="1:30" x14ac:dyDescent="0.25">
      <c r="A10" s="145">
        <v>8</v>
      </c>
      <c r="B10" s="5" t="s">
        <v>208</v>
      </c>
      <c r="C10" s="22">
        <v>1342</v>
      </c>
      <c r="D10" s="20">
        <v>0</v>
      </c>
      <c r="E10" s="22">
        <v>0</v>
      </c>
      <c r="F10" s="22">
        <v>1743</v>
      </c>
      <c r="G10" s="22">
        <v>0</v>
      </c>
      <c r="H10" s="22">
        <v>0</v>
      </c>
      <c r="I10" s="22">
        <v>76512</v>
      </c>
      <c r="J10" s="22">
        <v>9990</v>
      </c>
      <c r="K10" s="22">
        <v>13676</v>
      </c>
      <c r="L10" s="22">
        <v>0</v>
      </c>
      <c r="M10" s="22">
        <v>0</v>
      </c>
      <c r="N10" s="22">
        <v>68486</v>
      </c>
      <c r="O10" s="22">
        <v>133941</v>
      </c>
      <c r="P10" s="22">
        <v>0</v>
      </c>
      <c r="Q10" s="22">
        <v>5293</v>
      </c>
      <c r="R10" s="22">
        <v>41484</v>
      </c>
      <c r="S10" s="22">
        <v>78900</v>
      </c>
      <c r="T10" s="22">
        <v>0</v>
      </c>
      <c r="U10" s="22">
        <v>52600</v>
      </c>
      <c r="V10" s="22">
        <v>0</v>
      </c>
      <c r="W10" s="22">
        <v>0</v>
      </c>
      <c r="X10" s="22">
        <v>0</v>
      </c>
      <c r="Y10" s="25">
        <f t="shared" si="0"/>
        <v>483967</v>
      </c>
      <c r="Z10" s="130">
        <f t="shared" si="1"/>
        <v>24682.316999999999</v>
      </c>
      <c r="AA10" s="25">
        <f t="shared" si="2"/>
        <v>508649.31699999998</v>
      </c>
      <c r="AB10" s="137">
        <f t="shared" si="3"/>
        <v>50864.931700000001</v>
      </c>
      <c r="AC10" s="137">
        <f t="shared" si="4"/>
        <v>9664.337023</v>
      </c>
      <c r="AD10" s="137">
        <f t="shared" si="5"/>
        <v>569178.585723</v>
      </c>
    </row>
    <row r="11" spans="1:30" x14ac:dyDescent="0.25">
      <c r="A11" s="145">
        <v>9</v>
      </c>
      <c r="B11" s="5" t="s">
        <v>209</v>
      </c>
      <c r="C11" s="22">
        <v>1342</v>
      </c>
      <c r="D11" s="20">
        <v>0</v>
      </c>
      <c r="E11" s="22">
        <v>0</v>
      </c>
      <c r="F11" s="22">
        <v>1743</v>
      </c>
      <c r="G11" s="22">
        <v>0</v>
      </c>
      <c r="H11" s="22">
        <v>0</v>
      </c>
      <c r="I11" s="22">
        <v>76512</v>
      </c>
      <c r="J11" s="22">
        <v>9990</v>
      </c>
      <c r="K11" s="22">
        <v>13676</v>
      </c>
      <c r="L11" s="22">
        <v>0</v>
      </c>
      <c r="M11" s="22">
        <v>0</v>
      </c>
      <c r="N11" s="22">
        <v>68486</v>
      </c>
      <c r="O11" s="22">
        <v>133941</v>
      </c>
      <c r="P11" s="22">
        <v>0</v>
      </c>
      <c r="Q11" s="22">
        <v>5293</v>
      </c>
      <c r="R11" s="22">
        <v>41484</v>
      </c>
      <c r="S11" s="22">
        <v>78900</v>
      </c>
      <c r="T11" s="22">
        <v>0</v>
      </c>
      <c r="U11" s="22">
        <v>52600</v>
      </c>
      <c r="V11" s="22">
        <v>0</v>
      </c>
      <c r="W11" s="22">
        <v>0</v>
      </c>
      <c r="X11" s="22">
        <v>0</v>
      </c>
      <c r="Y11" s="25">
        <f t="shared" si="0"/>
        <v>483967</v>
      </c>
      <c r="Z11" s="130">
        <f t="shared" si="1"/>
        <v>24682.316999999999</v>
      </c>
      <c r="AA11" s="25">
        <f t="shared" si="2"/>
        <v>508649.31699999998</v>
      </c>
      <c r="AB11" s="137">
        <f t="shared" si="3"/>
        <v>50864.931700000001</v>
      </c>
      <c r="AC11" s="137">
        <f t="shared" si="4"/>
        <v>9664.337023</v>
      </c>
      <c r="AD11" s="137">
        <f t="shared" si="5"/>
        <v>569178.585723</v>
      </c>
    </row>
    <row r="12" spans="1:30" x14ac:dyDescent="0.25">
      <c r="A12" s="145">
        <v>10</v>
      </c>
      <c r="B12" s="5" t="s">
        <v>210</v>
      </c>
      <c r="C12" s="22">
        <v>1342</v>
      </c>
      <c r="D12" s="20">
        <v>0</v>
      </c>
      <c r="E12" s="22">
        <v>0</v>
      </c>
      <c r="F12" s="22">
        <v>1743</v>
      </c>
      <c r="G12" s="22">
        <v>0</v>
      </c>
      <c r="H12" s="22">
        <v>0</v>
      </c>
      <c r="I12" s="22">
        <v>76512</v>
      </c>
      <c r="J12" s="22">
        <v>9990</v>
      </c>
      <c r="K12" s="22">
        <v>13676</v>
      </c>
      <c r="L12" s="22">
        <v>0</v>
      </c>
      <c r="M12" s="22">
        <v>0</v>
      </c>
      <c r="N12" s="22">
        <v>136972</v>
      </c>
      <c r="O12" s="22">
        <v>178588</v>
      </c>
      <c r="P12" s="22">
        <v>0</v>
      </c>
      <c r="Q12" s="22">
        <v>5293</v>
      </c>
      <c r="R12" s="22">
        <v>41484</v>
      </c>
      <c r="S12" s="22">
        <v>78900</v>
      </c>
      <c r="T12" s="22">
        <v>0</v>
      </c>
      <c r="U12" s="22">
        <v>52600</v>
      </c>
      <c r="V12" s="22">
        <v>0</v>
      </c>
      <c r="W12" s="22">
        <v>0</v>
      </c>
      <c r="X12" s="22">
        <v>0</v>
      </c>
      <c r="Y12" s="25">
        <f t="shared" si="0"/>
        <v>597100</v>
      </c>
      <c r="Z12" s="130">
        <f t="shared" si="1"/>
        <v>30452.1</v>
      </c>
      <c r="AA12" s="25">
        <f t="shared" si="2"/>
        <v>627552.1</v>
      </c>
      <c r="AB12" s="137">
        <f t="shared" si="3"/>
        <v>62755.21</v>
      </c>
      <c r="AC12" s="137">
        <f t="shared" si="4"/>
        <v>11923.4899</v>
      </c>
      <c r="AD12" s="137">
        <f t="shared" si="5"/>
        <v>702230.79989999998</v>
      </c>
    </row>
    <row r="13" spans="1:30" x14ac:dyDescent="0.25">
      <c r="A13" s="145">
        <v>11</v>
      </c>
      <c r="B13" s="5" t="s">
        <v>211</v>
      </c>
      <c r="C13" s="22">
        <v>1342</v>
      </c>
      <c r="D13" s="20">
        <v>0</v>
      </c>
      <c r="E13" s="22">
        <v>0</v>
      </c>
      <c r="F13" s="22">
        <v>1743</v>
      </c>
      <c r="G13" s="22">
        <v>0</v>
      </c>
      <c r="H13" s="22">
        <v>0</v>
      </c>
      <c r="I13" s="22">
        <v>76512</v>
      </c>
      <c r="J13" s="22">
        <v>9990</v>
      </c>
      <c r="K13" s="22">
        <v>13676</v>
      </c>
      <c r="L13" s="22">
        <v>0</v>
      </c>
      <c r="M13" s="22">
        <v>0</v>
      </c>
      <c r="N13" s="22">
        <v>68486</v>
      </c>
      <c r="O13" s="22">
        <v>133941</v>
      </c>
      <c r="P13" s="22">
        <v>0</v>
      </c>
      <c r="Q13" s="22">
        <v>5293</v>
      </c>
      <c r="R13" s="22">
        <v>41484</v>
      </c>
      <c r="S13" s="22">
        <v>78900</v>
      </c>
      <c r="T13" s="22">
        <v>0</v>
      </c>
      <c r="U13" s="22">
        <v>52600</v>
      </c>
      <c r="V13" s="22">
        <v>0</v>
      </c>
      <c r="W13" s="22">
        <v>0</v>
      </c>
      <c r="X13" s="22">
        <v>0</v>
      </c>
      <c r="Y13" s="25">
        <f t="shared" si="0"/>
        <v>483967</v>
      </c>
      <c r="Z13" s="130">
        <f t="shared" si="1"/>
        <v>24682.316999999999</v>
      </c>
      <c r="AA13" s="25">
        <f t="shared" si="2"/>
        <v>508649.31699999998</v>
      </c>
      <c r="AB13" s="137">
        <f t="shared" si="3"/>
        <v>50864.931700000001</v>
      </c>
      <c r="AC13" s="137">
        <f t="shared" si="4"/>
        <v>9664.337023</v>
      </c>
      <c r="AD13" s="137">
        <f t="shared" si="5"/>
        <v>569178.585723</v>
      </c>
    </row>
    <row r="14" spans="1:30" x14ac:dyDescent="0.25">
      <c r="A14" s="145">
        <v>12</v>
      </c>
      <c r="B14" s="5" t="s">
        <v>212</v>
      </c>
      <c r="C14" s="22">
        <v>1342</v>
      </c>
      <c r="D14" s="20">
        <v>0</v>
      </c>
      <c r="E14" s="22">
        <v>0</v>
      </c>
      <c r="F14" s="22">
        <v>1743</v>
      </c>
      <c r="G14" s="22">
        <v>0</v>
      </c>
      <c r="H14" s="22">
        <v>0</v>
      </c>
      <c r="I14" s="22">
        <v>38256</v>
      </c>
      <c r="J14" s="22">
        <v>9990</v>
      </c>
      <c r="K14" s="22">
        <v>0</v>
      </c>
      <c r="L14" s="22">
        <v>0</v>
      </c>
      <c r="M14" s="22">
        <v>0</v>
      </c>
      <c r="N14" s="22">
        <v>68486</v>
      </c>
      <c r="O14" s="22">
        <v>89294</v>
      </c>
      <c r="P14" s="22">
        <v>0</v>
      </c>
      <c r="Q14" s="22">
        <v>0</v>
      </c>
      <c r="R14" s="22">
        <v>41484</v>
      </c>
      <c r="S14" s="22">
        <v>78900</v>
      </c>
      <c r="T14" s="22">
        <v>0</v>
      </c>
      <c r="U14" s="22">
        <v>0</v>
      </c>
      <c r="V14" s="22">
        <v>0</v>
      </c>
      <c r="W14" s="22">
        <v>0</v>
      </c>
      <c r="X14" s="22">
        <v>0</v>
      </c>
      <c r="Y14" s="25">
        <f t="shared" si="0"/>
        <v>329495</v>
      </c>
      <c r="Z14" s="130">
        <f t="shared" si="1"/>
        <v>16804.244999999999</v>
      </c>
      <c r="AA14" s="25">
        <f t="shared" si="2"/>
        <v>346299.245</v>
      </c>
      <c r="AB14" s="137">
        <f t="shared" si="3"/>
        <v>34629.924500000001</v>
      </c>
      <c r="AC14" s="137">
        <f t="shared" si="4"/>
        <v>6579.6856550000002</v>
      </c>
      <c r="AD14" s="137">
        <f t="shared" si="5"/>
        <v>387508.855155</v>
      </c>
    </row>
    <row r="15" spans="1:30" x14ac:dyDescent="0.25">
      <c r="A15" s="145">
        <v>13</v>
      </c>
      <c r="B15" s="5" t="s">
        <v>213</v>
      </c>
      <c r="C15" s="22">
        <v>1342</v>
      </c>
      <c r="D15" s="20">
        <v>0</v>
      </c>
      <c r="E15" s="22">
        <v>0</v>
      </c>
      <c r="F15" s="22">
        <v>1743</v>
      </c>
      <c r="G15" s="22">
        <v>0</v>
      </c>
      <c r="H15" s="22">
        <v>0</v>
      </c>
      <c r="I15" s="22">
        <v>38256</v>
      </c>
      <c r="J15" s="22">
        <v>9990</v>
      </c>
      <c r="K15" s="22">
        <v>0</v>
      </c>
      <c r="L15" s="22">
        <v>0</v>
      </c>
      <c r="M15" s="22">
        <v>0</v>
      </c>
      <c r="N15" s="22">
        <v>34243</v>
      </c>
      <c r="O15" s="22">
        <v>89294</v>
      </c>
      <c r="P15" s="22">
        <v>0</v>
      </c>
      <c r="Q15" s="22">
        <v>0</v>
      </c>
      <c r="R15" s="22">
        <v>0</v>
      </c>
      <c r="S15" s="22">
        <v>0</v>
      </c>
      <c r="T15" s="22">
        <v>0</v>
      </c>
      <c r="U15" s="22">
        <v>52600</v>
      </c>
      <c r="V15" s="22">
        <v>0</v>
      </c>
      <c r="W15" s="22">
        <v>0</v>
      </c>
      <c r="X15" s="22">
        <v>0</v>
      </c>
      <c r="Y15" s="25">
        <f t="shared" si="0"/>
        <v>227468</v>
      </c>
      <c r="Z15" s="130">
        <f t="shared" si="1"/>
        <v>11600.867999999999</v>
      </c>
      <c r="AA15" s="25">
        <f t="shared" si="2"/>
        <v>239068.86799999999</v>
      </c>
      <c r="AB15" s="137">
        <f t="shared" si="3"/>
        <v>23906.8868</v>
      </c>
      <c r="AC15" s="137">
        <f t="shared" si="4"/>
        <v>4542.3084920000001</v>
      </c>
      <c r="AD15" s="137">
        <f t="shared" si="5"/>
        <v>267518.06329199998</v>
      </c>
    </row>
    <row r="16" spans="1:30" x14ac:dyDescent="0.25">
      <c r="A16" s="145">
        <v>14</v>
      </c>
      <c r="B16" s="5" t="s">
        <v>214</v>
      </c>
      <c r="C16" s="22">
        <v>1342</v>
      </c>
      <c r="D16" s="20">
        <v>0</v>
      </c>
      <c r="E16" s="22">
        <v>0</v>
      </c>
      <c r="F16" s="22">
        <v>1743</v>
      </c>
      <c r="G16" s="22">
        <v>0</v>
      </c>
      <c r="H16" s="22">
        <v>0</v>
      </c>
      <c r="I16" s="22">
        <v>38256</v>
      </c>
      <c r="J16" s="22">
        <v>9990</v>
      </c>
      <c r="K16" s="22">
        <v>0</v>
      </c>
      <c r="L16" s="22">
        <v>0</v>
      </c>
      <c r="M16" s="22">
        <v>0</v>
      </c>
      <c r="N16" s="22">
        <v>68486</v>
      </c>
      <c r="O16" s="22">
        <v>44647</v>
      </c>
      <c r="P16" s="22">
        <v>0</v>
      </c>
      <c r="Q16" s="22">
        <v>0</v>
      </c>
      <c r="R16" s="22">
        <v>0</v>
      </c>
      <c r="S16" s="22">
        <v>0</v>
      </c>
      <c r="T16" s="22">
        <v>0</v>
      </c>
      <c r="U16" s="22">
        <v>52600</v>
      </c>
      <c r="V16" s="22">
        <v>0</v>
      </c>
      <c r="W16" s="22">
        <v>0</v>
      </c>
      <c r="X16" s="22">
        <v>0</v>
      </c>
      <c r="Y16" s="25">
        <f t="shared" si="0"/>
        <v>217064</v>
      </c>
      <c r="Z16" s="130">
        <f t="shared" si="1"/>
        <v>11070.263999999999</v>
      </c>
      <c r="AA16" s="25">
        <f t="shared" si="2"/>
        <v>228134.264</v>
      </c>
      <c r="AB16" s="137">
        <f t="shared" si="3"/>
        <v>22813.4264</v>
      </c>
      <c r="AC16" s="137">
        <f t="shared" si="4"/>
        <v>4334.5510160000003</v>
      </c>
      <c r="AD16" s="137">
        <f t="shared" si="5"/>
        <v>255282.241416</v>
      </c>
    </row>
    <row r="17" spans="1:30" x14ac:dyDescent="0.25">
      <c r="A17" s="145">
        <v>15</v>
      </c>
      <c r="B17" s="5" t="s">
        <v>215</v>
      </c>
      <c r="C17" s="22">
        <v>1342</v>
      </c>
      <c r="D17" s="20">
        <v>0</v>
      </c>
      <c r="E17" s="22">
        <v>0</v>
      </c>
      <c r="F17" s="22">
        <v>1743</v>
      </c>
      <c r="G17" s="22">
        <v>0</v>
      </c>
      <c r="H17" s="22">
        <v>0</v>
      </c>
      <c r="I17" s="22">
        <v>38256</v>
      </c>
      <c r="J17" s="22">
        <v>9990</v>
      </c>
      <c r="K17" s="22">
        <v>0</v>
      </c>
      <c r="L17" s="22">
        <v>0</v>
      </c>
      <c r="M17" s="22">
        <v>0</v>
      </c>
      <c r="N17" s="22">
        <v>34243</v>
      </c>
      <c r="O17" s="22">
        <v>89294</v>
      </c>
      <c r="P17" s="22">
        <v>0</v>
      </c>
      <c r="Q17" s="22">
        <v>0</v>
      </c>
      <c r="R17" s="22">
        <v>0</v>
      </c>
      <c r="S17" s="22">
        <v>0</v>
      </c>
      <c r="T17" s="22">
        <v>0</v>
      </c>
      <c r="U17" s="22">
        <v>0</v>
      </c>
      <c r="V17" s="22">
        <v>0</v>
      </c>
      <c r="W17" s="22">
        <v>0</v>
      </c>
      <c r="X17" s="22">
        <v>0</v>
      </c>
      <c r="Y17" s="25">
        <f t="shared" si="0"/>
        <v>174868</v>
      </c>
      <c r="Z17" s="130">
        <f t="shared" si="1"/>
        <v>8918.268</v>
      </c>
      <c r="AA17" s="25">
        <f t="shared" si="2"/>
        <v>183786.26800000001</v>
      </c>
      <c r="AB17" s="137">
        <f t="shared" si="3"/>
        <v>18378.626800000002</v>
      </c>
      <c r="AC17" s="137">
        <f t="shared" si="4"/>
        <v>3491.9390920000005</v>
      </c>
      <c r="AD17" s="137">
        <f t="shared" si="5"/>
        <v>205656.83389200002</v>
      </c>
    </row>
    <row r="18" spans="1:30" x14ac:dyDescent="0.25">
      <c r="A18" s="145">
        <v>16</v>
      </c>
      <c r="B18" s="5" t="s">
        <v>216</v>
      </c>
      <c r="C18" s="22">
        <v>1342</v>
      </c>
      <c r="D18" s="20">
        <v>0</v>
      </c>
      <c r="E18" s="22">
        <v>0</v>
      </c>
      <c r="F18" s="22">
        <v>1743</v>
      </c>
      <c r="G18" s="22">
        <v>0</v>
      </c>
      <c r="H18" s="22">
        <v>0</v>
      </c>
      <c r="I18" s="22">
        <v>114768</v>
      </c>
      <c r="J18" s="22">
        <v>9990</v>
      </c>
      <c r="K18" s="22">
        <v>13676</v>
      </c>
      <c r="L18" s="22">
        <v>0</v>
      </c>
      <c r="M18" s="22">
        <v>0</v>
      </c>
      <c r="N18" s="22">
        <v>68486</v>
      </c>
      <c r="O18" s="22">
        <v>133941</v>
      </c>
      <c r="P18" s="22">
        <v>0</v>
      </c>
      <c r="Q18" s="22">
        <v>5293</v>
      </c>
      <c r="R18" s="22">
        <v>41484</v>
      </c>
      <c r="S18" s="22">
        <v>78900</v>
      </c>
      <c r="T18" s="22">
        <v>0</v>
      </c>
      <c r="U18" s="22">
        <v>0</v>
      </c>
      <c r="V18" s="22">
        <v>0</v>
      </c>
      <c r="W18" s="22">
        <v>0</v>
      </c>
      <c r="X18" s="22">
        <v>0</v>
      </c>
      <c r="Y18" s="25">
        <f t="shared" si="0"/>
        <v>469623</v>
      </c>
      <c r="Z18" s="130">
        <f t="shared" si="1"/>
        <v>23950.772999999997</v>
      </c>
      <c r="AA18" s="25">
        <f t="shared" si="2"/>
        <v>493573.77299999999</v>
      </c>
      <c r="AB18" s="137">
        <f t="shared" si="3"/>
        <v>49357.3773</v>
      </c>
      <c r="AC18" s="137">
        <f t="shared" si="4"/>
        <v>9377.9016869999996</v>
      </c>
      <c r="AD18" s="137">
        <f t="shared" si="5"/>
        <v>552309.05198699993</v>
      </c>
    </row>
    <row r="19" spans="1:30" x14ac:dyDescent="0.25">
      <c r="A19" s="145">
        <v>17</v>
      </c>
      <c r="B19" s="5" t="s">
        <v>217</v>
      </c>
      <c r="C19" s="22">
        <v>1342</v>
      </c>
      <c r="D19" s="20">
        <v>0</v>
      </c>
      <c r="E19" s="22">
        <v>0</v>
      </c>
      <c r="F19" s="22">
        <v>1743</v>
      </c>
      <c r="G19" s="22">
        <v>0</v>
      </c>
      <c r="H19" s="22">
        <v>0</v>
      </c>
      <c r="I19" s="22">
        <v>38256</v>
      </c>
      <c r="J19" s="22">
        <v>9990</v>
      </c>
      <c r="K19" s="22">
        <v>13676</v>
      </c>
      <c r="L19" s="22">
        <v>0</v>
      </c>
      <c r="M19" s="22">
        <v>0</v>
      </c>
      <c r="N19" s="22">
        <v>34243</v>
      </c>
      <c r="O19" s="22">
        <v>89294</v>
      </c>
      <c r="P19" s="22">
        <v>0</v>
      </c>
      <c r="Q19" s="22">
        <v>5293</v>
      </c>
      <c r="R19" s="22">
        <v>0</v>
      </c>
      <c r="S19" s="22">
        <v>0</v>
      </c>
      <c r="T19" s="22">
        <v>0</v>
      </c>
      <c r="U19" s="22">
        <v>52600</v>
      </c>
      <c r="V19" s="22">
        <v>0</v>
      </c>
      <c r="W19" s="22">
        <v>0</v>
      </c>
      <c r="X19" s="22">
        <v>0</v>
      </c>
      <c r="Y19" s="25">
        <f t="shared" si="0"/>
        <v>246437</v>
      </c>
      <c r="Z19" s="130">
        <f t="shared" si="1"/>
        <v>12568.286999999998</v>
      </c>
      <c r="AA19" s="25">
        <f t="shared" si="2"/>
        <v>259005.28700000001</v>
      </c>
      <c r="AB19" s="137">
        <f t="shared" si="3"/>
        <v>25900.528700000003</v>
      </c>
      <c r="AC19" s="137">
        <f t="shared" si="4"/>
        <v>4921.1004530000009</v>
      </c>
      <c r="AD19" s="137">
        <f t="shared" si="5"/>
        <v>289826.91615300003</v>
      </c>
    </row>
    <row r="20" spans="1:30" x14ac:dyDescent="0.25">
      <c r="A20" s="145">
        <v>18</v>
      </c>
      <c r="B20" s="5" t="s">
        <v>218</v>
      </c>
      <c r="C20" s="22">
        <v>1342</v>
      </c>
      <c r="D20" s="20">
        <v>0</v>
      </c>
      <c r="E20" s="22">
        <v>0</v>
      </c>
      <c r="F20" s="22">
        <v>1743</v>
      </c>
      <c r="G20" s="22">
        <v>0</v>
      </c>
      <c r="H20" s="22">
        <v>0</v>
      </c>
      <c r="I20" s="22">
        <v>114768</v>
      </c>
      <c r="J20" s="22">
        <v>9990</v>
      </c>
      <c r="K20" s="22">
        <v>13676</v>
      </c>
      <c r="L20" s="22">
        <v>0</v>
      </c>
      <c r="M20" s="22">
        <v>0</v>
      </c>
      <c r="N20" s="22">
        <v>68486</v>
      </c>
      <c r="O20" s="22">
        <v>133941</v>
      </c>
      <c r="P20" s="22">
        <v>0</v>
      </c>
      <c r="Q20" s="22">
        <v>5293</v>
      </c>
      <c r="R20" s="22">
        <v>41484</v>
      </c>
      <c r="S20" s="22">
        <v>78900</v>
      </c>
      <c r="T20" s="22">
        <v>0</v>
      </c>
      <c r="U20" s="22">
        <v>0</v>
      </c>
      <c r="V20" s="22">
        <v>0</v>
      </c>
      <c r="W20" s="22">
        <v>0</v>
      </c>
      <c r="X20" s="22">
        <v>0</v>
      </c>
      <c r="Y20" s="25">
        <f t="shared" si="0"/>
        <v>469623</v>
      </c>
      <c r="Z20" s="130">
        <f t="shared" si="1"/>
        <v>23950.772999999997</v>
      </c>
      <c r="AA20" s="25">
        <f t="shared" si="2"/>
        <v>493573.77299999999</v>
      </c>
      <c r="AB20" s="137">
        <f t="shared" si="3"/>
        <v>49357.3773</v>
      </c>
      <c r="AC20" s="137">
        <f t="shared" si="4"/>
        <v>9377.9016869999996</v>
      </c>
      <c r="AD20" s="137">
        <f t="shared" si="5"/>
        <v>552309.05198699993</v>
      </c>
    </row>
    <row r="21" spans="1:30" x14ac:dyDescent="0.25">
      <c r="A21" s="145">
        <v>19</v>
      </c>
      <c r="B21" s="5" t="s">
        <v>219</v>
      </c>
      <c r="C21" s="22">
        <v>1342</v>
      </c>
      <c r="D21" s="20">
        <v>0</v>
      </c>
      <c r="E21" s="22">
        <v>0</v>
      </c>
      <c r="F21" s="22">
        <v>1743</v>
      </c>
      <c r="G21" s="22">
        <v>0</v>
      </c>
      <c r="H21" s="22">
        <v>0</v>
      </c>
      <c r="I21" s="22">
        <v>38256</v>
      </c>
      <c r="J21" s="22">
        <v>9990</v>
      </c>
      <c r="K21" s="22">
        <v>13676</v>
      </c>
      <c r="L21" s="22">
        <v>0</v>
      </c>
      <c r="M21" s="22">
        <v>0</v>
      </c>
      <c r="N21" s="22">
        <v>34243</v>
      </c>
      <c r="O21" s="22">
        <v>89294</v>
      </c>
      <c r="P21" s="22">
        <v>0</v>
      </c>
      <c r="Q21" s="22">
        <v>5293</v>
      </c>
      <c r="R21" s="22">
        <v>0</v>
      </c>
      <c r="S21" s="22">
        <v>78900</v>
      </c>
      <c r="T21" s="22">
        <v>0</v>
      </c>
      <c r="U21" s="22">
        <v>0</v>
      </c>
      <c r="V21" s="22">
        <v>0</v>
      </c>
      <c r="W21" s="22">
        <v>0</v>
      </c>
      <c r="X21" s="22">
        <v>0</v>
      </c>
      <c r="Y21" s="25">
        <f t="shared" si="0"/>
        <v>272737</v>
      </c>
      <c r="Z21" s="130">
        <f t="shared" si="1"/>
        <v>13909.587</v>
      </c>
      <c r="AA21" s="25">
        <f t="shared" si="2"/>
        <v>286646.587</v>
      </c>
      <c r="AB21" s="137">
        <f t="shared" si="3"/>
        <v>28664.6587</v>
      </c>
      <c r="AC21" s="137">
        <f t="shared" si="4"/>
        <v>5446.2851529999998</v>
      </c>
      <c r="AD21" s="137">
        <f t="shared" si="5"/>
        <v>320757.53085299995</v>
      </c>
    </row>
    <row r="22" spans="1:30" x14ac:dyDescent="0.25">
      <c r="A22" s="145">
        <v>20</v>
      </c>
      <c r="B22" s="5" t="s">
        <v>220</v>
      </c>
      <c r="C22" s="22">
        <v>1342</v>
      </c>
      <c r="D22" s="20">
        <v>0</v>
      </c>
      <c r="E22" s="22">
        <v>0</v>
      </c>
      <c r="F22" s="22">
        <v>1743</v>
      </c>
      <c r="G22" s="22">
        <v>0</v>
      </c>
      <c r="H22" s="22">
        <v>0</v>
      </c>
      <c r="I22" s="22">
        <v>38256</v>
      </c>
      <c r="J22" s="22">
        <v>9990</v>
      </c>
      <c r="K22" s="22">
        <v>13676</v>
      </c>
      <c r="L22" s="22">
        <v>0</v>
      </c>
      <c r="M22" s="22">
        <v>0</v>
      </c>
      <c r="N22" s="22">
        <v>34243</v>
      </c>
      <c r="O22" s="22">
        <v>89294</v>
      </c>
      <c r="P22" s="22">
        <v>0</v>
      </c>
      <c r="Q22" s="22">
        <v>5293</v>
      </c>
      <c r="R22" s="22">
        <v>0</v>
      </c>
      <c r="S22" s="22">
        <v>78900</v>
      </c>
      <c r="T22" s="22">
        <v>0</v>
      </c>
      <c r="U22" s="22">
        <v>0</v>
      </c>
      <c r="V22" s="22">
        <v>0</v>
      </c>
      <c r="W22" s="22">
        <v>0</v>
      </c>
      <c r="X22" s="22">
        <v>0</v>
      </c>
      <c r="Y22" s="25">
        <f t="shared" si="0"/>
        <v>272737</v>
      </c>
      <c r="Z22" s="130">
        <f t="shared" si="1"/>
        <v>13909.587</v>
      </c>
      <c r="AA22" s="25">
        <f t="shared" si="2"/>
        <v>286646.587</v>
      </c>
      <c r="AB22" s="137">
        <f t="shared" si="3"/>
        <v>28664.6587</v>
      </c>
      <c r="AC22" s="137">
        <f t="shared" si="4"/>
        <v>5446.2851529999998</v>
      </c>
      <c r="AD22" s="137">
        <f t="shared" si="5"/>
        <v>320757.53085299995</v>
      </c>
    </row>
    <row r="23" spans="1:30" x14ac:dyDescent="0.25">
      <c r="A23" s="145">
        <v>21</v>
      </c>
      <c r="B23" s="5" t="s">
        <v>221</v>
      </c>
      <c r="C23" s="22">
        <v>1342</v>
      </c>
      <c r="D23" s="20">
        <v>0</v>
      </c>
      <c r="E23" s="22">
        <v>0</v>
      </c>
      <c r="F23" s="22">
        <v>1743</v>
      </c>
      <c r="G23" s="22">
        <v>0</v>
      </c>
      <c r="H23" s="22">
        <v>0</v>
      </c>
      <c r="I23" s="22">
        <v>38256</v>
      </c>
      <c r="J23" s="22">
        <v>9990</v>
      </c>
      <c r="K23" s="22">
        <v>13676</v>
      </c>
      <c r="L23" s="22">
        <v>0</v>
      </c>
      <c r="M23" s="22">
        <v>0</v>
      </c>
      <c r="N23" s="22">
        <v>34243</v>
      </c>
      <c r="O23" s="22">
        <v>89294</v>
      </c>
      <c r="P23" s="22">
        <v>0</v>
      </c>
      <c r="Q23" s="22">
        <v>5293</v>
      </c>
      <c r="R23" s="22">
        <v>0</v>
      </c>
      <c r="S23" s="22">
        <v>78900</v>
      </c>
      <c r="T23" s="22">
        <v>0</v>
      </c>
      <c r="U23" s="22">
        <v>0</v>
      </c>
      <c r="V23" s="22">
        <v>0</v>
      </c>
      <c r="W23" s="22">
        <v>0</v>
      </c>
      <c r="X23" s="22">
        <v>0</v>
      </c>
      <c r="Y23" s="25">
        <f t="shared" si="0"/>
        <v>272737</v>
      </c>
      <c r="Z23" s="130">
        <f t="shared" si="1"/>
        <v>13909.587</v>
      </c>
      <c r="AA23" s="25">
        <f t="shared" si="2"/>
        <v>286646.587</v>
      </c>
      <c r="AB23" s="137">
        <f t="shared" si="3"/>
        <v>28664.6587</v>
      </c>
      <c r="AC23" s="137">
        <f t="shared" si="4"/>
        <v>5446.2851529999998</v>
      </c>
      <c r="AD23" s="137">
        <f t="shared" si="5"/>
        <v>320757.53085299995</v>
      </c>
    </row>
    <row r="24" spans="1:30" x14ac:dyDescent="0.25">
      <c r="A24" s="145">
        <v>22</v>
      </c>
      <c r="B24" s="5" t="s">
        <v>222</v>
      </c>
      <c r="C24" s="22">
        <v>1342</v>
      </c>
      <c r="D24" s="20">
        <v>0</v>
      </c>
      <c r="E24" s="22">
        <v>0</v>
      </c>
      <c r="F24" s="22">
        <v>1743</v>
      </c>
      <c r="G24" s="22">
        <v>0</v>
      </c>
      <c r="H24" s="22">
        <v>0</v>
      </c>
      <c r="I24" s="22">
        <v>38256</v>
      </c>
      <c r="J24" s="22">
        <v>9990</v>
      </c>
      <c r="K24" s="22">
        <v>13676</v>
      </c>
      <c r="L24" s="22">
        <v>0</v>
      </c>
      <c r="M24" s="22">
        <v>0</v>
      </c>
      <c r="N24" s="22">
        <v>34243</v>
      </c>
      <c r="O24" s="22">
        <v>89294</v>
      </c>
      <c r="P24" s="22">
        <v>0</v>
      </c>
      <c r="Q24" s="22">
        <v>5293</v>
      </c>
      <c r="R24" s="22">
        <v>0</v>
      </c>
      <c r="S24" s="22">
        <v>78900</v>
      </c>
      <c r="T24" s="22">
        <v>0</v>
      </c>
      <c r="U24" s="22">
        <v>0</v>
      </c>
      <c r="V24" s="22">
        <v>0</v>
      </c>
      <c r="W24" s="22">
        <v>0</v>
      </c>
      <c r="X24" s="22">
        <v>0</v>
      </c>
      <c r="Y24" s="25">
        <f t="shared" si="0"/>
        <v>272737</v>
      </c>
      <c r="Z24" s="130">
        <f t="shared" si="1"/>
        <v>13909.587</v>
      </c>
      <c r="AA24" s="25">
        <f t="shared" si="2"/>
        <v>286646.587</v>
      </c>
      <c r="AB24" s="137">
        <f t="shared" si="3"/>
        <v>28664.6587</v>
      </c>
      <c r="AC24" s="137">
        <f t="shared" si="4"/>
        <v>5446.2851529999998</v>
      </c>
      <c r="AD24" s="137">
        <f t="shared" si="5"/>
        <v>320757.53085299995</v>
      </c>
    </row>
    <row r="25" spans="1:30" x14ac:dyDescent="0.25">
      <c r="A25" s="145">
        <v>23</v>
      </c>
      <c r="B25" s="5" t="s">
        <v>223</v>
      </c>
      <c r="C25" s="22">
        <v>1342</v>
      </c>
      <c r="D25" s="20">
        <v>0</v>
      </c>
      <c r="E25" s="22">
        <v>0</v>
      </c>
      <c r="F25" s="22">
        <v>1743</v>
      </c>
      <c r="G25" s="22">
        <v>0</v>
      </c>
      <c r="H25" s="22">
        <v>0</v>
      </c>
      <c r="I25" s="22">
        <v>38256</v>
      </c>
      <c r="J25" s="22">
        <v>9990</v>
      </c>
      <c r="K25" s="22">
        <v>13676</v>
      </c>
      <c r="L25" s="22">
        <v>0</v>
      </c>
      <c r="M25" s="22">
        <v>0</v>
      </c>
      <c r="N25" s="22">
        <v>34243</v>
      </c>
      <c r="O25" s="22">
        <v>89294</v>
      </c>
      <c r="P25" s="22">
        <v>0</v>
      </c>
      <c r="Q25" s="22">
        <v>5293</v>
      </c>
      <c r="R25" s="22">
        <v>0</v>
      </c>
      <c r="S25" s="22">
        <v>78900</v>
      </c>
      <c r="T25" s="22">
        <v>0</v>
      </c>
      <c r="U25" s="22">
        <v>0</v>
      </c>
      <c r="V25" s="22">
        <v>0</v>
      </c>
      <c r="W25" s="22">
        <v>0</v>
      </c>
      <c r="X25" s="22">
        <v>0</v>
      </c>
      <c r="Y25" s="25">
        <f t="shared" si="0"/>
        <v>272737</v>
      </c>
      <c r="Z25" s="130">
        <f t="shared" si="1"/>
        <v>13909.587</v>
      </c>
      <c r="AA25" s="25">
        <f t="shared" si="2"/>
        <v>286646.587</v>
      </c>
      <c r="AB25" s="137">
        <f t="shared" si="3"/>
        <v>28664.6587</v>
      </c>
      <c r="AC25" s="137">
        <f t="shared" si="4"/>
        <v>5446.2851529999998</v>
      </c>
      <c r="AD25" s="137">
        <f t="shared" si="5"/>
        <v>320757.53085299995</v>
      </c>
    </row>
    <row r="26" spans="1:30" x14ac:dyDescent="0.25">
      <c r="A26" s="145">
        <v>24</v>
      </c>
      <c r="B26" s="5" t="s">
        <v>224</v>
      </c>
      <c r="C26" s="22">
        <v>1342</v>
      </c>
      <c r="D26" s="20">
        <v>0</v>
      </c>
      <c r="E26" s="22">
        <v>0</v>
      </c>
      <c r="F26" s="22">
        <v>1743</v>
      </c>
      <c r="G26" s="22">
        <v>0</v>
      </c>
      <c r="H26" s="22">
        <v>0</v>
      </c>
      <c r="I26" s="22">
        <v>38256</v>
      </c>
      <c r="J26" s="22">
        <v>9990</v>
      </c>
      <c r="K26" s="22">
        <v>13676</v>
      </c>
      <c r="L26" s="22">
        <v>0</v>
      </c>
      <c r="M26" s="22">
        <v>0</v>
      </c>
      <c r="N26" s="22">
        <v>34243</v>
      </c>
      <c r="O26" s="22">
        <v>89294</v>
      </c>
      <c r="P26" s="22">
        <v>0</v>
      </c>
      <c r="Q26" s="22">
        <v>5293</v>
      </c>
      <c r="R26" s="22">
        <v>0</v>
      </c>
      <c r="S26" s="22">
        <v>78900</v>
      </c>
      <c r="T26" s="22">
        <v>0</v>
      </c>
      <c r="U26" s="22">
        <v>0</v>
      </c>
      <c r="V26" s="22">
        <v>0</v>
      </c>
      <c r="W26" s="22">
        <v>0</v>
      </c>
      <c r="X26" s="22">
        <v>0</v>
      </c>
      <c r="Y26" s="25">
        <f t="shared" si="0"/>
        <v>272737</v>
      </c>
      <c r="Z26" s="130">
        <f t="shared" si="1"/>
        <v>13909.587</v>
      </c>
      <c r="AA26" s="25">
        <f t="shared" si="2"/>
        <v>286646.587</v>
      </c>
      <c r="AB26" s="137">
        <f t="shared" si="3"/>
        <v>28664.6587</v>
      </c>
      <c r="AC26" s="137">
        <f t="shared" si="4"/>
        <v>5446.2851529999998</v>
      </c>
      <c r="AD26" s="137">
        <f t="shared" si="5"/>
        <v>320757.53085299995</v>
      </c>
    </row>
    <row r="27" spans="1:30" x14ac:dyDescent="0.25">
      <c r="A27" s="145">
        <v>25</v>
      </c>
      <c r="B27" s="5" t="s">
        <v>225</v>
      </c>
      <c r="C27" s="22">
        <v>1342</v>
      </c>
      <c r="D27" s="20">
        <v>0</v>
      </c>
      <c r="E27" s="22">
        <v>0</v>
      </c>
      <c r="F27" s="22">
        <v>1743</v>
      </c>
      <c r="G27" s="22">
        <v>0</v>
      </c>
      <c r="H27" s="22">
        <v>0</v>
      </c>
      <c r="I27" s="22">
        <v>38256</v>
      </c>
      <c r="J27" s="22">
        <v>9990</v>
      </c>
      <c r="K27" s="22">
        <v>13676</v>
      </c>
      <c r="L27" s="22">
        <v>0</v>
      </c>
      <c r="M27" s="22">
        <v>0</v>
      </c>
      <c r="N27" s="22">
        <v>34243</v>
      </c>
      <c r="O27" s="22">
        <v>89294</v>
      </c>
      <c r="P27" s="22">
        <v>0</v>
      </c>
      <c r="Q27" s="22">
        <v>5293</v>
      </c>
      <c r="R27" s="22">
        <v>0</v>
      </c>
      <c r="S27" s="22">
        <v>78900</v>
      </c>
      <c r="T27" s="22">
        <v>0</v>
      </c>
      <c r="U27" s="22">
        <v>52600</v>
      </c>
      <c r="V27" s="22">
        <v>0</v>
      </c>
      <c r="W27" s="22">
        <v>0</v>
      </c>
      <c r="X27" s="22">
        <v>0</v>
      </c>
      <c r="Y27" s="25">
        <f t="shared" si="0"/>
        <v>325337</v>
      </c>
      <c r="Z27" s="130">
        <f t="shared" si="1"/>
        <v>16592.186999999998</v>
      </c>
      <c r="AA27" s="25">
        <f t="shared" si="2"/>
        <v>341929.18699999998</v>
      </c>
      <c r="AB27" s="137">
        <f t="shared" si="3"/>
        <v>34192.918700000002</v>
      </c>
      <c r="AC27" s="137">
        <f t="shared" si="4"/>
        <v>6496.6545530000003</v>
      </c>
      <c r="AD27" s="137">
        <f t="shared" si="5"/>
        <v>382618.76025299996</v>
      </c>
    </row>
    <row r="28" spans="1:30" ht="15.75" x14ac:dyDescent="0.25">
      <c r="C28" s="10">
        <f>SUM(C3:C27)</f>
        <v>30195</v>
      </c>
      <c r="D28" s="10">
        <f t="shared" ref="D28:X28" si="6">SUM(D3:D27)</f>
        <v>0</v>
      </c>
      <c r="E28" s="10">
        <f t="shared" si="6"/>
        <v>5229</v>
      </c>
      <c r="F28" s="10">
        <f t="shared" si="6"/>
        <v>45318</v>
      </c>
      <c r="G28" s="10">
        <f t="shared" si="6"/>
        <v>0</v>
      </c>
      <c r="H28" s="10">
        <f t="shared" si="6"/>
        <v>0</v>
      </c>
      <c r="I28" s="10">
        <f t="shared" si="6"/>
        <v>1721520</v>
      </c>
      <c r="J28" s="10">
        <f t="shared" si="6"/>
        <v>349650</v>
      </c>
      <c r="K28" s="10">
        <f t="shared" si="6"/>
        <v>287196</v>
      </c>
      <c r="L28" s="10">
        <f t="shared" si="6"/>
        <v>0</v>
      </c>
      <c r="M28" s="10">
        <f t="shared" si="6"/>
        <v>0</v>
      </c>
      <c r="N28" s="10">
        <f t="shared" si="6"/>
        <v>2465496</v>
      </c>
      <c r="O28" s="10">
        <f t="shared" si="6"/>
        <v>3928936</v>
      </c>
      <c r="P28" s="10">
        <f t="shared" si="6"/>
        <v>0</v>
      </c>
      <c r="Q28" s="10">
        <f t="shared" si="6"/>
        <v>132325</v>
      </c>
      <c r="R28" s="10">
        <f t="shared" si="6"/>
        <v>871164</v>
      </c>
      <c r="S28" s="10">
        <f t="shared" si="6"/>
        <v>2051400</v>
      </c>
      <c r="T28" s="10">
        <f t="shared" si="6"/>
        <v>0</v>
      </c>
      <c r="U28" s="10">
        <f t="shared" si="6"/>
        <v>683800</v>
      </c>
      <c r="V28" s="10">
        <f t="shared" si="6"/>
        <v>25292</v>
      </c>
      <c r="W28" s="10">
        <f t="shared" si="6"/>
        <v>0</v>
      </c>
      <c r="X28" s="10">
        <f t="shared" si="6"/>
        <v>64698</v>
      </c>
      <c r="Y28" s="27">
        <f>SUM(Y3:Y27)</f>
        <v>12662219</v>
      </c>
      <c r="Z28" s="128">
        <f>SUM(Z3:Z27)</f>
        <v>645773.16900000034</v>
      </c>
      <c r="AA28" s="573">
        <f>SUM(AA3:AA27)</f>
        <v>13307992.168999996</v>
      </c>
      <c r="AD28" s="573">
        <f>SUM(AD3:AD27)</f>
        <v>14891643.237110997</v>
      </c>
    </row>
    <row r="30" spans="1:30" ht="15.75" x14ac:dyDescent="0.25">
      <c r="Z30" s="137" t="s">
        <v>1865</v>
      </c>
      <c r="AA30" s="573">
        <v>721844759.03796279</v>
      </c>
    </row>
    <row r="31" spans="1:30" ht="15.75" x14ac:dyDescent="0.25">
      <c r="Z31" t="s">
        <v>1506</v>
      </c>
      <c r="AA31" s="573">
        <v>64018801</v>
      </c>
    </row>
    <row r="32" spans="1:30" x14ac:dyDescent="0.25">
      <c r="AA32" s="137">
        <f>SUM(AA30:AA31)+AD28</f>
        <v>800755203.27507377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2:CO114"/>
  <sheetViews>
    <sheetView topLeftCell="CE94" workbookViewId="0">
      <selection activeCell="CK106" sqref="CK106"/>
    </sheetView>
  </sheetViews>
  <sheetFormatPr baseColWidth="10" defaultColWidth="10.7109375" defaultRowHeight="13.5" x14ac:dyDescent="0.25"/>
  <cols>
    <col min="1" max="1" width="5.140625" style="204" bestFit="1" customWidth="1"/>
    <col min="2" max="2" width="8" style="204" bestFit="1" customWidth="1"/>
    <col min="3" max="3" width="8" style="204" customWidth="1"/>
    <col min="4" max="4" width="65.42578125" style="204" customWidth="1"/>
    <col min="5" max="5" width="9.28515625" style="204" hidden="1" customWidth="1"/>
    <col min="6" max="6" width="9.85546875" style="204" hidden="1" customWidth="1"/>
    <col min="7" max="7" width="6.7109375" style="204" hidden="1" customWidth="1"/>
    <col min="8" max="9" width="12.42578125" style="204" hidden="1" customWidth="1"/>
    <col min="10" max="10" width="17.28515625" style="204" hidden="1" customWidth="1"/>
    <col min="11" max="12" width="13.42578125" style="204" hidden="1" customWidth="1"/>
    <col min="13" max="13" width="15.42578125" style="204" hidden="1" customWidth="1"/>
    <col min="14" max="16" width="16.7109375" style="204" hidden="1" customWidth="1"/>
    <col min="17" max="19" width="16" style="204" hidden="1" customWidth="1"/>
    <col min="20" max="22" width="16.85546875" style="204" hidden="1" customWidth="1"/>
    <col min="23" max="25" width="19.85546875" style="204" hidden="1" customWidth="1"/>
    <col min="26" max="28" width="16.7109375" style="204" hidden="1" customWidth="1"/>
    <col min="29" max="31" width="14.5703125" style="204" hidden="1" customWidth="1"/>
    <col min="32" max="34" width="21.28515625" style="204" hidden="1" customWidth="1"/>
    <col min="35" max="37" width="22.28515625" style="204" hidden="1" customWidth="1"/>
    <col min="38" max="40" width="24.140625" style="204" hidden="1" customWidth="1"/>
    <col min="41" max="43" width="35.7109375" style="204" hidden="1" customWidth="1"/>
    <col min="44" max="46" width="14.5703125" style="204" hidden="1" customWidth="1"/>
    <col min="47" max="49" width="23.7109375" style="204" hidden="1" customWidth="1"/>
    <col min="50" max="52" width="23.28515625" style="204" hidden="1" customWidth="1"/>
    <col min="53" max="55" width="13.42578125" style="204" hidden="1" customWidth="1"/>
    <col min="56" max="58" width="23" style="204" hidden="1" customWidth="1"/>
    <col min="59" max="61" width="16.85546875" style="204" hidden="1" customWidth="1"/>
    <col min="62" max="64" width="22.140625" style="204" hidden="1" customWidth="1"/>
    <col min="65" max="67" width="14" style="204" hidden="1" customWidth="1"/>
    <col min="68" max="70" width="21.28515625" style="204" hidden="1" customWidth="1"/>
    <col min="71" max="73" width="16.7109375" style="204" hidden="1" customWidth="1"/>
    <col min="74" max="76" width="18.140625" style="204" hidden="1" customWidth="1"/>
    <col min="77" max="79" width="13.42578125" style="204" hidden="1" customWidth="1"/>
    <col min="80" max="82" width="17.140625" style="204" hidden="1" customWidth="1"/>
    <col min="83" max="83" width="11.140625" style="204" customWidth="1"/>
    <col min="84" max="84" width="10" style="204" hidden="1" customWidth="1"/>
    <col min="85" max="85" width="10" style="204" customWidth="1"/>
    <col min="86" max="86" width="14.5703125" style="204" customWidth="1"/>
    <col min="87" max="87" width="14.7109375" style="204" customWidth="1"/>
    <col min="88" max="88" width="10" style="204" customWidth="1"/>
    <col min="89" max="89" width="17" style="204" customWidth="1"/>
    <col min="90" max="90" width="17.42578125" style="204" customWidth="1"/>
    <col min="91" max="91" width="19.28515625" style="204" customWidth="1"/>
    <col min="92" max="92" width="17.28515625" style="204" customWidth="1"/>
    <col min="93" max="93" width="10.7109375" style="204" bestFit="1" customWidth="1"/>
    <col min="94" max="16384" width="10.7109375" style="204"/>
  </cols>
  <sheetData>
    <row r="2" spans="1:92" x14ac:dyDescent="0.25">
      <c r="A2" s="204">
        <v>1</v>
      </c>
      <c r="B2" s="204">
        <v>2</v>
      </c>
      <c r="C2" s="204">
        <v>3</v>
      </c>
      <c r="D2" s="204">
        <v>4</v>
      </c>
      <c r="E2" s="204">
        <v>5</v>
      </c>
      <c r="F2" s="204">
        <v>6</v>
      </c>
      <c r="G2" s="204">
        <v>7</v>
      </c>
      <c r="H2" s="204">
        <v>8</v>
      </c>
      <c r="I2" s="204">
        <v>9</v>
      </c>
      <c r="J2" s="204">
        <v>10</v>
      </c>
      <c r="K2" s="204">
        <v>11</v>
      </c>
      <c r="L2" s="204">
        <v>12</v>
      </c>
      <c r="M2" s="204">
        <v>13</v>
      </c>
      <c r="N2" s="204">
        <v>14</v>
      </c>
      <c r="O2" s="204">
        <v>15</v>
      </c>
      <c r="P2" s="204">
        <v>16</v>
      </c>
      <c r="Q2" s="204">
        <v>17</v>
      </c>
      <c r="R2" s="204">
        <v>18</v>
      </c>
      <c r="S2" s="204">
        <v>19</v>
      </c>
      <c r="T2" s="204">
        <v>20</v>
      </c>
      <c r="U2" s="204">
        <v>21</v>
      </c>
      <c r="V2" s="204">
        <v>22</v>
      </c>
      <c r="W2" s="204">
        <v>23</v>
      </c>
      <c r="X2" s="204">
        <v>24</v>
      </c>
      <c r="Y2" s="204">
        <v>25</v>
      </c>
      <c r="Z2" s="204">
        <v>26</v>
      </c>
      <c r="AA2" s="204">
        <v>27</v>
      </c>
      <c r="AB2" s="204">
        <v>28</v>
      </c>
      <c r="AC2" s="204">
        <v>29</v>
      </c>
      <c r="AD2" s="204">
        <v>30</v>
      </c>
      <c r="AE2" s="204">
        <v>31</v>
      </c>
      <c r="AF2" s="204">
        <v>32</v>
      </c>
      <c r="AG2" s="204">
        <v>33</v>
      </c>
      <c r="AH2" s="204">
        <v>34</v>
      </c>
      <c r="AI2" s="204">
        <v>35</v>
      </c>
      <c r="AJ2" s="204">
        <v>36</v>
      </c>
      <c r="AK2" s="204">
        <v>37</v>
      </c>
      <c r="AL2" s="204">
        <v>38</v>
      </c>
      <c r="AM2" s="204">
        <v>39</v>
      </c>
      <c r="AN2" s="204">
        <v>40</v>
      </c>
      <c r="AO2" s="204">
        <v>41</v>
      </c>
      <c r="AP2" s="204">
        <v>42</v>
      </c>
      <c r="AQ2" s="204">
        <v>43</v>
      </c>
      <c r="AR2" s="204">
        <v>44</v>
      </c>
      <c r="AS2" s="204">
        <v>45</v>
      </c>
      <c r="AT2" s="204">
        <v>46</v>
      </c>
      <c r="AU2" s="204">
        <v>47</v>
      </c>
      <c r="AV2" s="204">
        <v>48</v>
      </c>
      <c r="AW2" s="204">
        <v>49</v>
      </c>
      <c r="AX2" s="204">
        <v>50</v>
      </c>
      <c r="AY2" s="204">
        <v>51</v>
      </c>
      <c r="AZ2" s="204">
        <v>52</v>
      </c>
      <c r="BA2" s="204">
        <v>53</v>
      </c>
      <c r="BB2" s="204">
        <v>54</v>
      </c>
      <c r="BC2" s="204">
        <v>55</v>
      </c>
      <c r="BD2" s="204">
        <v>56</v>
      </c>
      <c r="BE2" s="204">
        <v>57</v>
      </c>
      <c r="BF2" s="204">
        <v>58</v>
      </c>
      <c r="BG2" s="204">
        <v>59</v>
      </c>
      <c r="BH2" s="204">
        <v>60</v>
      </c>
      <c r="BI2" s="204">
        <v>61</v>
      </c>
      <c r="BJ2" s="204">
        <v>62</v>
      </c>
      <c r="BK2" s="204">
        <v>63</v>
      </c>
      <c r="BL2" s="204">
        <v>64</v>
      </c>
      <c r="BM2" s="204">
        <v>65</v>
      </c>
      <c r="BN2" s="204">
        <v>66</v>
      </c>
      <c r="BO2" s="204">
        <v>67</v>
      </c>
      <c r="BP2" s="204">
        <v>68</v>
      </c>
      <c r="BQ2" s="204">
        <v>69</v>
      </c>
      <c r="BR2" s="204">
        <v>70</v>
      </c>
      <c r="BS2" s="204">
        <v>71</v>
      </c>
      <c r="BT2" s="204">
        <v>72</v>
      </c>
      <c r="BU2" s="204">
        <v>73</v>
      </c>
      <c r="BV2" s="204">
        <v>74</v>
      </c>
      <c r="BW2" s="204">
        <v>75</v>
      </c>
      <c r="BX2" s="204">
        <v>76</v>
      </c>
      <c r="BY2" s="204">
        <v>77</v>
      </c>
      <c r="BZ2" s="204">
        <v>78</v>
      </c>
      <c r="CA2" s="204">
        <v>79</v>
      </c>
      <c r="CB2" s="204">
        <v>80</v>
      </c>
      <c r="CC2" s="204">
        <v>81</v>
      </c>
      <c r="CD2" s="204">
        <v>82</v>
      </c>
      <c r="CE2" s="204">
        <v>83</v>
      </c>
      <c r="CF2" s="204">
        <v>84</v>
      </c>
      <c r="CG2" s="204">
        <v>85</v>
      </c>
      <c r="CH2" s="204">
        <v>86</v>
      </c>
      <c r="CI2" s="204">
        <v>87</v>
      </c>
      <c r="CJ2" s="204">
        <v>88</v>
      </c>
      <c r="CK2" s="204">
        <v>89</v>
      </c>
      <c r="CL2" s="204">
        <v>90</v>
      </c>
      <c r="CM2" s="204">
        <v>91</v>
      </c>
      <c r="CN2" s="204">
        <v>92</v>
      </c>
    </row>
    <row r="3" spans="1:92" ht="25.5" x14ac:dyDescent="0.25">
      <c r="H3" s="469" t="s">
        <v>1396</v>
      </c>
      <c r="I3" s="470"/>
      <c r="J3" s="471"/>
      <c r="K3" s="469" t="s">
        <v>1397</v>
      </c>
      <c r="L3" s="470"/>
      <c r="M3" s="471"/>
      <c r="N3" s="469" t="s">
        <v>1398</v>
      </c>
      <c r="O3" s="470"/>
      <c r="P3" s="471"/>
      <c r="Q3" s="469" t="s">
        <v>1399</v>
      </c>
      <c r="R3" s="470"/>
      <c r="S3" s="471"/>
      <c r="T3" s="469" t="s">
        <v>1400</v>
      </c>
      <c r="U3" s="470"/>
      <c r="V3" s="471"/>
      <c r="W3" s="469" t="s">
        <v>1401</v>
      </c>
      <c r="X3" s="470"/>
      <c r="Y3" s="471"/>
      <c r="Z3" s="469" t="s">
        <v>1402</v>
      </c>
      <c r="AA3" s="470"/>
      <c r="AB3" s="471"/>
      <c r="AC3" s="469" t="s">
        <v>1403</v>
      </c>
      <c r="AD3" s="470"/>
      <c r="AE3" s="471"/>
      <c r="AF3" s="469" t="s">
        <v>1404</v>
      </c>
      <c r="AG3" s="470"/>
      <c r="AH3" s="471"/>
      <c r="AI3" s="469" t="s">
        <v>1405</v>
      </c>
      <c r="AJ3" s="470"/>
      <c r="AK3" s="471"/>
      <c r="AL3" s="469" t="s">
        <v>1406</v>
      </c>
      <c r="AM3" s="470"/>
      <c r="AN3" s="471"/>
      <c r="AO3" s="469" t="s">
        <v>1407</v>
      </c>
      <c r="AP3" s="470"/>
      <c r="AQ3" s="471"/>
      <c r="AR3" s="469" t="s">
        <v>1408</v>
      </c>
      <c r="AS3" s="470"/>
      <c r="AT3" s="471"/>
      <c r="AU3" s="469" t="s">
        <v>1409</v>
      </c>
      <c r="AV3" s="470"/>
      <c r="AW3" s="471"/>
      <c r="AX3" s="469" t="s">
        <v>1410</v>
      </c>
      <c r="AY3" s="470"/>
      <c r="AZ3" s="471"/>
      <c r="BA3" s="469" t="s">
        <v>1411</v>
      </c>
      <c r="BB3" s="470"/>
      <c r="BC3" s="471"/>
      <c r="BD3" s="469" t="s">
        <v>1412</v>
      </c>
      <c r="BE3" s="470"/>
      <c r="BF3" s="471"/>
      <c r="BG3" s="469" t="s">
        <v>1413</v>
      </c>
      <c r="BH3" s="470"/>
      <c r="BI3" s="471"/>
      <c r="BJ3" s="469" t="s">
        <v>1414</v>
      </c>
      <c r="BK3" s="470"/>
      <c r="BL3" s="471"/>
      <c r="BM3" s="469" t="s">
        <v>1415</v>
      </c>
      <c r="BN3" s="470"/>
      <c r="BO3" s="471"/>
      <c r="BP3" s="469" t="s">
        <v>1416</v>
      </c>
      <c r="BQ3" s="470"/>
      <c r="BR3" s="471"/>
      <c r="BS3" s="469" t="s">
        <v>1417</v>
      </c>
      <c r="BT3" s="470"/>
      <c r="BU3" s="471"/>
      <c r="BV3" s="469" t="s">
        <v>1418</v>
      </c>
      <c r="BW3" s="470"/>
      <c r="BX3" s="471"/>
      <c r="BY3" s="469" t="s">
        <v>1419</v>
      </c>
      <c r="BZ3" s="470"/>
      <c r="CA3" s="471"/>
      <c r="CB3" s="469" t="s">
        <v>1420</v>
      </c>
      <c r="CC3" s="470"/>
      <c r="CD3" s="471"/>
    </row>
    <row r="4" spans="1:92" ht="19.5" customHeight="1" x14ac:dyDescent="0.25">
      <c r="H4" s="466" t="s">
        <v>1371</v>
      </c>
      <c r="I4" s="467"/>
      <c r="J4" s="468"/>
      <c r="K4" s="466" t="s">
        <v>1421</v>
      </c>
      <c r="L4" s="467"/>
      <c r="M4" s="468"/>
      <c r="N4" s="466" t="s">
        <v>1373</v>
      </c>
      <c r="O4" s="467"/>
      <c r="P4" s="468"/>
      <c r="Q4" s="466" t="s">
        <v>1374</v>
      </c>
      <c r="R4" s="467"/>
      <c r="S4" s="468"/>
      <c r="T4" s="466" t="s">
        <v>1375</v>
      </c>
      <c r="U4" s="467"/>
      <c r="V4" s="468"/>
      <c r="W4" s="466" t="s">
        <v>1376</v>
      </c>
      <c r="X4" s="467"/>
      <c r="Y4" s="468"/>
      <c r="Z4" s="466" t="s">
        <v>1377</v>
      </c>
      <c r="AA4" s="467"/>
      <c r="AB4" s="468"/>
      <c r="AC4" s="466" t="s">
        <v>1378</v>
      </c>
      <c r="AD4" s="467"/>
      <c r="AE4" s="468"/>
      <c r="AF4" s="466" t="s">
        <v>1379</v>
      </c>
      <c r="AG4" s="467"/>
      <c r="AH4" s="468"/>
      <c r="AI4" s="466" t="s">
        <v>1380</v>
      </c>
      <c r="AJ4" s="467"/>
      <c r="AK4" s="468"/>
      <c r="AL4" s="466" t="s">
        <v>1381</v>
      </c>
      <c r="AM4" s="467"/>
      <c r="AN4" s="468"/>
      <c r="AO4" s="466" t="s">
        <v>1382</v>
      </c>
      <c r="AP4" s="467"/>
      <c r="AQ4" s="468"/>
      <c r="AR4" s="466" t="s">
        <v>1383</v>
      </c>
      <c r="AS4" s="467"/>
      <c r="AT4" s="468"/>
      <c r="AU4" s="466" t="s">
        <v>1384</v>
      </c>
      <c r="AV4" s="467"/>
      <c r="AW4" s="468"/>
      <c r="AX4" s="466" t="s">
        <v>1385</v>
      </c>
      <c r="AY4" s="467"/>
      <c r="AZ4" s="468"/>
      <c r="BA4" s="466" t="s">
        <v>1386</v>
      </c>
      <c r="BB4" s="467"/>
      <c r="BC4" s="468"/>
      <c r="BD4" s="466" t="s">
        <v>1387</v>
      </c>
      <c r="BE4" s="467"/>
      <c r="BF4" s="468"/>
      <c r="BG4" s="466" t="s">
        <v>1388</v>
      </c>
      <c r="BH4" s="467"/>
      <c r="BI4" s="468"/>
      <c r="BJ4" s="466" t="s">
        <v>1389</v>
      </c>
      <c r="BK4" s="467"/>
      <c r="BL4" s="468"/>
      <c r="BM4" s="466" t="s">
        <v>1390</v>
      </c>
      <c r="BN4" s="467"/>
      <c r="BO4" s="468"/>
      <c r="BP4" s="466" t="s">
        <v>1391</v>
      </c>
      <c r="BQ4" s="467"/>
      <c r="BR4" s="468"/>
      <c r="BS4" s="466" t="s">
        <v>1392</v>
      </c>
      <c r="BT4" s="467"/>
      <c r="BU4" s="468"/>
      <c r="BV4" s="466" t="s">
        <v>1393</v>
      </c>
      <c r="BW4" s="467"/>
      <c r="BX4" s="468"/>
      <c r="BY4" s="466" t="s">
        <v>1394</v>
      </c>
      <c r="BZ4" s="467"/>
      <c r="CA4" s="468"/>
      <c r="CB4" s="466" t="s">
        <v>1395</v>
      </c>
      <c r="CC4" s="467"/>
      <c r="CD4" s="468"/>
    </row>
    <row r="5" spans="1:92" s="212" customFormat="1" ht="75" x14ac:dyDescent="0.25">
      <c r="A5" s="205" t="s">
        <v>984</v>
      </c>
      <c r="B5" s="205" t="s">
        <v>1422</v>
      </c>
      <c r="C5" s="205"/>
      <c r="D5" s="205" t="s">
        <v>1423</v>
      </c>
      <c r="E5" s="205" t="s">
        <v>1424</v>
      </c>
      <c r="F5" s="205" t="s">
        <v>1425</v>
      </c>
      <c r="G5" s="205" t="s">
        <v>1426</v>
      </c>
      <c r="H5" s="206" t="s">
        <v>985</v>
      </c>
      <c r="I5" s="206" t="s">
        <v>1427</v>
      </c>
      <c r="J5" s="206" t="s">
        <v>1396</v>
      </c>
      <c r="L5" s="206" t="s">
        <v>1427</v>
      </c>
      <c r="M5" s="206" t="s">
        <v>1397</v>
      </c>
      <c r="O5" s="206" t="s">
        <v>1427</v>
      </c>
      <c r="P5" s="206" t="s">
        <v>1398</v>
      </c>
      <c r="R5" s="206" t="s">
        <v>1427</v>
      </c>
      <c r="S5" s="206" t="s">
        <v>1399</v>
      </c>
      <c r="U5" s="206" t="s">
        <v>1427</v>
      </c>
      <c r="V5" s="206" t="s">
        <v>1400</v>
      </c>
      <c r="X5" s="206" t="s">
        <v>1427</v>
      </c>
      <c r="Y5" s="206" t="s">
        <v>1401</v>
      </c>
      <c r="AA5" s="206" t="s">
        <v>1427</v>
      </c>
      <c r="AB5" s="206" t="s">
        <v>1402</v>
      </c>
      <c r="AD5" s="206" t="s">
        <v>1427</v>
      </c>
      <c r="AE5" s="206" t="s">
        <v>1403</v>
      </c>
      <c r="AG5" s="206" t="s">
        <v>1427</v>
      </c>
      <c r="AH5" s="206" t="s">
        <v>1404</v>
      </c>
      <c r="AJ5" s="206" t="s">
        <v>1427</v>
      </c>
      <c r="AK5" s="206" t="s">
        <v>1405</v>
      </c>
      <c r="AM5" s="206" t="s">
        <v>1427</v>
      </c>
      <c r="AN5" s="206" t="s">
        <v>1406</v>
      </c>
      <c r="AP5" s="206" t="s">
        <v>1427</v>
      </c>
      <c r="AQ5" s="206" t="s">
        <v>1407</v>
      </c>
      <c r="AS5" s="206" t="s">
        <v>1427</v>
      </c>
      <c r="AT5" s="206" t="s">
        <v>1408</v>
      </c>
      <c r="AV5" s="206" t="s">
        <v>1427</v>
      </c>
      <c r="AW5" s="206" t="s">
        <v>1409</v>
      </c>
      <c r="AY5" s="206" t="s">
        <v>1427</v>
      </c>
      <c r="AZ5" s="206" t="s">
        <v>1410</v>
      </c>
      <c r="BB5" s="206" t="s">
        <v>1427</v>
      </c>
      <c r="BC5" s="206" t="s">
        <v>1411</v>
      </c>
      <c r="BE5" s="206" t="s">
        <v>1427</v>
      </c>
      <c r="BF5" s="206" t="s">
        <v>1412</v>
      </c>
      <c r="BH5" s="206" t="s">
        <v>1427</v>
      </c>
      <c r="BI5" s="206" t="s">
        <v>1413</v>
      </c>
      <c r="BK5" s="206" t="s">
        <v>1427</v>
      </c>
      <c r="BL5" s="206" t="s">
        <v>1414</v>
      </c>
      <c r="BN5" s="206" t="s">
        <v>1427</v>
      </c>
      <c r="BO5" s="206" t="s">
        <v>1415</v>
      </c>
      <c r="BQ5" s="206" t="s">
        <v>1427</v>
      </c>
      <c r="BR5" s="206" t="s">
        <v>1416</v>
      </c>
      <c r="BT5" s="206" t="s">
        <v>1427</v>
      </c>
      <c r="BU5" s="206" t="s">
        <v>1417</v>
      </c>
      <c r="BW5" s="206" t="s">
        <v>1427</v>
      </c>
      <c r="BX5" s="206" t="s">
        <v>1418</v>
      </c>
      <c r="BZ5" s="206" t="s">
        <v>1427</v>
      </c>
      <c r="CA5" s="206" t="s">
        <v>1419</v>
      </c>
      <c r="CC5" s="206" t="s">
        <v>1427</v>
      </c>
      <c r="CD5" s="206" t="s">
        <v>1420</v>
      </c>
      <c r="CE5" s="207" t="s">
        <v>1428</v>
      </c>
      <c r="CF5" s="207" t="s">
        <v>1429</v>
      </c>
      <c r="CG5" s="208" t="s">
        <v>241</v>
      </c>
      <c r="CH5" s="209" t="s">
        <v>1430</v>
      </c>
      <c r="CI5" s="209" t="s">
        <v>1431</v>
      </c>
      <c r="CJ5" s="210" t="s">
        <v>242</v>
      </c>
      <c r="CK5" s="211" t="s">
        <v>1432</v>
      </c>
      <c r="CL5" s="211" t="s">
        <v>1433</v>
      </c>
    </row>
    <row r="6" spans="1:92" ht="14.45" customHeight="1" x14ac:dyDescent="0.25">
      <c r="A6" s="213">
        <v>1</v>
      </c>
      <c r="B6" s="214">
        <v>3</v>
      </c>
      <c r="C6" s="215">
        <f>IFERROR(VLOOKUP($B6,'INSUMOS ENE'!$A$2:$S$105,10,0),"")</f>
        <v>-34.5</v>
      </c>
      <c r="D6" s="216" t="s">
        <v>47</v>
      </c>
      <c r="E6" s="215">
        <v>30</v>
      </c>
      <c r="F6" s="215">
        <f>IFERROR(VLOOKUP($B6,'INSUMOS ENE'!$A$2:$G$105,7,0),"")</f>
        <v>-27</v>
      </c>
      <c r="G6" s="215">
        <f>IFERROR(VLOOKUP(B6,'INSUMOS ENE'!$A$2:$G$105,6,0),"0")</f>
        <v>3</v>
      </c>
      <c r="H6" s="217"/>
      <c r="I6" s="218">
        <f>IFERROR(VLOOKUP($B6,'INSUMOS ENE'!$A$2:$S$105,14,0),"")</f>
        <v>14727.663</v>
      </c>
      <c r="J6" s="219">
        <f t="shared" ref="J6:J69" si="0">H6*I6</f>
        <v>0</v>
      </c>
      <c r="K6" s="217">
        <v>10</v>
      </c>
      <c r="L6" s="220">
        <f>IFERROR(VLOOKUP($B6,'INSUMOS ENE'!$A$2:$S$105,17,0),"")</f>
        <v>7268.7160000000003</v>
      </c>
      <c r="M6" s="221">
        <f>+K6*L6</f>
        <v>72687.16</v>
      </c>
      <c r="N6" s="217"/>
      <c r="O6" s="218">
        <f>IFERROR(VLOOKUP($B6,'INSUMOS ENE'!$A$2:$S$105,14,0),"")</f>
        <v>14727.663</v>
      </c>
      <c r="P6" s="219">
        <f>N6*O6</f>
        <v>0</v>
      </c>
      <c r="Q6" s="217"/>
      <c r="R6" s="218">
        <f>IFERROR(VLOOKUP($B6,'INSUMOS ENE'!$A$2:$S$105,14,0),"")</f>
        <v>14727.663</v>
      </c>
      <c r="S6" s="219">
        <f>Q6*R6</f>
        <v>0</v>
      </c>
      <c r="T6" s="217">
        <v>3</v>
      </c>
      <c r="U6" s="218">
        <f>IFERROR(VLOOKUP($B6,'INSUMOS ENE'!$A$2:$S$105,14,0),"")</f>
        <v>14727.663</v>
      </c>
      <c r="V6" s="219">
        <f>T6*U6</f>
        <v>44182.989000000001</v>
      </c>
      <c r="W6" s="217"/>
      <c r="X6" s="218">
        <f>IFERROR(VLOOKUP($B6,'INSUMOS ENE'!$A$2:$S$105,14,0),"")</f>
        <v>14727.663</v>
      </c>
      <c r="Y6" s="219">
        <f>W6*X6</f>
        <v>0</v>
      </c>
      <c r="Z6" s="217"/>
      <c r="AA6" s="218">
        <f>IFERROR(VLOOKUP($B6,'INSUMOS ENE'!$A$2:$S$105,14,0),"")</f>
        <v>14727.663</v>
      </c>
      <c r="AB6" s="219">
        <f>Z6*AA6</f>
        <v>0</v>
      </c>
      <c r="AC6" s="217"/>
      <c r="AD6" s="218">
        <f>IFERROR(VLOOKUP($B6,'INSUMOS ENE'!$A$2:$S$105,14,0),"")</f>
        <v>14727.663</v>
      </c>
      <c r="AE6" s="219">
        <f>AC6*AD6</f>
        <v>0</v>
      </c>
      <c r="AF6" s="217"/>
      <c r="AG6" s="218">
        <f>IFERROR(VLOOKUP($B6,'INSUMOS ENE'!$A$2:$S$105,14,0),"")</f>
        <v>14727.663</v>
      </c>
      <c r="AH6" s="219">
        <f>AF6*AG6</f>
        <v>0</v>
      </c>
      <c r="AI6" s="217">
        <v>3</v>
      </c>
      <c r="AJ6" s="218">
        <f>IFERROR(VLOOKUP($B6,'INSUMOS ENE'!$A$2:$S$105,14,0),"")</f>
        <v>14727.663</v>
      </c>
      <c r="AK6" s="219">
        <f>AI6*AJ6</f>
        <v>44182.989000000001</v>
      </c>
      <c r="AL6" s="217">
        <v>3</v>
      </c>
      <c r="AM6" s="218">
        <f>IFERROR(VLOOKUP($B6,'INSUMOS ENE'!$A$2:$S$105,14,0),"")</f>
        <v>14727.663</v>
      </c>
      <c r="AN6" s="219">
        <f>AL6*AM6</f>
        <v>44182.989000000001</v>
      </c>
      <c r="AO6" s="217"/>
      <c r="AP6" s="218">
        <f>IFERROR(VLOOKUP($B6,'INSUMOS ENE'!$A$2:$S$105,14,0),"")</f>
        <v>14727.663</v>
      </c>
      <c r="AQ6" s="219">
        <f>AO6*AP6</f>
        <v>0</v>
      </c>
      <c r="AR6" s="217">
        <v>1</v>
      </c>
      <c r="AS6" s="218">
        <f>IFERROR(VLOOKUP($B6,'INSUMOS ENE'!$A$2:$S$105,14,0),"")</f>
        <v>14727.663</v>
      </c>
      <c r="AT6" s="219">
        <f>AR6*AS6</f>
        <v>14727.663</v>
      </c>
      <c r="AU6" s="217">
        <v>1</v>
      </c>
      <c r="AV6" s="218">
        <f>IFERROR(VLOOKUP($B6,'INSUMOS ENE'!$A$2:$S$105,14,0),"")</f>
        <v>14727.663</v>
      </c>
      <c r="AW6" s="219">
        <f>AU6*AV6</f>
        <v>14727.663</v>
      </c>
      <c r="AX6" s="217">
        <v>2</v>
      </c>
      <c r="AY6" s="218">
        <f>IFERROR(VLOOKUP($B6,'INSUMOS ENE'!$A$2:$S$105,14,0),"")</f>
        <v>14727.663</v>
      </c>
      <c r="AZ6" s="219">
        <f>AX6*AY6</f>
        <v>29455.326000000001</v>
      </c>
      <c r="BA6" s="217"/>
      <c r="BB6" s="218">
        <f>IFERROR(VLOOKUP($B6,'INSUMOS ENE'!$A$2:$S$105,14,0),"")</f>
        <v>14727.663</v>
      </c>
      <c r="BC6" s="219">
        <f>BA6*BB6</f>
        <v>0</v>
      </c>
      <c r="BD6" s="217">
        <v>3</v>
      </c>
      <c r="BE6" s="220">
        <f>IFERROR(VLOOKUP($B6,'INSUMOS ENE'!$A$2:$S$105,17,0),"")</f>
        <v>7268.7160000000003</v>
      </c>
      <c r="BF6" s="221">
        <f>+BD6*BE6</f>
        <v>21806.148000000001</v>
      </c>
      <c r="BG6" s="217">
        <v>8</v>
      </c>
      <c r="BH6" s="220">
        <f>IFERROR(VLOOKUP($B6,'INSUMOS ENE'!$A$2:$S$105,17,0),"")</f>
        <v>7268.7160000000003</v>
      </c>
      <c r="BI6" s="221">
        <f>+BG6*BH6</f>
        <v>58149.728000000003</v>
      </c>
      <c r="BJ6" s="217">
        <v>2</v>
      </c>
      <c r="BK6" s="218">
        <f>IFERROR(VLOOKUP($B6,'INSUMOS ENE'!$A$2:$S$105,14,0),"")</f>
        <v>14727.663</v>
      </c>
      <c r="BL6" s="219">
        <f>BJ6*BK6</f>
        <v>29455.326000000001</v>
      </c>
      <c r="BM6" s="217">
        <v>5</v>
      </c>
      <c r="BN6" s="218">
        <f>IFERROR(VLOOKUP($B6,'INSUMOS ENE'!$A$2:$S$105,14,0),"")</f>
        <v>14727.663</v>
      </c>
      <c r="BO6" s="219">
        <f>BM6*BN6</f>
        <v>73638.315000000002</v>
      </c>
      <c r="BP6" s="217">
        <v>2</v>
      </c>
      <c r="BQ6" s="218">
        <f>IFERROR(VLOOKUP($B6,'INSUMOS ENE'!$A$2:$S$105,14,0),"")</f>
        <v>14727.663</v>
      </c>
      <c r="BR6" s="219">
        <f>BP6*BQ6</f>
        <v>29455.326000000001</v>
      </c>
      <c r="BS6" s="217">
        <v>6</v>
      </c>
      <c r="BT6" s="220">
        <f>IFERROR(VLOOKUP($B6,'INSUMOS ENE'!$A$2:$S$105,17,0),"")</f>
        <v>7268.7160000000003</v>
      </c>
      <c r="BU6" s="221">
        <f>+BS6*BT6</f>
        <v>43612.296000000002</v>
      </c>
      <c r="BV6" s="217">
        <v>3</v>
      </c>
      <c r="BW6" s="220">
        <f>IFERROR(VLOOKUP($B6,'INSUMOS ENE'!$A$2:$S$105,17,0),"")</f>
        <v>7268.7160000000003</v>
      </c>
      <c r="BX6" s="221">
        <f>+BV6*BW6</f>
        <v>21806.148000000001</v>
      </c>
      <c r="BY6" s="217">
        <v>3</v>
      </c>
      <c r="BZ6" s="220">
        <f>IFERROR(VLOOKUP($B6,'INSUMOS ENE'!$A$2:$S$105,17,0),"")</f>
        <v>7268.7160000000003</v>
      </c>
      <c r="CA6" s="221">
        <f>+BY6*BZ6</f>
        <v>21806.148000000001</v>
      </c>
      <c r="CB6" s="217">
        <v>4</v>
      </c>
      <c r="CC6" s="220">
        <f>IFERROR(VLOOKUP($B6,'INSUMOS ENE'!$A$2:$S$105,17,0),"")</f>
        <v>7268.7160000000003</v>
      </c>
      <c r="CD6" s="221">
        <f>+CB6*CC6</f>
        <v>29074.864000000001</v>
      </c>
      <c r="CE6" s="222">
        <f>IFERROR((H6+K6+N6+Q6+T6+W6+Z6+AC6+AF6+AI6+AL6+AO6+AR6+AU6+AX6+BA6+BD6+BG6+BJ6+BM6+BP6+BS6+BV6+BY6+CB6),"")</f>
        <v>59</v>
      </c>
      <c r="CF6" s="217">
        <f>+CE6-G6</f>
        <v>56</v>
      </c>
      <c r="CG6" s="223">
        <v>37</v>
      </c>
      <c r="CH6" s="220">
        <f>IFERROR(VLOOKUP($B6,'INSUMOS ENE'!$A$2:$S$105,17,0),"")</f>
        <v>7268.7160000000003</v>
      </c>
      <c r="CI6" s="218">
        <f>CG6*CH6</f>
        <v>268942.49200000003</v>
      </c>
      <c r="CJ6" s="223">
        <v>22</v>
      </c>
      <c r="CK6" s="218">
        <f>IFERROR(VLOOKUP($B6,'INSUMOS ENE'!$A$2:$S$105,14,0),"")</f>
        <v>14727.663</v>
      </c>
      <c r="CL6" s="224">
        <f>+CJ6*CK6</f>
        <v>324008.58600000001</v>
      </c>
      <c r="CM6" s="225">
        <f>+M6+BF6+BI6+BU6+BX6+CA6+CD6+J6+P6+S6+V6+Y6+AB6+AE6+AH6+AK6+AN6+AQ6+AT6+AW6+AZ6+BC6+BL6+BO6+BR6</f>
        <v>592951.0780000001</v>
      </c>
      <c r="CN6" s="226">
        <f>+CI6+CL6</f>
        <v>592951.07799999998</v>
      </c>
    </row>
    <row r="7" spans="1:92" ht="17.100000000000001" customHeight="1" x14ac:dyDescent="0.25">
      <c r="A7" s="213">
        <v>2</v>
      </c>
      <c r="B7" s="214">
        <v>5</v>
      </c>
      <c r="C7" s="215">
        <f>IFERROR(VLOOKUP($B7,'INSUMOS ENE'!$A$2:$S$105,10,0),"")</f>
        <v>0</v>
      </c>
      <c r="D7" s="216" t="s">
        <v>121</v>
      </c>
      <c r="E7" s="215">
        <v>6</v>
      </c>
      <c r="F7" s="215">
        <f>IFERROR(VLOOKUP($B7,'INSUMOS ENE'!$A$2:$G$105,7,0),"")</f>
        <v>0</v>
      </c>
      <c r="G7" s="215">
        <f>IFERROR(VLOOKUP(B7,'INSUMOS ENE'!$A$2:$G$105,6,0),"0")</f>
        <v>0</v>
      </c>
      <c r="H7" s="217"/>
      <c r="I7" s="220">
        <f>IFERROR(VLOOKUP($B7,'INSUMOS ENE'!$A$2:$S$105,17,0),"")</f>
        <v>6494.1289999999999</v>
      </c>
      <c r="J7" s="219">
        <f t="shared" si="0"/>
        <v>0</v>
      </c>
      <c r="K7" s="217"/>
      <c r="L7" s="220">
        <f>IFERROR(VLOOKUP($B7,'INSUMOS ENE'!$A$2:$S$105,17,0),"")</f>
        <v>6494.1289999999999</v>
      </c>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7"/>
      <c r="AY7" s="217"/>
      <c r="AZ7" s="217"/>
      <c r="BA7" s="217"/>
      <c r="BB7" s="217"/>
      <c r="BC7" s="217"/>
      <c r="BD7" s="217"/>
      <c r="BE7" s="217"/>
      <c r="BF7" s="217"/>
      <c r="BG7" s="217"/>
      <c r="BH7" s="217"/>
      <c r="BI7" s="217"/>
      <c r="BJ7" s="217"/>
      <c r="BK7" s="217"/>
      <c r="BL7" s="217"/>
      <c r="BM7" s="217"/>
      <c r="BN7" s="217"/>
      <c r="BO7" s="217"/>
      <c r="BP7" s="217"/>
      <c r="BQ7" s="217"/>
      <c r="BR7" s="217"/>
      <c r="BS7" s="217"/>
      <c r="BT7" s="217"/>
      <c r="BU7" s="217"/>
      <c r="BV7" s="217"/>
      <c r="BW7" s="217"/>
      <c r="BX7" s="217"/>
      <c r="BY7" s="217"/>
      <c r="BZ7" s="217"/>
      <c r="CA7" s="217"/>
      <c r="CB7" s="217"/>
      <c r="CC7" s="217"/>
      <c r="CD7" s="217"/>
      <c r="CE7" s="222">
        <f t="shared" ref="CE7:CE70" si="1">IFERROR((H7+K7+N7+Q7+T7+W7+Z7+AC7+AF7+AI7+AL7+AO7+AR7+AU7+AX7+BA7+BD7+BG7+BJ7+BM7+BP7+BS7+BV7+BY7+CB7),"")</f>
        <v>0</v>
      </c>
      <c r="CF7" s="217">
        <f t="shared" ref="CF7:CF70" si="2">+CE7-G7</f>
        <v>0</v>
      </c>
      <c r="CG7" s="215">
        <v>5</v>
      </c>
      <c r="CH7" s="227">
        <f>IFERROR(VLOOKUP($B7,'INSUMOS ENE'!$A$2:$S$105,17,0),"")</f>
        <v>6494.1289999999999</v>
      </c>
      <c r="CI7" s="228">
        <f t="shared" ref="CI7:CI70" si="3">CG7*CH7</f>
        <v>32470.645</v>
      </c>
      <c r="CJ7" s="215">
        <v>0</v>
      </c>
      <c r="CK7" s="218">
        <f>IFERROR(VLOOKUP($B7,'INSUMOS ENE'!$A$2:$S$105,14,0),"")</f>
        <v>10001.000700000001</v>
      </c>
      <c r="CL7" s="224">
        <f t="shared" ref="CL7:CL70" si="4">+CJ7*CK7</f>
        <v>0</v>
      </c>
      <c r="CM7" s="225">
        <f t="shared" ref="CM7:CM70" si="5">+M7+BF7+BI7+BU7+BX7+CA7+CD7+J7+P7+S7+V7+Y7+AB7+AE7+AH7+AK7+AN7+AQ7+AT7+AW7+AZ7+BC7+BL7+BO7+BR7</f>
        <v>0</v>
      </c>
      <c r="CN7" s="226">
        <f t="shared" ref="CN7:CN70" si="6">+CI7+CL7</f>
        <v>32470.645</v>
      </c>
    </row>
    <row r="8" spans="1:92" ht="12.6" customHeight="1" x14ac:dyDescent="0.25">
      <c r="A8" s="213">
        <v>3</v>
      </c>
      <c r="B8" s="214">
        <v>8</v>
      </c>
      <c r="C8" s="215">
        <f>IFERROR(VLOOKUP($B8,'INSUMOS ENE'!$A$2:$S$105,10,0),"")</f>
        <v>0</v>
      </c>
      <c r="D8" s="216" t="s">
        <v>122</v>
      </c>
      <c r="E8" s="215">
        <v>116</v>
      </c>
      <c r="F8" s="215">
        <f>IFERROR(VLOOKUP($B8,'INSUMOS ENE'!$A$2:$G$105,7,0),"")</f>
        <v>-116</v>
      </c>
      <c r="G8" s="215">
        <f>IFERROR(VLOOKUP(B8,'INSUMOS ENE'!$A$2:$G$105,6,0),"0")</f>
        <v>0</v>
      </c>
      <c r="H8" s="217"/>
      <c r="I8" s="220">
        <f>IFERROR(VLOOKUP($B8,'INSUMOS ENE'!$A$2:$S$105,17,0),"")</f>
        <v>2211.3040000000001</v>
      </c>
      <c r="J8" s="219">
        <f t="shared" si="0"/>
        <v>0</v>
      </c>
      <c r="K8" s="217"/>
      <c r="L8" s="220">
        <f>IFERROR(VLOOKUP($B8,'INSUMOS ENE'!$A$2:$S$105,17,0),"")</f>
        <v>2211.3040000000001</v>
      </c>
      <c r="M8" s="217"/>
      <c r="N8" s="217"/>
      <c r="O8" s="217"/>
      <c r="P8" s="217"/>
      <c r="Q8" s="217"/>
      <c r="R8" s="217"/>
      <c r="S8" s="217"/>
      <c r="T8" s="217"/>
      <c r="U8" s="217"/>
      <c r="V8" s="217"/>
      <c r="W8" s="217"/>
      <c r="X8" s="217"/>
      <c r="Y8" s="217"/>
      <c r="Z8" s="217"/>
      <c r="AA8" s="217"/>
      <c r="AB8" s="217"/>
      <c r="AC8" s="217"/>
      <c r="AD8" s="217"/>
      <c r="AE8" s="217"/>
      <c r="AF8" s="217"/>
      <c r="AG8" s="217"/>
      <c r="AH8" s="217"/>
      <c r="AI8" s="217"/>
      <c r="AJ8" s="217"/>
      <c r="AK8" s="217"/>
      <c r="AL8" s="217"/>
      <c r="AM8" s="217"/>
      <c r="AN8" s="217"/>
      <c r="AO8" s="217"/>
      <c r="AP8" s="217"/>
      <c r="AQ8" s="217"/>
      <c r="AR8" s="217"/>
      <c r="AS8" s="217"/>
      <c r="AT8" s="217"/>
      <c r="AU8" s="217"/>
      <c r="AV8" s="217"/>
      <c r="AW8" s="217"/>
      <c r="AX8" s="217"/>
      <c r="AY8" s="217"/>
      <c r="AZ8" s="217"/>
      <c r="BA8" s="217"/>
      <c r="BB8" s="217"/>
      <c r="BC8" s="217"/>
      <c r="BD8" s="217"/>
      <c r="BE8" s="217"/>
      <c r="BF8" s="217"/>
      <c r="BG8" s="217"/>
      <c r="BH8" s="217"/>
      <c r="BI8" s="217"/>
      <c r="BJ8" s="217"/>
      <c r="BK8" s="217"/>
      <c r="BL8" s="217"/>
      <c r="BM8" s="217"/>
      <c r="BN8" s="217"/>
      <c r="BO8" s="217"/>
      <c r="BP8" s="217"/>
      <c r="BQ8" s="217"/>
      <c r="BR8" s="217"/>
      <c r="BS8" s="217"/>
      <c r="BT8" s="217"/>
      <c r="BU8" s="217"/>
      <c r="BV8" s="217"/>
      <c r="BW8" s="217"/>
      <c r="BX8" s="217"/>
      <c r="BY8" s="217"/>
      <c r="BZ8" s="217"/>
      <c r="CA8" s="217"/>
      <c r="CB8" s="217"/>
      <c r="CC8" s="217"/>
      <c r="CD8" s="217"/>
      <c r="CE8" s="222">
        <f t="shared" si="1"/>
        <v>0</v>
      </c>
      <c r="CF8" s="217">
        <f t="shared" si="2"/>
        <v>0</v>
      </c>
      <c r="CG8" s="215">
        <v>79</v>
      </c>
      <c r="CH8" s="227">
        <f>IFERROR(VLOOKUP($B8,'INSUMOS ENE'!$A$2:$S$105,17,0),"")</f>
        <v>2211.3040000000001</v>
      </c>
      <c r="CI8" s="228">
        <f t="shared" si="3"/>
        <v>174693.016</v>
      </c>
      <c r="CJ8" s="215">
        <v>0</v>
      </c>
      <c r="CK8" s="218">
        <f>IFERROR(VLOOKUP($B8,'INSUMOS ENE'!$A$2:$S$105,14,0),"")</f>
        <v>3432.6711</v>
      </c>
      <c r="CL8" s="224">
        <f t="shared" si="4"/>
        <v>0</v>
      </c>
      <c r="CM8" s="225">
        <f t="shared" si="5"/>
        <v>0</v>
      </c>
      <c r="CN8" s="226">
        <f t="shared" si="6"/>
        <v>174693.016</v>
      </c>
    </row>
    <row r="9" spans="1:92" ht="12.6" customHeight="1" x14ac:dyDescent="0.25">
      <c r="A9" s="213">
        <v>4</v>
      </c>
      <c r="B9" s="214">
        <v>9</v>
      </c>
      <c r="C9" s="215">
        <f>IFERROR(VLOOKUP($B9,'INSUMOS ENE'!$A$2:$S$105,10,0),"")</f>
        <v>0</v>
      </c>
      <c r="D9" s="216" t="s">
        <v>48</v>
      </c>
      <c r="E9" s="215">
        <v>91</v>
      </c>
      <c r="F9" s="215">
        <f>IFERROR(VLOOKUP($B9,'INSUMOS ENE'!$A$2:$G$105,7,0),"")</f>
        <v>-91</v>
      </c>
      <c r="G9" s="215">
        <f>IFERROR(VLOOKUP(B9,'INSUMOS ENE'!$A$2:$G$105,6,0),"0")</f>
        <v>0</v>
      </c>
      <c r="H9" s="217"/>
      <c r="I9" s="220">
        <f>IFERROR(VLOOKUP($B9,'INSUMOS ENE'!$A$2:$S$105,17,0),"")</f>
        <v>3298.0379999999996</v>
      </c>
      <c r="J9" s="219">
        <f t="shared" si="0"/>
        <v>0</v>
      </c>
      <c r="K9" s="217"/>
      <c r="L9" s="220">
        <f>IFERROR(VLOOKUP($B9,'INSUMOS ENE'!$A$2:$S$105,17,0),"")</f>
        <v>3298.0379999999996</v>
      </c>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7"/>
      <c r="AZ9" s="217"/>
      <c r="BA9" s="217"/>
      <c r="BB9" s="217"/>
      <c r="BC9" s="217"/>
      <c r="BD9" s="217"/>
      <c r="BE9" s="217"/>
      <c r="BF9" s="217"/>
      <c r="BG9" s="217"/>
      <c r="BH9" s="217"/>
      <c r="BI9" s="217"/>
      <c r="BJ9" s="217"/>
      <c r="BK9" s="217"/>
      <c r="BL9" s="217"/>
      <c r="BM9" s="217"/>
      <c r="BN9" s="217"/>
      <c r="BO9" s="217"/>
      <c r="BP9" s="217"/>
      <c r="BQ9" s="217"/>
      <c r="BR9" s="217"/>
      <c r="BS9" s="217"/>
      <c r="BT9" s="217"/>
      <c r="BU9" s="217"/>
      <c r="BV9" s="217"/>
      <c r="BW9" s="217"/>
      <c r="BX9" s="217"/>
      <c r="BY9" s="217"/>
      <c r="BZ9" s="217"/>
      <c r="CA9" s="217"/>
      <c r="CB9" s="217"/>
      <c r="CC9" s="217"/>
      <c r="CD9" s="217"/>
      <c r="CE9" s="222">
        <f t="shared" si="1"/>
        <v>0</v>
      </c>
      <c r="CF9" s="217">
        <f t="shared" si="2"/>
        <v>0</v>
      </c>
      <c r="CG9" s="215">
        <v>50</v>
      </c>
      <c r="CH9" s="227">
        <f>IFERROR(VLOOKUP($B9,'INSUMOS ENE'!$A$2:$S$105,17,0),"")</f>
        <v>3298.0379999999996</v>
      </c>
      <c r="CI9" s="228">
        <f t="shared" si="3"/>
        <v>164901.89999999997</v>
      </c>
      <c r="CJ9" s="215">
        <v>0</v>
      </c>
      <c r="CK9" s="218">
        <f>IFERROR(VLOOKUP($B9,'INSUMOS ENE'!$A$2:$S$105,14,0),"")</f>
        <v>4050.3437999999996</v>
      </c>
      <c r="CL9" s="224">
        <f t="shared" si="4"/>
        <v>0</v>
      </c>
      <c r="CM9" s="225">
        <f t="shared" si="5"/>
        <v>0</v>
      </c>
      <c r="CN9" s="226">
        <f t="shared" si="6"/>
        <v>164901.89999999997</v>
      </c>
    </row>
    <row r="10" spans="1:92" ht="12.6" customHeight="1" x14ac:dyDescent="0.25">
      <c r="A10" s="213">
        <v>5</v>
      </c>
      <c r="B10" s="214">
        <v>11</v>
      </c>
      <c r="C10" s="215">
        <f>IFERROR(VLOOKUP($B10,'INSUMOS ENE'!$A$2:$S$105,10,0),"")</f>
        <v>0</v>
      </c>
      <c r="D10" s="216" t="s">
        <v>49</v>
      </c>
      <c r="E10" s="215">
        <v>10</v>
      </c>
      <c r="F10" s="215">
        <f>IFERROR(VLOOKUP($B10,'INSUMOS ENE'!$A$2:$G$105,7,0),"")</f>
        <v>-10</v>
      </c>
      <c r="G10" s="215">
        <f>IFERROR(VLOOKUP(B10,'INSUMOS ENE'!$A$2:$G$105,6,0),"0")</f>
        <v>0</v>
      </c>
      <c r="H10" s="217"/>
      <c r="I10" s="220">
        <f>IFERROR(VLOOKUP($B10,'INSUMOS ENE'!$A$2:$S$105,17,0),"")</f>
        <v>7739.5639999999985</v>
      </c>
      <c r="J10" s="219">
        <f t="shared" si="0"/>
        <v>0</v>
      </c>
      <c r="K10" s="217"/>
      <c r="L10" s="220">
        <f>IFERROR(VLOOKUP($B10,'INSUMOS ENE'!$A$2:$S$105,17,0),"")</f>
        <v>7739.5639999999985</v>
      </c>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7"/>
      <c r="AZ10" s="217"/>
      <c r="BA10" s="217"/>
      <c r="BB10" s="217"/>
      <c r="BC10" s="217"/>
      <c r="BD10" s="217"/>
      <c r="BE10" s="217"/>
      <c r="BF10" s="217"/>
      <c r="BG10" s="217"/>
      <c r="BH10" s="217"/>
      <c r="BI10" s="217"/>
      <c r="BJ10" s="217"/>
      <c r="BK10" s="217"/>
      <c r="BL10" s="217"/>
      <c r="BM10" s="217"/>
      <c r="BN10" s="217"/>
      <c r="BO10" s="217"/>
      <c r="BP10" s="217"/>
      <c r="BQ10" s="217"/>
      <c r="BR10" s="217"/>
      <c r="BS10" s="217"/>
      <c r="BT10" s="217"/>
      <c r="BU10" s="217"/>
      <c r="BV10" s="217"/>
      <c r="BW10" s="217"/>
      <c r="BX10" s="217"/>
      <c r="BY10" s="217"/>
      <c r="BZ10" s="217"/>
      <c r="CA10" s="217"/>
      <c r="CB10" s="217"/>
      <c r="CC10" s="217"/>
      <c r="CD10" s="217"/>
      <c r="CE10" s="222">
        <f t="shared" si="1"/>
        <v>0</v>
      </c>
      <c r="CF10" s="217">
        <f t="shared" si="2"/>
        <v>0</v>
      </c>
      <c r="CG10" s="215">
        <v>10</v>
      </c>
      <c r="CH10" s="227">
        <f>IFERROR(VLOOKUP($B10,'INSUMOS ENE'!$A$2:$S$105,17,0),"")</f>
        <v>7739.5639999999985</v>
      </c>
      <c r="CI10" s="228">
        <f t="shared" si="3"/>
        <v>77395.639999999985</v>
      </c>
      <c r="CJ10" s="215">
        <v>0</v>
      </c>
      <c r="CK10" s="218">
        <f>IFERROR(VLOOKUP($B10,'INSUMOS ENE'!$A$2:$S$105,14,0),"")</f>
        <v>96324.780599999998</v>
      </c>
      <c r="CL10" s="224">
        <f t="shared" si="4"/>
        <v>0</v>
      </c>
      <c r="CM10" s="225">
        <f t="shared" si="5"/>
        <v>0</v>
      </c>
      <c r="CN10" s="226">
        <f t="shared" si="6"/>
        <v>77395.639999999985</v>
      </c>
    </row>
    <row r="11" spans="1:92" ht="12.6" customHeight="1" x14ac:dyDescent="0.25">
      <c r="A11" s="213">
        <v>6</v>
      </c>
      <c r="B11" s="214">
        <v>13</v>
      </c>
      <c r="C11" s="215">
        <f>IFERROR(VLOOKUP($B11,'INSUMOS ENE'!$A$2:$S$105,10,0),"")</f>
        <v>0</v>
      </c>
      <c r="D11" s="216" t="s">
        <v>50</v>
      </c>
      <c r="E11" s="215">
        <v>81</v>
      </c>
      <c r="F11" s="215">
        <f>IFERROR(VLOOKUP($B11,'INSUMOS ENE'!$A$2:$G$105,7,0),"")</f>
        <v>-81</v>
      </c>
      <c r="G11" s="215">
        <f>IFERROR(VLOOKUP(B11,'INSUMOS ENE'!$A$2:$G$105,6,0),"0")</f>
        <v>0</v>
      </c>
      <c r="H11" s="217"/>
      <c r="I11" s="220">
        <f>IFERROR(VLOOKUP($B11,'INSUMOS ENE'!$A$2:$S$105,17,0),"")</f>
        <v>6507.7919999999995</v>
      </c>
      <c r="J11" s="219">
        <f t="shared" si="0"/>
        <v>0</v>
      </c>
      <c r="K11" s="217"/>
      <c r="L11" s="220">
        <f>IFERROR(VLOOKUP($B11,'INSUMOS ENE'!$A$2:$S$105,17,0),"")</f>
        <v>6507.7919999999995</v>
      </c>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22">
        <f t="shared" si="1"/>
        <v>0</v>
      </c>
      <c r="CF11" s="217">
        <f t="shared" si="2"/>
        <v>0</v>
      </c>
      <c r="CG11" s="215">
        <v>59</v>
      </c>
      <c r="CH11" s="227">
        <f>IFERROR(VLOOKUP($B11,'INSUMOS ENE'!$A$2:$S$105,17,0),"")</f>
        <v>6507.7919999999995</v>
      </c>
      <c r="CI11" s="228">
        <f t="shared" si="3"/>
        <v>383959.72799999994</v>
      </c>
      <c r="CJ11" s="215">
        <v>0</v>
      </c>
      <c r="CK11" s="218">
        <f>IFERROR(VLOOKUP($B11,'INSUMOS ENE'!$A$2:$S$105,14,0),"")</f>
        <v>11542.8177</v>
      </c>
      <c r="CL11" s="224">
        <f t="shared" si="4"/>
        <v>0</v>
      </c>
      <c r="CM11" s="225">
        <f t="shared" si="5"/>
        <v>0</v>
      </c>
      <c r="CN11" s="226">
        <f t="shared" si="6"/>
        <v>383959.72799999994</v>
      </c>
    </row>
    <row r="12" spans="1:92" ht="12.6" customHeight="1" x14ac:dyDescent="0.25">
      <c r="A12" s="213">
        <v>7</v>
      </c>
      <c r="B12" s="214">
        <v>17</v>
      </c>
      <c r="C12" s="215">
        <f>IFERROR(VLOOKUP($B12,'INSUMOS ENE'!$A$2:$S$105,10,0),"")</f>
        <v>0</v>
      </c>
      <c r="D12" s="216" t="s">
        <v>51</v>
      </c>
      <c r="E12" s="215">
        <v>116</v>
      </c>
      <c r="F12" s="215">
        <f>IFERROR(VLOOKUP($B12,'INSUMOS ENE'!$A$2:$G$105,7,0),"")</f>
        <v>-116</v>
      </c>
      <c r="G12" s="215">
        <f>IFERROR(VLOOKUP(B12,'INSUMOS ENE'!$A$2:$G$105,6,0),"0")</f>
        <v>0</v>
      </c>
      <c r="H12" s="217"/>
      <c r="I12" s="220">
        <f>IFERROR(VLOOKUP($B12,'INSUMOS ENE'!$A$2:$S$105,17,0),"")</f>
        <v>5647.0229999999992</v>
      </c>
      <c r="J12" s="219">
        <f t="shared" si="0"/>
        <v>0</v>
      </c>
      <c r="K12" s="217"/>
      <c r="L12" s="220">
        <f>IFERROR(VLOOKUP($B12,'INSUMOS ENE'!$A$2:$S$105,17,0),"")</f>
        <v>5647.0229999999992</v>
      </c>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N12" s="217"/>
      <c r="BO12" s="217"/>
      <c r="BP12" s="217"/>
      <c r="BQ12" s="217"/>
      <c r="BR12" s="217"/>
      <c r="BS12" s="217"/>
      <c r="BT12" s="217"/>
      <c r="BU12" s="217"/>
      <c r="BV12" s="217"/>
      <c r="BW12" s="217"/>
      <c r="BX12" s="217"/>
      <c r="BY12" s="217"/>
      <c r="BZ12" s="217"/>
      <c r="CA12" s="217"/>
      <c r="CB12" s="217"/>
      <c r="CC12" s="217"/>
      <c r="CD12" s="217"/>
      <c r="CE12" s="222">
        <f t="shared" si="1"/>
        <v>0</v>
      </c>
      <c r="CF12" s="217">
        <f t="shared" si="2"/>
        <v>0</v>
      </c>
      <c r="CG12" s="215">
        <v>78</v>
      </c>
      <c r="CH12" s="227">
        <f>IFERROR(VLOOKUP($B12,'INSUMOS ENE'!$A$2:$S$105,17,0),"")</f>
        <v>5647.0229999999992</v>
      </c>
      <c r="CI12" s="228">
        <f t="shared" si="3"/>
        <v>440467.79399999994</v>
      </c>
      <c r="CJ12" s="215">
        <v>0</v>
      </c>
      <c r="CK12" s="218">
        <f>IFERROR(VLOOKUP($B12,'INSUMOS ENE'!$A$2:$S$105,14,0),"")</f>
        <v>9552.6440999999995</v>
      </c>
      <c r="CL12" s="224">
        <f t="shared" si="4"/>
        <v>0</v>
      </c>
      <c r="CM12" s="225">
        <f t="shared" si="5"/>
        <v>0</v>
      </c>
      <c r="CN12" s="226">
        <f t="shared" si="6"/>
        <v>440467.79399999994</v>
      </c>
    </row>
    <row r="13" spans="1:92" ht="12.6" customHeight="1" x14ac:dyDescent="0.25">
      <c r="A13" s="213">
        <v>8</v>
      </c>
      <c r="B13" s="214">
        <v>20</v>
      </c>
      <c r="C13" s="215">
        <f>IFERROR(VLOOKUP($B13,'INSUMOS ENE'!$A$2:$S$105,10,0),"")</f>
        <v>0</v>
      </c>
      <c r="D13" s="216" t="s">
        <v>123</v>
      </c>
      <c r="E13" s="215">
        <v>96</v>
      </c>
      <c r="F13" s="215">
        <f>IFERROR(VLOOKUP($B13,'INSUMOS ENE'!$A$2:$G$105,7,0),"")</f>
        <v>-96</v>
      </c>
      <c r="G13" s="215">
        <f>IFERROR(VLOOKUP(B13,'INSUMOS ENE'!$A$2:$G$105,6,0),"0")</f>
        <v>0</v>
      </c>
      <c r="H13" s="217"/>
      <c r="I13" s="220">
        <f>IFERROR(VLOOKUP($B13,'INSUMOS ENE'!$A$2:$S$105,17,0),"")</f>
        <v>0</v>
      </c>
      <c r="J13" s="219">
        <f t="shared" si="0"/>
        <v>0</v>
      </c>
      <c r="K13" s="217"/>
      <c r="L13" s="220">
        <f>IFERROR(VLOOKUP($B13,'INSUMOS ENE'!$A$2:$S$105,17,0),"")</f>
        <v>0</v>
      </c>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N13" s="217"/>
      <c r="BO13" s="217"/>
      <c r="BP13" s="217"/>
      <c r="BQ13" s="217"/>
      <c r="BR13" s="217"/>
      <c r="BS13" s="217"/>
      <c r="BT13" s="217"/>
      <c r="BU13" s="217"/>
      <c r="BV13" s="217"/>
      <c r="BW13" s="217"/>
      <c r="BX13" s="217"/>
      <c r="BY13" s="217"/>
      <c r="BZ13" s="217"/>
      <c r="CA13" s="217"/>
      <c r="CB13" s="217"/>
      <c r="CC13" s="217"/>
      <c r="CD13" s="217"/>
      <c r="CE13" s="222">
        <f t="shared" si="1"/>
        <v>0</v>
      </c>
      <c r="CF13" s="217">
        <f t="shared" si="2"/>
        <v>0</v>
      </c>
      <c r="CG13" s="215">
        <v>74</v>
      </c>
      <c r="CH13" s="227">
        <f>IFERROR(VLOOKUP($B13,'INSUMOS ENE'!$A$2:$S$105,17,0),"")</f>
        <v>0</v>
      </c>
      <c r="CI13" s="228">
        <f t="shared" si="3"/>
        <v>0</v>
      </c>
      <c r="CJ13" s="215">
        <v>0</v>
      </c>
      <c r="CK13" s="218">
        <f>IFERROR(VLOOKUP($B13,'INSUMOS ENE'!$A$2:$S$105,14,0),"")</f>
        <v>9851.5485000000008</v>
      </c>
      <c r="CL13" s="224">
        <f t="shared" si="4"/>
        <v>0</v>
      </c>
      <c r="CM13" s="225">
        <f t="shared" si="5"/>
        <v>0</v>
      </c>
      <c r="CN13" s="226">
        <f t="shared" si="6"/>
        <v>0</v>
      </c>
    </row>
    <row r="14" spans="1:92" ht="12.6" customHeight="1" x14ac:dyDescent="0.25">
      <c r="A14" s="213">
        <v>9</v>
      </c>
      <c r="B14" s="214">
        <v>21</v>
      </c>
      <c r="C14" s="215">
        <f>IFERROR(VLOOKUP($B14,'INSUMOS ENE'!$A$2:$S$105,10,0),"")</f>
        <v>0</v>
      </c>
      <c r="D14" s="216" t="s">
        <v>52</v>
      </c>
      <c r="E14" s="215">
        <v>96</v>
      </c>
      <c r="F14" s="215">
        <f>IFERROR(VLOOKUP($B14,'INSUMOS ENE'!$A$2:$G$105,7,0),"")</f>
        <v>-96</v>
      </c>
      <c r="G14" s="215">
        <f>IFERROR(VLOOKUP(B14,'INSUMOS ENE'!$A$2:$G$105,6,0),"0")</f>
        <v>0</v>
      </c>
      <c r="H14" s="217"/>
      <c r="I14" s="220">
        <f>IFERROR(VLOOKUP($B14,'INSUMOS ENE'!$A$2:$S$105,17,0),"")</f>
        <v>5932.8950000000013</v>
      </c>
      <c r="J14" s="219">
        <f t="shared" si="0"/>
        <v>0</v>
      </c>
      <c r="K14" s="217"/>
      <c r="L14" s="220">
        <f>IFERROR(VLOOKUP($B14,'INSUMOS ENE'!$A$2:$S$105,17,0),"")</f>
        <v>5932.8950000000013</v>
      </c>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217"/>
      <c r="BJ14" s="217"/>
      <c r="BK14" s="217"/>
      <c r="BL14" s="217"/>
      <c r="BM14" s="217"/>
      <c r="BN14" s="217"/>
      <c r="BO14" s="217"/>
      <c r="BP14" s="217"/>
      <c r="BQ14" s="217"/>
      <c r="BR14" s="217"/>
      <c r="BS14" s="217"/>
      <c r="BT14" s="217"/>
      <c r="BU14" s="217"/>
      <c r="BV14" s="217"/>
      <c r="BW14" s="217"/>
      <c r="BX14" s="217"/>
      <c r="BY14" s="217"/>
      <c r="BZ14" s="217"/>
      <c r="CA14" s="217"/>
      <c r="CB14" s="217"/>
      <c r="CC14" s="217"/>
      <c r="CD14" s="217"/>
      <c r="CE14" s="222">
        <f t="shared" si="1"/>
        <v>0</v>
      </c>
      <c r="CF14" s="217">
        <f t="shared" si="2"/>
        <v>0</v>
      </c>
      <c r="CG14" s="215">
        <v>78</v>
      </c>
      <c r="CH14" s="227">
        <f>IFERROR(VLOOKUP($B14,'INSUMOS ENE'!$A$2:$S$105,17,0),"")</f>
        <v>5932.8950000000013</v>
      </c>
      <c r="CI14" s="228">
        <f t="shared" si="3"/>
        <v>462765.81000000011</v>
      </c>
      <c r="CJ14" s="215">
        <v>0</v>
      </c>
      <c r="CK14" s="218">
        <f>IFERROR(VLOOKUP($B14,'INSUMOS ENE'!$A$2:$S$105,14,0),"")</f>
        <v>10945.9548</v>
      </c>
      <c r="CL14" s="224">
        <f t="shared" si="4"/>
        <v>0</v>
      </c>
      <c r="CM14" s="225">
        <f t="shared" si="5"/>
        <v>0</v>
      </c>
      <c r="CN14" s="226">
        <f t="shared" si="6"/>
        <v>462765.81000000011</v>
      </c>
    </row>
    <row r="15" spans="1:92" ht="12.6" customHeight="1" x14ac:dyDescent="0.25">
      <c r="A15" s="213">
        <v>10</v>
      </c>
      <c r="B15" s="214">
        <v>28</v>
      </c>
      <c r="C15" s="215">
        <f>IFERROR(VLOOKUP($B15,'INSUMOS ENE'!$A$2:$S$105,10,0),"")</f>
        <v>0</v>
      </c>
      <c r="D15" s="216" t="s">
        <v>53</v>
      </c>
      <c r="E15" s="215">
        <v>155</v>
      </c>
      <c r="F15" s="215">
        <f>IFERROR(VLOOKUP($B15,'INSUMOS ENE'!$A$2:$G$105,7,0),"")</f>
        <v>-2</v>
      </c>
      <c r="G15" s="215">
        <f>IFERROR(VLOOKUP(B15,'INSUMOS ENE'!$A$2:$G$105,6,0),"0")</f>
        <v>153</v>
      </c>
      <c r="H15" s="217"/>
      <c r="I15" s="220">
        <f>IFERROR(VLOOKUP($B15,'INSUMOS ENE'!$A$2:$S$105,17,0),"")</f>
        <v>2764.13</v>
      </c>
      <c r="J15" s="219">
        <f t="shared" si="0"/>
        <v>0</v>
      </c>
      <c r="K15" s="217"/>
      <c r="L15" s="220">
        <f>IFERROR(VLOOKUP($B15,'INSUMOS ENE'!$A$2:$S$105,17,0),"")</f>
        <v>2764.13</v>
      </c>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217"/>
      <c r="AY15" s="217"/>
      <c r="AZ15" s="217"/>
      <c r="BA15" s="217"/>
      <c r="BB15" s="217"/>
      <c r="BC15" s="217"/>
      <c r="BD15" s="217"/>
      <c r="BE15" s="217"/>
      <c r="BF15" s="217"/>
      <c r="BG15" s="217"/>
      <c r="BH15" s="217"/>
      <c r="BI15" s="217"/>
      <c r="BJ15" s="217"/>
      <c r="BK15" s="217"/>
      <c r="BL15" s="217"/>
      <c r="BM15" s="217"/>
      <c r="BN15" s="217"/>
      <c r="BO15" s="217"/>
      <c r="BP15" s="217"/>
      <c r="BQ15" s="217"/>
      <c r="BR15" s="217"/>
      <c r="BS15" s="217"/>
      <c r="BT15" s="217"/>
      <c r="BU15" s="217"/>
      <c r="BV15" s="217"/>
      <c r="BW15" s="217"/>
      <c r="BX15" s="217"/>
      <c r="BY15" s="217"/>
      <c r="BZ15" s="217"/>
      <c r="CA15" s="217"/>
      <c r="CB15" s="217"/>
      <c r="CC15" s="217"/>
      <c r="CD15" s="217"/>
      <c r="CE15" s="222">
        <f t="shared" si="1"/>
        <v>0</v>
      </c>
      <c r="CF15" s="217">
        <f t="shared" si="2"/>
        <v>-153</v>
      </c>
      <c r="CG15" s="215">
        <v>153</v>
      </c>
      <c r="CH15" s="227">
        <f>IFERROR(VLOOKUP($B15,'INSUMOS ENE'!$A$2:$S$105,17,0),"")</f>
        <v>2764.13</v>
      </c>
      <c r="CI15" s="228">
        <f t="shared" si="3"/>
        <v>422911.89</v>
      </c>
      <c r="CJ15" s="215">
        <v>0</v>
      </c>
      <c r="CK15" s="218">
        <f>IFERROR(VLOOKUP($B15,'INSUMOS ENE'!$A$2:$S$105,14,0),"")</f>
        <v>4229.1188999999995</v>
      </c>
      <c r="CL15" s="224">
        <f t="shared" si="4"/>
        <v>0</v>
      </c>
      <c r="CM15" s="225">
        <f t="shared" si="5"/>
        <v>0</v>
      </c>
      <c r="CN15" s="226">
        <f t="shared" si="6"/>
        <v>422911.89</v>
      </c>
    </row>
    <row r="16" spans="1:92" ht="12.6" customHeight="1" x14ac:dyDescent="0.25">
      <c r="A16" s="213">
        <v>11</v>
      </c>
      <c r="B16" s="214">
        <v>29</v>
      </c>
      <c r="C16" s="215">
        <f>IFERROR(VLOOKUP($B16,'INSUMOS ENE'!$A$2:$S$105,10,0),"")</f>
        <v>0</v>
      </c>
      <c r="D16" s="216" t="s">
        <v>54</v>
      </c>
      <c r="E16" s="215">
        <v>96</v>
      </c>
      <c r="F16" s="215">
        <f>IFERROR(VLOOKUP($B16,'INSUMOS ENE'!$A$2:$G$105,7,0),"")</f>
        <v>-96</v>
      </c>
      <c r="G16" s="215">
        <f>IFERROR(VLOOKUP(B16,'INSUMOS ENE'!$A$2:$G$105,6,0),"0")</f>
        <v>0</v>
      </c>
      <c r="H16" s="217"/>
      <c r="I16" s="220">
        <f>IFERROR(VLOOKUP($B16,'INSUMOS ENE'!$A$2:$S$105,17,0),"")</f>
        <v>4829.3450000000012</v>
      </c>
      <c r="J16" s="219">
        <f t="shared" si="0"/>
        <v>0</v>
      </c>
      <c r="K16" s="217"/>
      <c r="L16" s="220">
        <f>IFERROR(VLOOKUP($B16,'INSUMOS ENE'!$A$2:$S$105,17,0),"")</f>
        <v>4829.3450000000012</v>
      </c>
      <c r="M16" s="217"/>
      <c r="N16" s="217"/>
      <c r="O16" s="217"/>
      <c r="P16" s="217"/>
      <c r="Q16" s="217"/>
      <c r="R16" s="217"/>
      <c r="S16" s="217"/>
      <c r="T16" s="217"/>
      <c r="U16" s="217"/>
      <c r="V16" s="217"/>
      <c r="W16" s="217"/>
      <c r="X16" s="217"/>
      <c r="Y16" s="217"/>
      <c r="Z16" s="217"/>
      <c r="AA16" s="217"/>
      <c r="AB16" s="217"/>
      <c r="AC16" s="217"/>
      <c r="AD16" s="217"/>
      <c r="AE16" s="217"/>
      <c r="AF16" s="217"/>
      <c r="AG16" s="217"/>
      <c r="AH16" s="217"/>
      <c r="AI16" s="217"/>
      <c r="AJ16" s="217"/>
      <c r="AK16" s="217"/>
      <c r="AL16" s="217"/>
      <c r="AM16" s="217"/>
      <c r="AN16" s="217"/>
      <c r="AO16" s="217"/>
      <c r="AP16" s="217"/>
      <c r="AQ16" s="217"/>
      <c r="AR16" s="217"/>
      <c r="AS16" s="217"/>
      <c r="AT16" s="217"/>
      <c r="AU16" s="217"/>
      <c r="AV16" s="217"/>
      <c r="AW16" s="217"/>
      <c r="AX16" s="217"/>
      <c r="AY16" s="217"/>
      <c r="AZ16" s="217"/>
      <c r="BA16" s="217"/>
      <c r="BB16" s="217"/>
      <c r="BC16" s="217"/>
      <c r="BD16" s="217"/>
      <c r="BE16" s="217"/>
      <c r="BF16" s="217"/>
      <c r="BG16" s="217"/>
      <c r="BH16" s="217"/>
      <c r="BI16" s="217"/>
      <c r="BJ16" s="217"/>
      <c r="BK16" s="217"/>
      <c r="BL16" s="217"/>
      <c r="BM16" s="217"/>
      <c r="BN16" s="217"/>
      <c r="BO16" s="217"/>
      <c r="BP16" s="217"/>
      <c r="BQ16" s="217"/>
      <c r="BR16" s="217"/>
      <c r="BS16" s="217"/>
      <c r="BT16" s="217"/>
      <c r="BU16" s="217"/>
      <c r="BV16" s="217"/>
      <c r="BW16" s="217"/>
      <c r="BX16" s="217"/>
      <c r="BY16" s="217"/>
      <c r="BZ16" s="217"/>
      <c r="CA16" s="217"/>
      <c r="CB16" s="217"/>
      <c r="CC16" s="217"/>
      <c r="CD16" s="217"/>
      <c r="CE16" s="222">
        <f t="shared" si="1"/>
        <v>0</v>
      </c>
      <c r="CF16" s="217">
        <f t="shared" si="2"/>
        <v>0</v>
      </c>
      <c r="CG16" s="215">
        <v>111</v>
      </c>
      <c r="CH16" s="227">
        <f>IFERROR(VLOOKUP($B16,'INSUMOS ENE'!$A$2:$S$105,17,0),"")</f>
        <v>4829.3450000000012</v>
      </c>
      <c r="CI16" s="228">
        <f t="shared" si="3"/>
        <v>536057.29500000016</v>
      </c>
      <c r="CJ16" s="215">
        <v>0</v>
      </c>
      <c r="CK16" s="218">
        <f>IFERROR(VLOOKUP($B16,'INSUMOS ENE'!$A$2:$S$105,14,0),"")</f>
        <v>7562.4705000000004</v>
      </c>
      <c r="CL16" s="224">
        <f t="shared" si="4"/>
        <v>0</v>
      </c>
      <c r="CM16" s="225">
        <f t="shared" si="5"/>
        <v>0</v>
      </c>
      <c r="CN16" s="226">
        <f t="shared" si="6"/>
        <v>536057.29500000016</v>
      </c>
    </row>
    <row r="17" spans="1:93" ht="12.6" customHeight="1" x14ac:dyDescent="0.25">
      <c r="A17" s="213">
        <v>12</v>
      </c>
      <c r="B17" s="214">
        <v>32</v>
      </c>
      <c r="C17" s="215">
        <f>IFERROR(VLOOKUP($B17,'INSUMOS ENE'!$A$2:$S$105,10,0),"")</f>
        <v>0</v>
      </c>
      <c r="D17" s="216" t="s">
        <v>55</v>
      </c>
      <c r="E17" s="215">
        <v>96</v>
      </c>
      <c r="F17" s="215">
        <f>IFERROR(VLOOKUP($B17,'INSUMOS ENE'!$A$2:$G$105,7,0),"")</f>
        <v>-96</v>
      </c>
      <c r="G17" s="215">
        <f>IFERROR(VLOOKUP(B17,'INSUMOS ENE'!$A$2:$G$105,6,0),"0")</f>
        <v>0</v>
      </c>
      <c r="H17" s="217"/>
      <c r="I17" s="220">
        <f>IFERROR(VLOOKUP($B17,'INSUMOS ENE'!$A$2:$S$105,17,0),"")</f>
        <v>4115.7160000000003</v>
      </c>
      <c r="J17" s="219">
        <f t="shared" si="0"/>
        <v>0</v>
      </c>
      <c r="K17" s="217"/>
      <c r="L17" s="220">
        <f>IFERROR(VLOOKUP($B17,'INSUMOS ENE'!$A$2:$S$105,17,0),"")</f>
        <v>4115.7160000000003</v>
      </c>
      <c r="M17" s="217"/>
      <c r="N17" s="217"/>
      <c r="O17" s="217"/>
      <c r="P17" s="217"/>
      <c r="Q17" s="217"/>
      <c r="R17" s="217"/>
      <c r="S17" s="217"/>
      <c r="T17" s="217"/>
      <c r="U17" s="217"/>
      <c r="V17" s="217"/>
      <c r="W17" s="217"/>
      <c r="X17" s="217"/>
      <c r="Y17" s="217"/>
      <c r="Z17" s="217"/>
      <c r="AA17" s="217"/>
      <c r="AB17" s="217"/>
      <c r="AC17" s="217"/>
      <c r="AD17" s="217"/>
      <c r="AE17" s="217"/>
      <c r="AF17" s="217"/>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N17" s="217"/>
      <c r="BO17" s="217"/>
      <c r="BP17" s="217"/>
      <c r="BQ17" s="217"/>
      <c r="BR17" s="217"/>
      <c r="BS17" s="217"/>
      <c r="BT17" s="217"/>
      <c r="BU17" s="217"/>
      <c r="BV17" s="217"/>
      <c r="BW17" s="217"/>
      <c r="BX17" s="217"/>
      <c r="BY17" s="217"/>
      <c r="BZ17" s="217"/>
      <c r="CA17" s="217"/>
      <c r="CB17" s="217"/>
      <c r="CC17" s="217"/>
      <c r="CD17" s="217"/>
      <c r="CE17" s="222">
        <f t="shared" si="1"/>
        <v>0</v>
      </c>
      <c r="CF17" s="217">
        <f t="shared" si="2"/>
        <v>0</v>
      </c>
      <c r="CG17" s="215">
        <v>115</v>
      </c>
      <c r="CH17" s="227">
        <f>IFERROR(VLOOKUP($B17,'INSUMOS ENE'!$A$2:$S$105,17,0),"")</f>
        <v>4115.7160000000003</v>
      </c>
      <c r="CI17" s="228">
        <f t="shared" si="3"/>
        <v>473307.34</v>
      </c>
      <c r="CJ17" s="215">
        <v>0</v>
      </c>
      <c r="CK17" s="218">
        <f>IFERROR(VLOOKUP($B17,'INSUMOS ENE'!$A$2:$S$105,14,0),"")</f>
        <v>6716.8359</v>
      </c>
      <c r="CL17" s="224">
        <f t="shared" si="4"/>
        <v>0</v>
      </c>
      <c r="CM17" s="225">
        <f t="shared" si="5"/>
        <v>0</v>
      </c>
      <c r="CN17" s="226">
        <f t="shared" si="6"/>
        <v>473307.34</v>
      </c>
    </row>
    <row r="18" spans="1:93" ht="14.45" customHeight="1" x14ac:dyDescent="0.25">
      <c r="A18" s="213">
        <v>13</v>
      </c>
      <c r="B18" s="214">
        <v>38</v>
      </c>
      <c r="C18" s="215">
        <f>IFERROR(VLOOKUP($B18,'INSUMOS ENE'!$A$2:$S$105,10,0),"")</f>
        <v>0</v>
      </c>
      <c r="D18" s="216" t="s">
        <v>56</v>
      </c>
      <c r="E18" s="215">
        <v>25</v>
      </c>
      <c r="F18" s="215">
        <f>IFERROR(VLOOKUP($B18,'INSUMOS ENE'!$A$2:$G$105,7,0),"")</f>
        <v>-25</v>
      </c>
      <c r="G18" s="215">
        <f>IFERROR(VLOOKUP(B18,'INSUMOS ENE'!$A$2:$G$105,6,0),"0")</f>
        <v>0</v>
      </c>
      <c r="H18" s="217"/>
      <c r="I18" s="220">
        <f>IFERROR(VLOOKUP($B18,'INSUMOS ENE'!$A$2:$S$105,17,0),"")</f>
        <v>11100.662</v>
      </c>
      <c r="J18" s="219">
        <f t="shared" si="0"/>
        <v>0</v>
      </c>
      <c r="K18" s="217"/>
      <c r="L18" s="220">
        <f>IFERROR(VLOOKUP($B18,'INSUMOS ENE'!$A$2:$S$105,17,0),"")</f>
        <v>11100.662</v>
      </c>
      <c r="M18" s="217"/>
      <c r="N18" s="217"/>
      <c r="O18" s="217"/>
      <c r="P18" s="217"/>
      <c r="Q18" s="217"/>
      <c r="R18" s="217"/>
      <c r="S18" s="217"/>
      <c r="T18" s="217"/>
      <c r="U18" s="217"/>
      <c r="V18" s="217"/>
      <c r="W18" s="217"/>
      <c r="X18" s="217"/>
      <c r="Y18" s="217"/>
      <c r="Z18" s="217"/>
      <c r="AA18" s="217"/>
      <c r="AB18" s="217"/>
      <c r="AC18" s="217"/>
      <c r="AD18" s="217"/>
      <c r="AE18" s="217"/>
      <c r="AF18" s="217"/>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N18" s="217"/>
      <c r="BO18" s="217"/>
      <c r="BP18" s="217"/>
      <c r="BQ18" s="217"/>
      <c r="BR18" s="217"/>
      <c r="BS18" s="217"/>
      <c r="BT18" s="217"/>
      <c r="BU18" s="217"/>
      <c r="BV18" s="217"/>
      <c r="BW18" s="217"/>
      <c r="BX18" s="217"/>
      <c r="BY18" s="217"/>
      <c r="BZ18" s="217"/>
      <c r="CA18" s="217"/>
      <c r="CB18" s="217"/>
      <c r="CC18" s="217"/>
      <c r="CD18" s="217"/>
      <c r="CE18" s="222">
        <f t="shared" si="1"/>
        <v>0</v>
      </c>
      <c r="CF18" s="217">
        <f t="shared" si="2"/>
        <v>0</v>
      </c>
      <c r="CG18" s="215">
        <v>12</v>
      </c>
      <c r="CH18" s="227">
        <f>IFERROR(VLOOKUP($B18,'INSUMOS ENE'!$A$2:$S$105,17,0),"")</f>
        <v>11100.662</v>
      </c>
      <c r="CI18" s="228">
        <f t="shared" si="3"/>
        <v>133207.94400000002</v>
      </c>
      <c r="CJ18" s="215">
        <v>0</v>
      </c>
      <c r="CK18" s="218">
        <f>IFERROR(VLOOKUP($B18,'INSUMOS ENE'!$A$2:$S$105,14,0),"")</f>
        <v>15622.484399999999</v>
      </c>
      <c r="CL18" s="224">
        <f t="shared" si="4"/>
        <v>0</v>
      </c>
      <c r="CM18" s="225">
        <f t="shared" si="5"/>
        <v>0</v>
      </c>
      <c r="CN18" s="226">
        <f t="shared" si="6"/>
        <v>133207.94400000002</v>
      </c>
    </row>
    <row r="19" spans="1:93" ht="14.45" customHeight="1" x14ac:dyDescent="0.25">
      <c r="A19" s="213">
        <v>14</v>
      </c>
      <c r="B19" s="214">
        <v>41</v>
      </c>
      <c r="C19" s="215">
        <f>IFERROR(VLOOKUP($B19,'INSUMOS ENE'!$A$2:$S$105,10,0),"")</f>
        <v>0</v>
      </c>
      <c r="D19" s="216" t="s">
        <v>124</v>
      </c>
      <c r="E19" s="215">
        <v>25</v>
      </c>
      <c r="F19" s="215">
        <f>IFERROR(VLOOKUP($B19,'INSUMOS ENE'!$A$2:$G$105,7,0),"")</f>
        <v>-25</v>
      </c>
      <c r="G19" s="215">
        <f>IFERROR(VLOOKUP(B19,'INSUMOS ENE'!$A$2:$G$105,6,0),"0")</f>
        <v>0</v>
      </c>
      <c r="H19" s="217"/>
      <c r="I19" s="220">
        <f>IFERROR(VLOOKUP($B19,'INSUMOS ENE'!$A$2:$S$105,17,0),"")</f>
        <v>7034.3429999999989</v>
      </c>
      <c r="J19" s="219">
        <f t="shared" si="0"/>
        <v>0</v>
      </c>
      <c r="K19" s="217"/>
      <c r="L19" s="220">
        <f>IFERROR(VLOOKUP($B19,'INSUMOS ENE'!$A$2:$S$105,17,0),"")</f>
        <v>7034.3429999999989</v>
      </c>
      <c r="M19" s="217"/>
      <c r="N19" s="217"/>
      <c r="O19" s="217"/>
      <c r="P19" s="217"/>
      <c r="Q19" s="217"/>
      <c r="R19" s="217"/>
      <c r="S19" s="217"/>
      <c r="T19" s="217"/>
      <c r="U19" s="217"/>
      <c r="V19" s="217"/>
      <c r="W19" s="217"/>
      <c r="X19" s="217"/>
      <c r="Y19" s="217"/>
      <c r="Z19" s="217"/>
      <c r="AA19" s="217"/>
      <c r="AB19" s="217"/>
      <c r="AC19" s="217"/>
      <c r="AD19" s="217"/>
      <c r="AE19" s="217"/>
      <c r="AF19" s="217"/>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N19" s="217"/>
      <c r="BO19" s="217"/>
      <c r="BP19" s="217"/>
      <c r="BQ19" s="217"/>
      <c r="BR19" s="217"/>
      <c r="BS19" s="217"/>
      <c r="BT19" s="217"/>
      <c r="BU19" s="217"/>
      <c r="BV19" s="217"/>
      <c r="BW19" s="217"/>
      <c r="BX19" s="217"/>
      <c r="BY19" s="217"/>
      <c r="BZ19" s="217"/>
      <c r="CA19" s="217"/>
      <c r="CB19" s="217"/>
      <c r="CC19" s="217"/>
      <c r="CD19" s="217"/>
      <c r="CE19" s="222">
        <f t="shared" si="1"/>
        <v>0</v>
      </c>
      <c r="CF19" s="217">
        <f t="shared" si="2"/>
        <v>0</v>
      </c>
      <c r="CG19" s="215">
        <v>3</v>
      </c>
      <c r="CH19" s="227">
        <f>IFERROR(VLOOKUP($B19,'INSUMOS ENE'!$A$2:$S$105,17,0),"")</f>
        <v>7034.3429999999989</v>
      </c>
      <c r="CI19" s="228">
        <f t="shared" si="3"/>
        <v>21103.028999999995</v>
      </c>
      <c r="CJ19" s="215">
        <v>0</v>
      </c>
      <c r="CK19" s="218">
        <f>IFERROR(VLOOKUP($B19,'INSUMOS ENE'!$A$2:$S$105,14,0),"")</f>
        <v>12537.904499999999</v>
      </c>
      <c r="CL19" s="224">
        <f t="shared" si="4"/>
        <v>0</v>
      </c>
      <c r="CM19" s="225">
        <f t="shared" si="5"/>
        <v>0</v>
      </c>
      <c r="CN19" s="226">
        <f t="shared" si="6"/>
        <v>21103.028999999995</v>
      </c>
    </row>
    <row r="20" spans="1:93" ht="12.6" customHeight="1" x14ac:dyDescent="0.25">
      <c r="A20" s="213">
        <v>15</v>
      </c>
      <c r="B20" s="214">
        <v>44</v>
      </c>
      <c r="C20" s="215">
        <f>IFERROR(VLOOKUP($B20,'INSUMOS ENE'!$A$2:$S$105,10,0),"")</f>
        <v>0</v>
      </c>
      <c r="D20" s="216" t="s">
        <v>125</v>
      </c>
      <c r="E20" s="215">
        <v>6</v>
      </c>
      <c r="F20" s="215">
        <f>IFERROR(VLOOKUP($B20,'INSUMOS ENE'!$A$2:$G$105,7,0),"")</f>
        <v>-6</v>
      </c>
      <c r="G20" s="215">
        <f>IFERROR(VLOOKUP(B20,'INSUMOS ENE'!$A$2:$G$105,6,0),"0")</f>
        <v>0</v>
      </c>
      <c r="H20" s="217"/>
      <c r="I20" s="220">
        <f>IFERROR(VLOOKUP($B20,'INSUMOS ENE'!$A$2:$S$105,17,0),"")</f>
        <v>2787.2520000000004</v>
      </c>
      <c r="J20" s="219">
        <f t="shared" si="0"/>
        <v>0</v>
      </c>
      <c r="K20" s="217"/>
      <c r="L20" s="220">
        <f>IFERROR(VLOOKUP($B20,'INSUMOS ENE'!$A$2:$S$105,17,0),"")</f>
        <v>2787.2520000000004</v>
      </c>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N20" s="217"/>
      <c r="BO20" s="217"/>
      <c r="BP20" s="217"/>
      <c r="BQ20" s="217"/>
      <c r="BR20" s="217"/>
      <c r="BS20" s="217"/>
      <c r="BT20" s="217"/>
      <c r="BU20" s="217"/>
      <c r="BV20" s="217"/>
      <c r="BW20" s="217"/>
      <c r="BX20" s="217"/>
      <c r="BY20" s="217"/>
      <c r="BZ20" s="217"/>
      <c r="CA20" s="217"/>
      <c r="CB20" s="217"/>
      <c r="CC20" s="217"/>
      <c r="CD20" s="217"/>
      <c r="CE20" s="222">
        <f t="shared" si="1"/>
        <v>0</v>
      </c>
      <c r="CF20" s="217">
        <f t="shared" si="2"/>
        <v>0</v>
      </c>
      <c r="CG20" s="215">
        <v>6</v>
      </c>
      <c r="CH20" s="227">
        <f>IFERROR(VLOOKUP($B20,'INSUMOS ENE'!$A$2:$S$105,17,0),"")</f>
        <v>2787.2520000000004</v>
      </c>
      <c r="CI20" s="228">
        <f t="shared" si="3"/>
        <v>16723.512000000002</v>
      </c>
      <c r="CJ20" s="215">
        <v>0</v>
      </c>
      <c r="CK20" s="218">
        <f>IFERROR(VLOOKUP($B20,'INSUMOS ENE'!$A$2:$S$105,14,0),"")</f>
        <v>5373.6579000000002</v>
      </c>
      <c r="CL20" s="224">
        <f t="shared" si="4"/>
        <v>0</v>
      </c>
      <c r="CM20" s="225">
        <f t="shared" si="5"/>
        <v>0</v>
      </c>
      <c r="CN20" s="226">
        <f t="shared" si="6"/>
        <v>16723.512000000002</v>
      </c>
    </row>
    <row r="21" spans="1:93" ht="14.45" customHeight="1" x14ac:dyDescent="0.25">
      <c r="A21" s="213">
        <v>16</v>
      </c>
      <c r="B21" s="214">
        <v>46</v>
      </c>
      <c r="C21" s="215">
        <f>IFERROR(VLOOKUP($B21,'INSUMOS ENE'!$A$2:$S$105,10,0),"")</f>
        <v>0</v>
      </c>
      <c r="D21" s="216" t="s">
        <v>57</v>
      </c>
      <c r="E21" s="215">
        <v>25</v>
      </c>
      <c r="F21" s="215">
        <f>IFERROR(VLOOKUP($B21,'INSUMOS ENE'!$A$2:$G$105,7,0),"")</f>
        <v>-25</v>
      </c>
      <c r="G21" s="215">
        <f>IFERROR(VLOOKUP(B21,'INSUMOS ENE'!$A$2:$G$105,6,0),"0")</f>
        <v>0</v>
      </c>
      <c r="H21" s="217"/>
      <c r="I21" s="220">
        <f>IFERROR(VLOOKUP($B21,'INSUMOS ENE'!$A$2:$S$105,17,0),"")</f>
        <v>7739.5640000000021</v>
      </c>
      <c r="J21" s="219">
        <f t="shared" si="0"/>
        <v>0</v>
      </c>
      <c r="K21" s="217"/>
      <c r="L21" s="220">
        <f>IFERROR(VLOOKUP($B21,'INSUMOS ENE'!$A$2:$S$105,17,0),"")</f>
        <v>7739.5640000000021</v>
      </c>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c r="BF21" s="217"/>
      <c r="BG21" s="217"/>
      <c r="BH21" s="217"/>
      <c r="BI21" s="217"/>
      <c r="BJ21" s="217"/>
      <c r="BK21" s="217"/>
      <c r="BL21" s="217"/>
      <c r="BM21" s="217"/>
      <c r="BN21" s="217"/>
      <c r="BO21" s="217"/>
      <c r="BP21" s="217"/>
      <c r="BQ21" s="217"/>
      <c r="BR21" s="217"/>
      <c r="BS21" s="217"/>
      <c r="BT21" s="217"/>
      <c r="BU21" s="217"/>
      <c r="BV21" s="217"/>
      <c r="BW21" s="217"/>
      <c r="BX21" s="217"/>
      <c r="BY21" s="217"/>
      <c r="BZ21" s="217"/>
      <c r="CA21" s="217"/>
      <c r="CB21" s="217"/>
      <c r="CC21" s="217"/>
      <c r="CD21" s="217"/>
      <c r="CE21" s="222">
        <f t="shared" si="1"/>
        <v>0</v>
      </c>
      <c r="CF21" s="217">
        <f t="shared" si="2"/>
        <v>0</v>
      </c>
      <c r="CG21" s="215">
        <v>0</v>
      </c>
      <c r="CH21" s="227">
        <f>IFERROR(VLOOKUP($B21,'INSUMOS ENE'!$A$2:$S$105,17,0),"")</f>
        <v>7739.5640000000021</v>
      </c>
      <c r="CI21" s="228">
        <f t="shared" si="3"/>
        <v>0</v>
      </c>
      <c r="CJ21" s="215">
        <v>0</v>
      </c>
      <c r="CK21" s="218">
        <f>IFERROR(VLOOKUP($B21,'INSUMOS ENE'!$A$2:$S$105,14,0),"")</f>
        <v>26568.439200000001</v>
      </c>
      <c r="CL21" s="224">
        <f t="shared" si="4"/>
        <v>0</v>
      </c>
      <c r="CM21" s="225">
        <f t="shared" si="5"/>
        <v>0</v>
      </c>
      <c r="CN21" s="226">
        <f t="shared" si="6"/>
        <v>0</v>
      </c>
    </row>
    <row r="22" spans="1:93" ht="12.6" customHeight="1" x14ac:dyDescent="0.25">
      <c r="A22" s="213">
        <v>17</v>
      </c>
      <c r="B22" s="214">
        <v>50</v>
      </c>
      <c r="C22" s="215">
        <f>IFERROR(VLOOKUP($B22,'INSUMOS ENE'!$A$2:$S$105,10,0),"")</f>
        <v>0</v>
      </c>
      <c r="D22" s="216" t="s">
        <v>58</v>
      </c>
      <c r="E22" s="215">
        <v>25</v>
      </c>
      <c r="F22" s="215">
        <f>IFERROR(VLOOKUP($B22,'INSUMOS ENE'!$A$2:$G$105,7,0),"")</f>
        <v>-25</v>
      </c>
      <c r="G22" s="215">
        <f>IFERROR(VLOOKUP(B22,'INSUMOS ENE'!$A$2:$G$105,6,0),"0")</f>
        <v>0</v>
      </c>
      <c r="H22" s="217"/>
      <c r="I22" s="220">
        <f>IFERROR(VLOOKUP($B22,'INSUMOS ENE'!$A$2:$S$105,17,0),"")</f>
        <v>38567.495999999999</v>
      </c>
      <c r="J22" s="219">
        <f t="shared" si="0"/>
        <v>0</v>
      </c>
      <c r="K22" s="217"/>
      <c r="L22" s="220">
        <f>IFERROR(VLOOKUP($B22,'INSUMOS ENE'!$A$2:$S$105,17,0),"")</f>
        <v>38567.495999999999</v>
      </c>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c r="BO22" s="217"/>
      <c r="BP22" s="217"/>
      <c r="BQ22" s="217"/>
      <c r="BR22" s="217"/>
      <c r="BS22" s="217"/>
      <c r="BT22" s="217"/>
      <c r="BU22" s="217"/>
      <c r="BV22" s="217"/>
      <c r="BW22" s="217"/>
      <c r="BX22" s="217"/>
      <c r="BY22" s="217"/>
      <c r="BZ22" s="217"/>
      <c r="CA22" s="217"/>
      <c r="CB22" s="217"/>
      <c r="CC22" s="217"/>
      <c r="CD22" s="217"/>
      <c r="CE22" s="222">
        <f t="shared" si="1"/>
        <v>0</v>
      </c>
      <c r="CF22" s="217">
        <f t="shared" si="2"/>
        <v>0</v>
      </c>
      <c r="CG22" s="215">
        <v>0</v>
      </c>
      <c r="CH22" s="227">
        <f>IFERROR(VLOOKUP($B22,'INSUMOS ENE'!$A$2:$S$105,17,0),"")</f>
        <v>38567.495999999999</v>
      </c>
      <c r="CI22" s="228">
        <f t="shared" si="3"/>
        <v>0</v>
      </c>
      <c r="CJ22" s="215">
        <v>0</v>
      </c>
      <c r="CK22" s="218">
        <f>IFERROR(VLOOKUP($B22,'INSUMOS ENE'!$A$2:$S$105,14,0),"")</f>
        <v>48162.390299999999</v>
      </c>
      <c r="CL22" s="224">
        <f t="shared" si="4"/>
        <v>0</v>
      </c>
      <c r="CM22" s="225">
        <f t="shared" si="5"/>
        <v>0</v>
      </c>
      <c r="CN22" s="226">
        <f t="shared" si="6"/>
        <v>0</v>
      </c>
    </row>
    <row r="23" spans="1:93" ht="12.6" customHeight="1" x14ac:dyDescent="0.25">
      <c r="A23" s="213">
        <v>18</v>
      </c>
      <c r="B23" s="214">
        <v>51</v>
      </c>
      <c r="C23" s="215">
        <f>IFERROR(VLOOKUP($B23,'INSUMOS ENE'!$A$2:$S$105,10,0),"")</f>
        <v>0</v>
      </c>
      <c r="D23" s="216" t="s">
        <v>59</v>
      </c>
      <c r="E23" s="215">
        <v>25</v>
      </c>
      <c r="F23" s="215">
        <f>IFERROR(VLOOKUP($B23,'INSUMOS ENE'!$A$2:$G$105,7,0),"")</f>
        <v>-25</v>
      </c>
      <c r="G23" s="215">
        <f>IFERROR(VLOOKUP(B23,'INSUMOS ENE'!$A$2:$G$105,6,0),"0")</f>
        <v>0</v>
      </c>
      <c r="H23" s="217"/>
      <c r="I23" s="220">
        <f>IFERROR(VLOOKUP($B23,'INSUMOS ENE'!$A$2:$S$105,17,0),"")</f>
        <v>7739.5640000000021</v>
      </c>
      <c r="J23" s="219">
        <f t="shared" si="0"/>
        <v>0</v>
      </c>
      <c r="K23" s="217"/>
      <c r="L23" s="220">
        <f>IFERROR(VLOOKUP($B23,'INSUMOS ENE'!$A$2:$S$105,17,0),"")</f>
        <v>7739.5640000000021</v>
      </c>
      <c r="M23" s="217"/>
      <c r="N23" s="217"/>
      <c r="O23" s="217"/>
      <c r="P23" s="217"/>
      <c r="Q23" s="217"/>
      <c r="R23" s="217"/>
      <c r="S23" s="217"/>
      <c r="T23" s="217"/>
      <c r="U23" s="217"/>
      <c r="V23" s="217"/>
      <c r="W23" s="217"/>
      <c r="X23" s="217"/>
      <c r="Y23" s="217"/>
      <c r="Z23" s="217"/>
      <c r="AA23" s="217"/>
      <c r="AB23" s="217"/>
      <c r="AC23" s="217"/>
      <c r="AD23" s="217"/>
      <c r="AE23" s="217"/>
      <c r="AF23" s="217"/>
      <c r="AG23" s="217"/>
      <c r="AH23" s="217"/>
      <c r="AI23" s="217"/>
      <c r="AJ23" s="217"/>
      <c r="AK23" s="217"/>
      <c r="AL23" s="217"/>
      <c r="AM23" s="217"/>
      <c r="AN23" s="217"/>
      <c r="AO23" s="217"/>
      <c r="AP23" s="217"/>
      <c r="AQ23" s="217"/>
      <c r="AR23" s="217"/>
      <c r="AS23" s="217"/>
      <c r="AT23" s="217"/>
      <c r="AU23" s="217"/>
      <c r="AV23" s="217"/>
      <c r="AW23" s="217"/>
      <c r="AX23" s="217"/>
      <c r="AY23" s="217"/>
      <c r="AZ23" s="217"/>
      <c r="BA23" s="217"/>
      <c r="BB23" s="217"/>
      <c r="BC23" s="217"/>
      <c r="BD23" s="217"/>
      <c r="BE23" s="217"/>
      <c r="BF23" s="217"/>
      <c r="BG23" s="217"/>
      <c r="BH23" s="217"/>
      <c r="BI23" s="217"/>
      <c r="BJ23" s="217"/>
      <c r="BK23" s="217"/>
      <c r="BL23" s="217"/>
      <c r="BM23" s="217"/>
      <c r="BN23" s="217"/>
      <c r="BO23" s="217"/>
      <c r="BP23" s="217"/>
      <c r="BQ23" s="217"/>
      <c r="BR23" s="217"/>
      <c r="BS23" s="217"/>
      <c r="BT23" s="217"/>
      <c r="BU23" s="217"/>
      <c r="BV23" s="217"/>
      <c r="BW23" s="217"/>
      <c r="BX23" s="217"/>
      <c r="BY23" s="217"/>
      <c r="BZ23" s="217"/>
      <c r="CA23" s="217"/>
      <c r="CB23" s="217"/>
      <c r="CC23" s="217"/>
      <c r="CD23" s="217"/>
      <c r="CE23" s="222">
        <f t="shared" si="1"/>
        <v>0</v>
      </c>
      <c r="CF23" s="217">
        <f t="shared" si="2"/>
        <v>0</v>
      </c>
      <c r="CG23" s="215">
        <v>0</v>
      </c>
      <c r="CH23" s="227">
        <f>IFERROR(VLOOKUP($B23,'INSUMOS ENE'!$A$2:$S$105,17,0),"")</f>
        <v>7739.5640000000021</v>
      </c>
      <c r="CI23" s="228">
        <f t="shared" si="3"/>
        <v>0</v>
      </c>
      <c r="CJ23" s="215">
        <v>0</v>
      </c>
      <c r="CK23" s="218">
        <f>IFERROR(VLOOKUP($B23,'INSUMOS ENE'!$A$2:$S$105,14,0),"")</f>
        <v>22488.772499999999</v>
      </c>
      <c r="CL23" s="224">
        <f t="shared" si="4"/>
        <v>0</v>
      </c>
      <c r="CM23" s="225">
        <f t="shared" si="5"/>
        <v>0</v>
      </c>
      <c r="CN23" s="226">
        <f t="shared" si="6"/>
        <v>0</v>
      </c>
    </row>
    <row r="24" spans="1:93" ht="12.6" customHeight="1" x14ac:dyDescent="0.25">
      <c r="A24" s="213">
        <v>19</v>
      </c>
      <c r="B24" s="214">
        <v>52</v>
      </c>
      <c r="C24" s="215">
        <f>IFERROR(VLOOKUP($B24,'INSUMOS ENE'!$A$2:$S$105,10,0),"")</f>
        <v>0</v>
      </c>
      <c r="D24" s="216" t="s">
        <v>60</v>
      </c>
      <c r="E24" s="215">
        <v>96</v>
      </c>
      <c r="F24" s="215">
        <f>IFERROR(VLOOKUP($B24,'INSUMOS ENE'!$A$2:$G$105,7,0),"")</f>
        <v>-96</v>
      </c>
      <c r="G24" s="215">
        <f>IFERROR(VLOOKUP(B24,'INSUMOS ENE'!$A$2:$G$105,6,0),"0")</f>
        <v>0</v>
      </c>
      <c r="H24" s="217"/>
      <c r="I24" s="220">
        <f>IFERROR(VLOOKUP($B24,'INSUMOS ENE'!$A$2:$S$105,17,0),"")</f>
        <v>6412.1509999999998</v>
      </c>
      <c r="J24" s="219">
        <f t="shared" si="0"/>
        <v>0</v>
      </c>
      <c r="K24" s="217"/>
      <c r="L24" s="220">
        <f>IFERROR(VLOOKUP($B24,'INSUMOS ENE'!$A$2:$S$105,17,0),"")</f>
        <v>6412.1509999999998</v>
      </c>
      <c r="M24" s="217"/>
      <c r="N24" s="217"/>
      <c r="O24" s="217"/>
      <c r="P24" s="217"/>
      <c r="Q24" s="217"/>
      <c r="R24" s="217"/>
      <c r="S24" s="217"/>
      <c r="T24" s="217"/>
      <c r="U24" s="217"/>
      <c r="V24" s="217"/>
      <c r="W24" s="217"/>
      <c r="X24" s="217"/>
      <c r="Y24" s="217"/>
      <c r="Z24" s="217"/>
      <c r="AA24" s="217"/>
      <c r="AB24" s="217"/>
      <c r="AC24" s="217"/>
      <c r="AD24" s="217"/>
      <c r="AE24" s="217"/>
      <c r="AF24" s="217"/>
      <c r="AG24" s="217"/>
      <c r="AH24" s="217"/>
      <c r="AI24" s="217"/>
      <c r="AJ24" s="217"/>
      <c r="AK24" s="217"/>
      <c r="AL24" s="217"/>
      <c r="AM24" s="217"/>
      <c r="AN24" s="217"/>
      <c r="AO24" s="217"/>
      <c r="AP24" s="217"/>
      <c r="AQ24" s="217"/>
      <c r="AR24" s="217"/>
      <c r="AS24" s="217"/>
      <c r="AT24" s="217"/>
      <c r="AU24" s="217"/>
      <c r="AV24" s="217"/>
      <c r="AW24" s="217"/>
      <c r="AX24" s="217"/>
      <c r="AY24" s="217"/>
      <c r="AZ24" s="217"/>
      <c r="BA24" s="217"/>
      <c r="BB24" s="217"/>
      <c r="BC24" s="217"/>
      <c r="BD24" s="217"/>
      <c r="BE24" s="217"/>
      <c r="BF24" s="217"/>
      <c r="BG24" s="217"/>
      <c r="BH24" s="217"/>
      <c r="BI24" s="217"/>
      <c r="BJ24" s="217"/>
      <c r="BK24" s="217"/>
      <c r="BL24" s="217"/>
      <c r="BM24" s="217"/>
      <c r="BN24" s="217"/>
      <c r="BO24" s="217"/>
      <c r="BP24" s="217"/>
      <c r="BQ24" s="217"/>
      <c r="BR24" s="217"/>
      <c r="BS24" s="217"/>
      <c r="BT24" s="217"/>
      <c r="BU24" s="217"/>
      <c r="BV24" s="217"/>
      <c r="BW24" s="217"/>
      <c r="BX24" s="217"/>
      <c r="BY24" s="217"/>
      <c r="BZ24" s="217"/>
      <c r="CA24" s="217"/>
      <c r="CB24" s="217"/>
      <c r="CC24" s="217"/>
      <c r="CD24" s="217"/>
      <c r="CE24" s="222">
        <f t="shared" si="1"/>
        <v>0</v>
      </c>
      <c r="CF24" s="217">
        <f t="shared" si="2"/>
        <v>0</v>
      </c>
      <c r="CG24" s="215">
        <v>10</v>
      </c>
      <c r="CH24" s="227">
        <f>IFERROR(VLOOKUP($B24,'INSUMOS ENE'!$A$2:$S$105,17,0),"")</f>
        <v>6412.1509999999998</v>
      </c>
      <c r="CI24" s="228">
        <f t="shared" si="3"/>
        <v>64121.509999999995</v>
      </c>
      <c r="CJ24" s="215">
        <v>0</v>
      </c>
      <c r="CK24" s="218">
        <f>IFERROR(VLOOKUP($B24,'INSUMOS ENE'!$A$2:$S$105,14,0),"")</f>
        <v>11194.726499999999</v>
      </c>
      <c r="CL24" s="224">
        <f t="shared" si="4"/>
        <v>0</v>
      </c>
      <c r="CM24" s="225">
        <f t="shared" si="5"/>
        <v>0</v>
      </c>
      <c r="CN24" s="226">
        <f t="shared" si="6"/>
        <v>64121.509999999995</v>
      </c>
    </row>
    <row r="25" spans="1:93" ht="12.6" customHeight="1" x14ac:dyDescent="0.25">
      <c r="A25" s="213">
        <v>20</v>
      </c>
      <c r="B25" s="214">
        <v>54</v>
      </c>
      <c r="C25" s="215">
        <f>IFERROR(VLOOKUP($B25,'INSUMOS ENE'!$A$2:$S$105,10,0),"")</f>
        <v>0</v>
      </c>
      <c r="D25" s="216" t="s">
        <v>61</v>
      </c>
      <c r="E25" s="215">
        <v>96</v>
      </c>
      <c r="F25" s="215">
        <f>IFERROR(VLOOKUP($B25,'INSUMOS ENE'!$A$2:$G$105,7,0),"")</f>
        <v>-96</v>
      </c>
      <c r="G25" s="215">
        <f>IFERROR(VLOOKUP(B25,'INSUMOS ENE'!$A$2:$G$105,6,0),"0")</f>
        <v>0</v>
      </c>
      <c r="H25" s="217"/>
      <c r="I25" s="220">
        <f>IFERROR(VLOOKUP($B25,'INSUMOS ENE'!$A$2:$S$105,17,0),"")</f>
        <v>5359.049</v>
      </c>
      <c r="J25" s="219">
        <f t="shared" si="0"/>
        <v>0</v>
      </c>
      <c r="K25" s="217"/>
      <c r="L25" s="220">
        <f>IFERROR(VLOOKUP($B25,'INSUMOS ENE'!$A$2:$S$105,17,0),"")</f>
        <v>5359.049</v>
      </c>
      <c r="M25" s="217"/>
      <c r="N25" s="217"/>
      <c r="O25" s="217"/>
      <c r="P25" s="217"/>
      <c r="Q25" s="217"/>
      <c r="R25" s="217"/>
      <c r="S25" s="217"/>
      <c r="T25" s="217"/>
      <c r="U25" s="217"/>
      <c r="V25" s="217"/>
      <c r="W25" s="217"/>
      <c r="X25" s="217"/>
      <c r="Y25" s="217"/>
      <c r="Z25" s="217"/>
      <c r="AA25" s="217"/>
      <c r="AB25" s="217"/>
      <c r="AC25" s="217"/>
      <c r="AD25" s="217"/>
      <c r="AE25" s="217"/>
      <c r="AF25" s="217"/>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c r="BF25" s="217"/>
      <c r="BG25" s="217"/>
      <c r="BH25" s="217"/>
      <c r="BI25" s="217"/>
      <c r="BJ25" s="217"/>
      <c r="BK25" s="217"/>
      <c r="BL25" s="217"/>
      <c r="BM25" s="217"/>
      <c r="BN25" s="217"/>
      <c r="BO25" s="217"/>
      <c r="BP25" s="217"/>
      <c r="BQ25" s="217"/>
      <c r="BR25" s="217"/>
      <c r="BS25" s="217"/>
      <c r="BT25" s="217"/>
      <c r="BU25" s="217"/>
      <c r="BV25" s="217"/>
      <c r="BW25" s="217"/>
      <c r="BX25" s="217"/>
      <c r="BY25" s="217"/>
      <c r="BZ25" s="217"/>
      <c r="CA25" s="217"/>
      <c r="CB25" s="217"/>
      <c r="CC25" s="217"/>
      <c r="CD25" s="217"/>
      <c r="CE25" s="222">
        <f t="shared" si="1"/>
        <v>0</v>
      </c>
      <c r="CF25" s="217">
        <f t="shared" si="2"/>
        <v>0</v>
      </c>
      <c r="CG25" s="215">
        <v>42</v>
      </c>
      <c r="CH25" s="227">
        <f>IFERROR(VLOOKUP($B25,'INSUMOS ENE'!$A$2:$S$105,17,0),"")</f>
        <v>5359.049</v>
      </c>
      <c r="CI25" s="228">
        <f t="shared" si="3"/>
        <v>225080.05799999999</v>
      </c>
      <c r="CJ25" s="215">
        <v>0</v>
      </c>
      <c r="CK25" s="218">
        <f>IFERROR(VLOOKUP($B25,'INSUMOS ENE'!$A$2:$S$105,14,0),"")</f>
        <v>10149.507</v>
      </c>
      <c r="CL25" s="224">
        <f t="shared" si="4"/>
        <v>0</v>
      </c>
      <c r="CM25" s="225">
        <f t="shared" si="5"/>
        <v>0</v>
      </c>
      <c r="CN25" s="226">
        <f t="shared" si="6"/>
        <v>225080.05799999999</v>
      </c>
    </row>
    <row r="26" spans="1:93" ht="12.6" customHeight="1" x14ac:dyDescent="0.25">
      <c r="A26" s="213">
        <v>21</v>
      </c>
      <c r="B26" s="214">
        <v>57</v>
      </c>
      <c r="C26" s="215">
        <f>IFERROR(VLOOKUP($B26,'INSUMOS ENE'!$A$2:$S$105,10,0),"")</f>
        <v>19.75</v>
      </c>
      <c r="D26" s="216" t="s">
        <v>62</v>
      </c>
      <c r="E26" s="215">
        <v>25</v>
      </c>
      <c r="F26" s="215">
        <f>IFERROR(VLOOKUP($B26,'INSUMOS ENE'!$A$2:$G$105,7,0),"")</f>
        <v>26</v>
      </c>
      <c r="G26" s="215">
        <f>IFERROR(VLOOKUP(B26,'INSUMOS ENE'!$A$2:$G$105,6,0),"0")</f>
        <v>51</v>
      </c>
      <c r="H26" s="217">
        <v>15</v>
      </c>
      <c r="I26" s="220">
        <f>IFERROR(VLOOKUP($B26,'INSUMOS ENE'!$A$2:$S$105,17,0),"")</f>
        <v>12823.251000000004</v>
      </c>
      <c r="J26" s="219">
        <f t="shared" si="0"/>
        <v>192348.76500000007</v>
      </c>
      <c r="K26" s="217">
        <v>5</v>
      </c>
      <c r="L26" s="220">
        <f>IFERROR(VLOOKUP($B26,'INSUMOS ENE'!$A$2:$S$105,17,0),"")</f>
        <v>12823.251000000004</v>
      </c>
      <c r="M26" s="219">
        <f t="shared" ref="M26:M29" si="7">K26*L26</f>
        <v>64116.255000000019</v>
      </c>
      <c r="N26" s="217"/>
      <c r="O26" s="218">
        <f>IFERROR(VLOOKUP($B26,'INSUMOS ENE'!$A$2:$S$105,14,0),"")</f>
        <v>27464.2065</v>
      </c>
      <c r="P26" s="219">
        <f>N26*O26</f>
        <v>0</v>
      </c>
      <c r="Q26" s="217"/>
      <c r="R26" s="218">
        <f>IFERROR(VLOOKUP($B26,'INSUMOS ENE'!$A$2:$S$105,14,0),"")</f>
        <v>27464.2065</v>
      </c>
      <c r="S26" s="219">
        <f>Q26*R26</f>
        <v>0</v>
      </c>
      <c r="T26" s="217">
        <v>2</v>
      </c>
      <c r="U26" s="220">
        <f>IFERROR(VLOOKUP($B26,'INSUMOS ENE'!$A$2:$S$105,17,0),"")</f>
        <v>12823.251000000004</v>
      </c>
      <c r="V26" s="219">
        <f t="shared" ref="V26" si="8">T26*U26</f>
        <v>25646.502000000008</v>
      </c>
      <c r="W26" s="217">
        <v>4</v>
      </c>
      <c r="X26" s="220">
        <f>IFERROR(VLOOKUP($B26,'INSUMOS ENE'!$A$2:$S$105,17,0),"")</f>
        <v>12823.251000000004</v>
      </c>
      <c r="Y26" s="219">
        <f t="shared" ref="Y26" si="9">W26*X26</f>
        <v>51293.004000000015</v>
      </c>
      <c r="Z26" s="217">
        <v>3</v>
      </c>
      <c r="AA26" s="220">
        <f>IFERROR(VLOOKUP($B26,'INSUMOS ENE'!$A$2:$S$105,17,0),"")</f>
        <v>12823.251000000004</v>
      </c>
      <c r="AB26" s="219">
        <f t="shared" ref="AB26" si="10">Z26*AA26</f>
        <v>38469.753000000012</v>
      </c>
      <c r="AC26" s="217"/>
      <c r="AD26" s="218">
        <f>IFERROR(VLOOKUP($B26,'INSUMOS ENE'!$A$2:$S$105,14,0),"")</f>
        <v>27464.2065</v>
      </c>
      <c r="AE26" s="219">
        <f>AC26*AD26</f>
        <v>0</v>
      </c>
      <c r="AF26" s="217"/>
      <c r="AG26" s="218">
        <f>IFERROR(VLOOKUP($B26,'INSUMOS ENE'!$A$2:$S$105,14,0),"")</f>
        <v>27464.2065</v>
      </c>
      <c r="AH26" s="219">
        <f>AF26*AG26</f>
        <v>0</v>
      </c>
      <c r="AI26" s="217">
        <v>3</v>
      </c>
      <c r="AJ26" s="218">
        <f>IFERROR(VLOOKUP($B26,'INSUMOS ENE'!$A$2:$S$105,14,0),"")</f>
        <v>27464.2065</v>
      </c>
      <c r="AK26" s="219">
        <f>AI26*AJ26</f>
        <v>82392.619500000001</v>
      </c>
      <c r="AL26" s="217">
        <v>2</v>
      </c>
      <c r="AM26" s="220">
        <f>IFERROR(VLOOKUP($B26,'INSUMOS ENE'!$A$2:$S$105,17,0),"")</f>
        <v>12823.251000000004</v>
      </c>
      <c r="AN26" s="219">
        <f t="shared" ref="AN26" si="11">AL26*AM26</f>
        <v>25646.502000000008</v>
      </c>
      <c r="AO26" s="217"/>
      <c r="AP26" s="218">
        <f>IFERROR(VLOOKUP($B26,'INSUMOS ENE'!$A$2:$S$105,14,0),"")</f>
        <v>27464.2065</v>
      </c>
      <c r="AQ26" s="219">
        <f>AO26*AP26</f>
        <v>0</v>
      </c>
      <c r="AR26" s="217">
        <v>1</v>
      </c>
      <c r="AS26" s="218">
        <f>IFERROR(VLOOKUP($B26,'INSUMOS ENE'!$A$2:$S$105,14,0),"")</f>
        <v>27464.2065</v>
      </c>
      <c r="AT26" s="219">
        <f>AR26*AS26</f>
        <v>27464.2065</v>
      </c>
      <c r="AU26" s="217">
        <v>1</v>
      </c>
      <c r="AV26" s="218">
        <f>IFERROR(VLOOKUP($B26,'INSUMOS ENE'!$A$2:$S$105,14,0),"")</f>
        <v>27464.2065</v>
      </c>
      <c r="AW26" s="219">
        <f>AU26*AV26</f>
        <v>27464.2065</v>
      </c>
      <c r="AX26" s="217">
        <v>1</v>
      </c>
      <c r="AY26" s="218">
        <f>IFERROR(VLOOKUP($B26,'INSUMOS ENE'!$A$2:$S$105,14,0),"")</f>
        <v>27464.2065</v>
      </c>
      <c r="AZ26" s="219">
        <f>AX26*AY26</f>
        <v>27464.2065</v>
      </c>
      <c r="BA26" s="217"/>
      <c r="BB26" s="218">
        <f>IFERROR(VLOOKUP($B26,'INSUMOS ENE'!$A$2:$S$105,14,0),"")</f>
        <v>27464.2065</v>
      </c>
      <c r="BC26" s="219">
        <f>BA26*BB26</f>
        <v>0</v>
      </c>
      <c r="BD26" s="217">
        <v>1</v>
      </c>
      <c r="BE26" s="218">
        <f>IFERROR(VLOOKUP($B26,'INSUMOS ENE'!$A$2:$S$105,14,0),"")</f>
        <v>27464.2065</v>
      </c>
      <c r="BF26" s="219">
        <f>BD26*BE26</f>
        <v>27464.2065</v>
      </c>
      <c r="BG26" s="217">
        <v>2</v>
      </c>
      <c r="BH26" s="218">
        <f>IFERROR(VLOOKUP($B26,'INSUMOS ENE'!$A$2:$S$105,14,0),"")</f>
        <v>27464.2065</v>
      </c>
      <c r="BI26" s="219">
        <f>BG26*BH26</f>
        <v>54928.413</v>
      </c>
      <c r="BJ26" s="217">
        <v>1</v>
      </c>
      <c r="BK26" s="218">
        <f>IFERROR(VLOOKUP($B26,'INSUMOS ENE'!$A$2:$S$105,14,0),"")</f>
        <v>27464.2065</v>
      </c>
      <c r="BL26" s="219">
        <f>BJ26*BK26</f>
        <v>27464.2065</v>
      </c>
      <c r="BM26" s="217">
        <v>2</v>
      </c>
      <c r="BN26" s="218">
        <f>IFERROR(VLOOKUP($B26,'INSUMOS ENE'!$A$2:$S$105,14,0),"")</f>
        <v>27464.2065</v>
      </c>
      <c r="BO26" s="219">
        <f>BM26*BN26</f>
        <v>54928.413</v>
      </c>
      <c r="BP26" s="217">
        <v>1</v>
      </c>
      <c r="BQ26" s="218">
        <f>IFERROR(VLOOKUP($B26,'INSUMOS ENE'!$A$2:$S$105,14,0),"")</f>
        <v>27464.2065</v>
      </c>
      <c r="BR26" s="219">
        <f>BP26*BQ26</f>
        <v>27464.2065</v>
      </c>
      <c r="BS26" s="217">
        <v>1</v>
      </c>
      <c r="BT26" s="218">
        <f>IFERROR(VLOOKUP($B26,'INSUMOS ENE'!$A$2:$S$105,14,0),"")</f>
        <v>27464.2065</v>
      </c>
      <c r="BU26" s="219">
        <f>BS26*BT26</f>
        <v>27464.2065</v>
      </c>
      <c r="BV26" s="217">
        <v>1</v>
      </c>
      <c r="BW26" s="218">
        <f>IFERROR(VLOOKUP($B26,'INSUMOS ENE'!$A$2:$S$105,14,0),"")</f>
        <v>27464.2065</v>
      </c>
      <c r="BX26" s="219">
        <f>BV26*BW26</f>
        <v>27464.2065</v>
      </c>
      <c r="BY26" s="217">
        <v>1</v>
      </c>
      <c r="BZ26" s="218">
        <f>IFERROR(VLOOKUP($B26,'INSUMOS ENE'!$A$2:$S$105,14,0),"")</f>
        <v>27464.2065</v>
      </c>
      <c r="CA26" s="219">
        <f>BY26*BZ26</f>
        <v>27464.2065</v>
      </c>
      <c r="CB26" s="217">
        <v>4</v>
      </c>
      <c r="CC26" s="218">
        <f>IFERROR(VLOOKUP($B26,'INSUMOS ENE'!$A$2:$S$105,14,0),"")</f>
        <v>27464.2065</v>
      </c>
      <c r="CD26" s="219">
        <f>CB26*CC26</f>
        <v>109856.826</v>
      </c>
      <c r="CE26" s="222">
        <f t="shared" si="1"/>
        <v>51</v>
      </c>
      <c r="CF26" s="217">
        <f t="shared" si="2"/>
        <v>0</v>
      </c>
      <c r="CG26" s="215">
        <v>31</v>
      </c>
      <c r="CH26" s="227">
        <f>IFERROR(VLOOKUP($B26,'INSUMOS ENE'!$A$2:$S$105,17,0),"")</f>
        <v>12823.251000000004</v>
      </c>
      <c r="CI26" s="228">
        <f t="shared" si="3"/>
        <v>397520.78100000013</v>
      </c>
      <c r="CJ26" s="215">
        <v>20</v>
      </c>
      <c r="CK26" s="218">
        <f>IFERROR(VLOOKUP($B26,'INSUMOS ENE'!$A$2:$S$105,14,0),"")</f>
        <v>27464.2065</v>
      </c>
      <c r="CL26" s="224">
        <f t="shared" si="4"/>
        <v>549284.13</v>
      </c>
      <c r="CM26" s="225">
        <f t="shared" si="5"/>
        <v>946804.9110000002</v>
      </c>
      <c r="CN26" s="226">
        <f t="shared" si="6"/>
        <v>946804.91100000008</v>
      </c>
    </row>
    <row r="27" spans="1:93" ht="12.6" customHeight="1" x14ac:dyDescent="0.25">
      <c r="A27" s="213">
        <v>22</v>
      </c>
      <c r="B27" s="214">
        <v>59</v>
      </c>
      <c r="C27" s="215">
        <f>IFERROR(VLOOKUP($B27,'INSUMOS ENE'!$A$2:$S$105,10,0),"")</f>
        <v>0</v>
      </c>
      <c r="D27" s="216" t="s">
        <v>126</v>
      </c>
      <c r="E27" s="215">
        <v>4</v>
      </c>
      <c r="F27" s="215">
        <f>IFERROR(VLOOKUP($B27,'INSUMOS ENE'!$A$2:$G$105,7,0),"")</f>
        <v>-4</v>
      </c>
      <c r="G27" s="215">
        <f>IFERROR(VLOOKUP(B27,'INSUMOS ENE'!$A$2:$G$105,6,0),"0")</f>
        <v>0</v>
      </c>
      <c r="H27" s="217"/>
      <c r="I27" s="220">
        <f>IFERROR(VLOOKUP($B27,'INSUMOS ENE'!$A$2:$S$105,17,0),"")</f>
        <v>5528.260000000002</v>
      </c>
      <c r="J27" s="219">
        <f t="shared" si="0"/>
        <v>0</v>
      </c>
      <c r="K27" s="217"/>
      <c r="L27" s="220">
        <f>IFERROR(VLOOKUP($B27,'INSUMOS ENE'!$A$2:$S$105,17,0),"")</f>
        <v>5528.260000000002</v>
      </c>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7"/>
      <c r="BH27" s="217"/>
      <c r="BI27" s="217"/>
      <c r="BJ27" s="217"/>
      <c r="BK27" s="217"/>
      <c r="BL27" s="217"/>
      <c r="BM27" s="217"/>
      <c r="BN27" s="217"/>
      <c r="BO27" s="217"/>
      <c r="BP27" s="217"/>
      <c r="BQ27" s="217"/>
      <c r="BR27" s="217"/>
      <c r="BS27" s="217"/>
      <c r="BT27" s="217"/>
      <c r="BU27" s="217"/>
      <c r="BV27" s="217"/>
      <c r="BW27" s="217"/>
      <c r="BX27" s="217"/>
      <c r="BY27" s="217"/>
      <c r="BZ27" s="217"/>
      <c r="CA27" s="217"/>
      <c r="CB27" s="217"/>
      <c r="CC27" s="217"/>
      <c r="CD27" s="217"/>
      <c r="CE27" s="222">
        <f t="shared" si="1"/>
        <v>0</v>
      </c>
      <c r="CF27" s="217">
        <f t="shared" si="2"/>
        <v>0</v>
      </c>
      <c r="CG27" s="215">
        <v>0</v>
      </c>
      <c r="CH27" s="227">
        <f>IFERROR(VLOOKUP($B27,'INSUMOS ENE'!$A$2:$S$105,17,0),"")</f>
        <v>5528.260000000002</v>
      </c>
      <c r="CI27" s="228">
        <f t="shared" si="3"/>
        <v>0</v>
      </c>
      <c r="CJ27" s="215">
        <v>0</v>
      </c>
      <c r="CK27" s="218">
        <f>IFERROR(VLOOKUP($B27,'INSUMOS ENE'!$A$2:$S$105,14,0),"")</f>
        <v>13931.215200000001</v>
      </c>
      <c r="CL27" s="224">
        <f t="shared" si="4"/>
        <v>0</v>
      </c>
      <c r="CM27" s="225">
        <f t="shared" si="5"/>
        <v>0</v>
      </c>
      <c r="CN27" s="226">
        <f t="shared" si="6"/>
        <v>0</v>
      </c>
    </row>
    <row r="28" spans="1:93" ht="12.6" customHeight="1" x14ac:dyDescent="0.25">
      <c r="A28" s="213">
        <v>23</v>
      </c>
      <c r="B28" s="214">
        <v>62</v>
      </c>
      <c r="C28" s="215">
        <f>IFERROR(VLOOKUP($B28,'INSUMOS ENE'!$A$2:$S$105,10,0),"")</f>
        <v>118.75</v>
      </c>
      <c r="D28" s="216" t="s">
        <v>63</v>
      </c>
      <c r="E28" s="215">
        <v>25</v>
      </c>
      <c r="F28" s="215">
        <f>IFERROR(VLOOKUP($B28,'INSUMOS ENE'!$A$2:$G$105,7,0),"")</f>
        <v>125</v>
      </c>
      <c r="G28" s="215">
        <f>IFERROR(VLOOKUP(B28,'INSUMOS ENE'!$A$2:$G$105,6,0),"0")</f>
        <v>150</v>
      </c>
      <c r="H28" s="217">
        <v>50</v>
      </c>
      <c r="I28" s="218">
        <f>IFERROR(VLOOKUP($B28,'INSUMOS ENE'!$A$2:$S$105,14,0),"")</f>
        <v>10100.3202</v>
      </c>
      <c r="J28" s="219">
        <f t="shared" si="0"/>
        <v>505016.01</v>
      </c>
      <c r="K28" s="217">
        <v>20</v>
      </c>
      <c r="L28" s="227">
        <f>IFERROR(VLOOKUP($B28,'INSUMOS ENE'!$A$2:$S$105,17,0),"")</f>
        <v>5167.7669999999998</v>
      </c>
      <c r="M28" s="219">
        <f t="shared" si="7"/>
        <v>103355.34</v>
      </c>
      <c r="N28" s="217">
        <v>4</v>
      </c>
      <c r="O28" s="218">
        <f>IFERROR(VLOOKUP($B28,'INSUMOS ENE'!$A$2:$S$105,14,0),"")</f>
        <v>10100.3202</v>
      </c>
      <c r="P28" s="219">
        <f t="shared" ref="P28:P29" si="12">N28*O28</f>
        <v>40401.2808</v>
      </c>
      <c r="Q28" s="217"/>
      <c r="R28" s="218">
        <f>IFERROR(VLOOKUP($B28,'INSUMOS ENE'!$A$2:$S$105,14,0),"")</f>
        <v>10100.3202</v>
      </c>
      <c r="S28" s="219">
        <f t="shared" ref="S28" si="13">Q28*R28</f>
        <v>0</v>
      </c>
      <c r="T28" s="217">
        <v>5</v>
      </c>
      <c r="U28" s="218">
        <f>IFERROR(VLOOKUP($B28,'INSUMOS ENE'!$A$2:$S$105,14,0),"")</f>
        <v>10100.3202</v>
      </c>
      <c r="V28" s="219">
        <f t="shared" ref="V28:V29" si="14">T28*U28</f>
        <v>50501.601000000002</v>
      </c>
      <c r="W28" s="217">
        <v>10</v>
      </c>
      <c r="X28" s="227">
        <f>IFERROR(VLOOKUP($B28,'INSUMOS ENE'!$A$2:$S$105,17,0),"")</f>
        <v>5167.7669999999998</v>
      </c>
      <c r="Y28" s="219">
        <f t="shared" ref="Y28" si="15">W28*X28</f>
        <v>51677.67</v>
      </c>
      <c r="Z28" s="217">
        <v>8</v>
      </c>
      <c r="AA28" s="218">
        <f>IFERROR(VLOOKUP($B28,'INSUMOS ENE'!$A$2:$S$105,14,0),"")</f>
        <v>10100.3202</v>
      </c>
      <c r="AB28" s="219">
        <f t="shared" ref="AB28:AB29" si="16">Z28*AA28</f>
        <v>80802.561600000001</v>
      </c>
      <c r="AC28" s="217"/>
      <c r="AD28" s="218">
        <f>IFERROR(VLOOKUP($B28,'INSUMOS ENE'!$A$2:$S$105,14,0),"")</f>
        <v>10100.3202</v>
      </c>
      <c r="AE28" s="219">
        <f t="shared" ref="AE28:AE29" si="17">AC28*AD28</f>
        <v>0</v>
      </c>
      <c r="AF28" s="217">
        <v>1</v>
      </c>
      <c r="AG28" s="227">
        <f>IFERROR(VLOOKUP($B28,'INSUMOS ENE'!$A$2:$S$105,17,0),"")</f>
        <v>5167.7669999999998</v>
      </c>
      <c r="AH28" s="219">
        <f t="shared" ref="AH28" si="18">AF28*AG28</f>
        <v>5167.7669999999998</v>
      </c>
      <c r="AI28" s="217">
        <v>5</v>
      </c>
      <c r="AJ28" s="218">
        <f>IFERROR(VLOOKUP($B28,'INSUMOS ENE'!$A$2:$S$105,14,0),"")</f>
        <v>10100.3202</v>
      </c>
      <c r="AK28" s="219">
        <f t="shared" ref="AK28:AK29" si="19">AI28*AJ28</f>
        <v>50501.601000000002</v>
      </c>
      <c r="AL28" s="217">
        <v>5</v>
      </c>
      <c r="AM28" s="218">
        <f>IFERROR(VLOOKUP($B28,'INSUMOS ENE'!$A$2:$S$105,14,0),"")</f>
        <v>10100.3202</v>
      </c>
      <c r="AN28" s="219">
        <f t="shared" ref="AN28:AN29" si="20">AL28*AM28</f>
        <v>50501.601000000002</v>
      </c>
      <c r="AO28" s="217">
        <v>1</v>
      </c>
      <c r="AP28" s="218">
        <f>IFERROR(VLOOKUP($B28,'INSUMOS ENE'!$A$2:$S$105,14,0),"")</f>
        <v>10100.3202</v>
      </c>
      <c r="AQ28" s="219">
        <f t="shared" ref="AQ28:AQ29" si="21">AO28*AP28</f>
        <v>10100.3202</v>
      </c>
      <c r="AR28" s="217">
        <v>2</v>
      </c>
      <c r="AS28" s="218">
        <f>IFERROR(VLOOKUP($B28,'INSUMOS ENE'!$A$2:$S$105,14,0),"")</f>
        <v>10100.3202</v>
      </c>
      <c r="AT28" s="219">
        <f t="shared" ref="AT28:AT29" si="22">AR28*AS28</f>
        <v>20200.6404</v>
      </c>
      <c r="AU28" s="217">
        <v>1</v>
      </c>
      <c r="AV28" s="218">
        <f>IFERROR(VLOOKUP($B28,'INSUMOS ENE'!$A$2:$S$105,14,0),"")</f>
        <v>10100.3202</v>
      </c>
      <c r="AW28" s="219">
        <f t="shared" ref="AW28:AW29" si="23">AU28*AV28</f>
        <v>10100.3202</v>
      </c>
      <c r="AX28" s="217">
        <v>5</v>
      </c>
      <c r="AY28" s="218">
        <f>IFERROR(VLOOKUP($B28,'INSUMOS ENE'!$A$2:$S$105,14,0),"")</f>
        <v>10100.3202</v>
      </c>
      <c r="AZ28" s="219">
        <f t="shared" ref="AZ28:AZ29" si="24">AX28*AY28</f>
        <v>50501.601000000002</v>
      </c>
      <c r="BA28" s="217"/>
      <c r="BB28" s="218">
        <f>IFERROR(VLOOKUP($B28,'INSUMOS ENE'!$A$2:$S$105,14,0),"")</f>
        <v>10100.3202</v>
      </c>
      <c r="BC28" s="219">
        <f t="shared" ref="BC28:BC29" si="25">BA28*BB28</f>
        <v>0</v>
      </c>
      <c r="BD28" s="217">
        <v>2</v>
      </c>
      <c r="BE28" s="218">
        <f>IFERROR(VLOOKUP($B28,'INSUMOS ENE'!$A$2:$S$105,14,0),"")</f>
        <v>10100.3202</v>
      </c>
      <c r="BF28" s="219">
        <f t="shared" ref="BF28:BF29" si="26">BD28*BE28</f>
        <v>20200.6404</v>
      </c>
      <c r="BG28" s="217">
        <v>4</v>
      </c>
      <c r="BH28" s="218">
        <f>IFERROR(VLOOKUP($B28,'INSUMOS ENE'!$A$2:$S$105,14,0),"")</f>
        <v>10100.3202</v>
      </c>
      <c r="BI28" s="219">
        <f t="shared" ref="BI28:BI29" si="27">BG28*BH28</f>
        <v>40401.2808</v>
      </c>
      <c r="BJ28" s="217">
        <v>4</v>
      </c>
      <c r="BK28" s="218">
        <f>IFERROR(VLOOKUP($B28,'INSUMOS ENE'!$A$2:$S$105,14,0),"")</f>
        <v>10100.3202</v>
      </c>
      <c r="BL28" s="219">
        <f t="shared" ref="BL28:BL29" si="28">BJ28*BK28</f>
        <v>40401.2808</v>
      </c>
      <c r="BM28" s="217">
        <v>2</v>
      </c>
      <c r="BN28" s="218">
        <f>IFERROR(VLOOKUP($B28,'INSUMOS ENE'!$A$2:$S$105,14,0),"")</f>
        <v>10100.3202</v>
      </c>
      <c r="BO28" s="219">
        <f t="shared" ref="BO28:BO29" si="29">BM28*BN28</f>
        <v>20200.6404</v>
      </c>
      <c r="BP28" s="217">
        <v>6</v>
      </c>
      <c r="BQ28" s="218">
        <f>IFERROR(VLOOKUP($B28,'INSUMOS ENE'!$A$2:$S$105,14,0),"")</f>
        <v>10100.3202</v>
      </c>
      <c r="BR28" s="219">
        <f t="shared" ref="BR28:BR29" si="30">BP28*BQ28</f>
        <v>60601.921199999997</v>
      </c>
      <c r="BS28" s="217">
        <v>4</v>
      </c>
      <c r="BT28" s="218">
        <f>IFERROR(VLOOKUP($B28,'INSUMOS ENE'!$A$2:$S$105,14,0),"")</f>
        <v>10100.3202</v>
      </c>
      <c r="BU28" s="219">
        <f t="shared" ref="BU28:BU29" si="31">BS28*BT28</f>
        <v>40401.2808</v>
      </c>
      <c r="BV28" s="217">
        <v>3</v>
      </c>
      <c r="BW28" s="218">
        <f>IFERROR(VLOOKUP($B28,'INSUMOS ENE'!$A$2:$S$105,14,0),"")</f>
        <v>10100.3202</v>
      </c>
      <c r="BX28" s="219">
        <f t="shared" ref="BX28:BX29" si="32">BV28*BW28</f>
        <v>30300.960599999999</v>
      </c>
      <c r="BY28" s="217">
        <v>2</v>
      </c>
      <c r="BZ28" s="218">
        <f>IFERROR(VLOOKUP($B28,'INSUMOS ENE'!$A$2:$S$105,14,0),"")</f>
        <v>10100.3202</v>
      </c>
      <c r="CA28" s="219">
        <f t="shared" ref="CA28:CA29" si="33">BY28*BZ28</f>
        <v>20200.6404</v>
      </c>
      <c r="CB28" s="217">
        <v>6</v>
      </c>
      <c r="CC28" s="218">
        <f>IFERROR(VLOOKUP($B28,'INSUMOS ENE'!$A$2:$S$105,14,0),"")</f>
        <v>10100.3202</v>
      </c>
      <c r="CD28" s="219">
        <f t="shared" ref="CD28:CD29" si="34">CB28*CC28</f>
        <v>60601.921199999997</v>
      </c>
      <c r="CE28" s="229">
        <f t="shared" si="1"/>
        <v>150</v>
      </c>
      <c r="CF28" s="217">
        <f t="shared" si="2"/>
        <v>0</v>
      </c>
      <c r="CG28" s="215">
        <v>31</v>
      </c>
      <c r="CH28" s="227">
        <f>IFERROR(VLOOKUP($B28,'INSUMOS ENE'!$A$2:$S$105,17,0),"")</f>
        <v>5167.7669999999998</v>
      </c>
      <c r="CI28" s="228">
        <f t="shared" si="3"/>
        <v>160200.777</v>
      </c>
      <c r="CJ28" s="215">
        <v>119</v>
      </c>
      <c r="CK28" s="218">
        <f>IFERROR(VLOOKUP($B28,'INSUMOS ENE'!$A$2:$S$105,14,0),"")</f>
        <v>10100.3202</v>
      </c>
      <c r="CL28" s="230">
        <f t="shared" si="4"/>
        <v>1201938.1037999999</v>
      </c>
      <c r="CM28" s="225">
        <f t="shared" si="5"/>
        <v>1362138.8807999999</v>
      </c>
      <c r="CN28" s="226">
        <f t="shared" si="6"/>
        <v>1362138.8807999999</v>
      </c>
    </row>
    <row r="29" spans="1:93" ht="14.45" customHeight="1" x14ac:dyDescent="0.25">
      <c r="A29" s="213">
        <v>24</v>
      </c>
      <c r="B29" s="214">
        <v>63</v>
      </c>
      <c r="C29" s="215">
        <f>IFERROR(VLOOKUP($B29,'INSUMOS ENE'!$A$2:$S$105,10,0),"")</f>
        <v>124.75</v>
      </c>
      <c r="D29" s="216" t="s">
        <v>64</v>
      </c>
      <c r="E29" s="215">
        <v>25</v>
      </c>
      <c r="F29" s="215">
        <f>IFERROR(VLOOKUP($B29,'INSUMOS ENE'!$A$2:$G$105,7,0),"")</f>
        <v>131</v>
      </c>
      <c r="G29" s="215">
        <f>IFERROR(VLOOKUP(B29,'INSUMOS ENE'!$A$2:$G$105,6,0),"0")</f>
        <v>156</v>
      </c>
      <c r="H29" s="217">
        <v>20</v>
      </c>
      <c r="I29" s="227">
        <f>IFERROR(VLOOKUP($B29,'INSUMOS ENE'!$A$2:$S$105,17,0),"")</f>
        <v>8292.39</v>
      </c>
      <c r="J29" s="219">
        <f>H29*I29</f>
        <v>165847.79999999999</v>
      </c>
      <c r="K29" s="217">
        <v>8</v>
      </c>
      <c r="L29" s="218">
        <f>IFERROR(VLOOKUP($B29,'INSUMOS ENE'!$A$2:$S$105,14,0),"")</f>
        <v>11443.4982</v>
      </c>
      <c r="M29" s="219">
        <f t="shared" si="7"/>
        <v>91547.9856</v>
      </c>
      <c r="N29" s="217">
        <v>3</v>
      </c>
      <c r="O29" s="218">
        <f>IFERROR(VLOOKUP($B29,'INSUMOS ENE'!$A$2:$S$105,14,0),"")</f>
        <v>11443.4982</v>
      </c>
      <c r="P29" s="219">
        <f t="shared" si="12"/>
        <v>34330.494599999998</v>
      </c>
      <c r="Q29" s="217"/>
      <c r="R29" s="218">
        <f>IFERROR(VLOOKUP($B29,'INSUMOS ENE'!$A$2:$S$105,14,0),"")</f>
        <v>11443.4982</v>
      </c>
      <c r="S29" s="219">
        <f>Q29*R29</f>
        <v>0</v>
      </c>
      <c r="T29" s="217">
        <v>5</v>
      </c>
      <c r="U29" s="218">
        <f>IFERROR(VLOOKUP($B29,'INSUMOS ENE'!$A$2:$S$105,14,0),"")</f>
        <v>11443.4982</v>
      </c>
      <c r="V29" s="219">
        <f t="shared" si="14"/>
        <v>57217.491000000002</v>
      </c>
      <c r="W29" s="217">
        <v>10</v>
      </c>
      <c r="X29" s="227">
        <f>IFERROR(VLOOKUP($B29,'INSUMOS ENE'!$A$2:$S$105,17,0),"")</f>
        <v>8292.39</v>
      </c>
      <c r="Y29" s="219">
        <f>W29*X29</f>
        <v>82923.899999999994</v>
      </c>
      <c r="Z29" s="217">
        <v>12</v>
      </c>
      <c r="AA29" s="218">
        <f>IFERROR(VLOOKUP($B29,'INSUMOS ENE'!$A$2:$S$105,14,0),"")</f>
        <v>11443.4982</v>
      </c>
      <c r="AB29" s="219">
        <f t="shared" si="16"/>
        <v>137321.97839999999</v>
      </c>
      <c r="AC29" s="217"/>
      <c r="AD29" s="218">
        <f>IFERROR(VLOOKUP($B29,'INSUMOS ENE'!$A$2:$S$105,14,0),"")</f>
        <v>11443.4982</v>
      </c>
      <c r="AE29" s="219">
        <f t="shared" si="17"/>
        <v>0</v>
      </c>
      <c r="AF29" s="217">
        <v>1</v>
      </c>
      <c r="AG29" s="227">
        <f>IFERROR(VLOOKUP($B29,'INSUMOS ENE'!$A$2:$S$105,17,0),"")</f>
        <v>8292.39</v>
      </c>
      <c r="AH29" s="219">
        <f>AF29*AG29</f>
        <v>8292.39</v>
      </c>
      <c r="AI29" s="217">
        <v>10</v>
      </c>
      <c r="AJ29" s="218">
        <f>IFERROR(VLOOKUP($B29,'INSUMOS ENE'!$A$2:$S$105,14,0),"")</f>
        <v>11443.4982</v>
      </c>
      <c r="AK29" s="219">
        <f t="shared" si="19"/>
        <v>114434.982</v>
      </c>
      <c r="AL29" s="217">
        <v>2</v>
      </c>
      <c r="AM29" s="218">
        <f>IFERROR(VLOOKUP($B29,'INSUMOS ENE'!$A$2:$S$105,14,0),"")</f>
        <v>11443.4982</v>
      </c>
      <c r="AN29" s="219">
        <f t="shared" si="20"/>
        <v>22886.9964</v>
      </c>
      <c r="AO29" s="217">
        <v>10</v>
      </c>
      <c r="AP29" s="218">
        <f>IFERROR(VLOOKUP($B29,'INSUMOS ENE'!$A$2:$S$105,14,0),"")</f>
        <v>11443.4982</v>
      </c>
      <c r="AQ29" s="219">
        <f t="shared" si="21"/>
        <v>114434.982</v>
      </c>
      <c r="AR29" s="217">
        <v>2</v>
      </c>
      <c r="AS29" s="218">
        <f>IFERROR(VLOOKUP($B29,'INSUMOS ENE'!$A$2:$S$105,14,0),"")</f>
        <v>11443.4982</v>
      </c>
      <c r="AT29" s="219">
        <f t="shared" si="22"/>
        <v>22886.9964</v>
      </c>
      <c r="AU29" s="217">
        <v>1</v>
      </c>
      <c r="AV29" s="218">
        <f>IFERROR(VLOOKUP($B29,'INSUMOS ENE'!$A$2:$S$105,14,0),"")</f>
        <v>11443.4982</v>
      </c>
      <c r="AW29" s="219">
        <f t="shared" si="23"/>
        <v>11443.4982</v>
      </c>
      <c r="AX29" s="217">
        <v>6</v>
      </c>
      <c r="AY29" s="218">
        <f>IFERROR(VLOOKUP($B29,'INSUMOS ENE'!$A$2:$S$105,14,0),"")</f>
        <v>11443.4982</v>
      </c>
      <c r="AZ29" s="219">
        <f t="shared" si="24"/>
        <v>68660.989199999996</v>
      </c>
      <c r="BA29" s="217"/>
      <c r="BB29" s="218">
        <f>IFERROR(VLOOKUP($B29,'INSUMOS ENE'!$A$2:$S$105,14,0),"")</f>
        <v>11443.4982</v>
      </c>
      <c r="BC29" s="219">
        <f t="shared" si="25"/>
        <v>0</v>
      </c>
      <c r="BD29" s="217">
        <v>2</v>
      </c>
      <c r="BE29" s="218">
        <f>IFERROR(VLOOKUP($B29,'INSUMOS ENE'!$A$2:$S$105,14,0),"")</f>
        <v>11443.4982</v>
      </c>
      <c r="BF29" s="219">
        <f t="shared" si="26"/>
        <v>22886.9964</v>
      </c>
      <c r="BG29" s="217">
        <v>5</v>
      </c>
      <c r="BH29" s="218">
        <f>IFERROR(VLOOKUP($B29,'INSUMOS ENE'!$A$2:$S$105,14,0),"")</f>
        <v>11443.4982</v>
      </c>
      <c r="BI29" s="219">
        <f t="shared" si="27"/>
        <v>57217.491000000002</v>
      </c>
      <c r="BJ29" s="217">
        <v>10</v>
      </c>
      <c r="BK29" s="218">
        <f>IFERROR(VLOOKUP($B29,'INSUMOS ENE'!$A$2:$S$105,14,0),"")</f>
        <v>11443.4982</v>
      </c>
      <c r="BL29" s="219">
        <f t="shared" si="28"/>
        <v>114434.982</v>
      </c>
      <c r="BM29" s="217">
        <v>10</v>
      </c>
      <c r="BN29" s="218">
        <f>IFERROR(VLOOKUP($B29,'INSUMOS ENE'!$A$2:$S$105,14,0),"")</f>
        <v>11443.4982</v>
      </c>
      <c r="BO29" s="219">
        <f t="shared" si="29"/>
        <v>114434.982</v>
      </c>
      <c r="BP29" s="217">
        <v>6</v>
      </c>
      <c r="BQ29" s="218">
        <f>IFERROR(VLOOKUP($B29,'INSUMOS ENE'!$A$2:$S$105,14,0),"")</f>
        <v>11443.4982</v>
      </c>
      <c r="BR29" s="219">
        <f t="shared" si="30"/>
        <v>68660.989199999996</v>
      </c>
      <c r="BS29" s="217">
        <v>10</v>
      </c>
      <c r="BT29" s="218">
        <f>IFERROR(VLOOKUP($B29,'INSUMOS ENE'!$A$2:$S$105,14,0),"")</f>
        <v>11443.4982</v>
      </c>
      <c r="BU29" s="219">
        <f t="shared" si="31"/>
        <v>114434.982</v>
      </c>
      <c r="BV29" s="217">
        <v>3</v>
      </c>
      <c r="BW29" s="218">
        <f>IFERROR(VLOOKUP($B29,'INSUMOS ENE'!$A$2:$S$105,14,0),"")</f>
        <v>11443.4982</v>
      </c>
      <c r="BX29" s="219">
        <f t="shared" si="32"/>
        <v>34330.494599999998</v>
      </c>
      <c r="BY29" s="217">
        <v>20</v>
      </c>
      <c r="BZ29" s="218">
        <f>IFERROR(VLOOKUP($B29,'INSUMOS ENE'!$A$2:$S$105,14,0),"")</f>
        <v>11443.4982</v>
      </c>
      <c r="CA29" s="219">
        <f t="shared" si="33"/>
        <v>228869.96400000001</v>
      </c>
      <c r="CB29" s="217"/>
      <c r="CC29" s="218">
        <f>IFERROR(VLOOKUP($B29,'INSUMOS ENE'!$A$2:$S$105,14,0),"")</f>
        <v>11443.4982</v>
      </c>
      <c r="CD29" s="219">
        <f t="shared" si="34"/>
        <v>0</v>
      </c>
      <c r="CE29" s="229">
        <f t="shared" si="1"/>
        <v>156</v>
      </c>
      <c r="CF29" s="217">
        <f t="shared" si="2"/>
        <v>0</v>
      </c>
      <c r="CG29" s="215">
        <v>31</v>
      </c>
      <c r="CH29" s="227">
        <f>IFERROR(VLOOKUP($B29,'INSUMOS ENE'!$A$2:$S$105,17,0),"")</f>
        <v>8292.39</v>
      </c>
      <c r="CI29" s="228">
        <f t="shared" si="3"/>
        <v>257064.08999999997</v>
      </c>
      <c r="CJ29" s="215">
        <v>123</v>
      </c>
      <c r="CK29" s="218">
        <f>IFERROR(VLOOKUP($B29,'INSUMOS ENE'!$A$2:$S$105,14,0),"")</f>
        <v>11443.4982</v>
      </c>
      <c r="CL29" s="230">
        <f t="shared" si="4"/>
        <v>1407550.2786000001</v>
      </c>
      <c r="CM29" s="225">
        <f t="shared" si="5"/>
        <v>1687501.3650000002</v>
      </c>
      <c r="CN29" s="226">
        <f t="shared" si="6"/>
        <v>1664614.3686000002</v>
      </c>
    </row>
    <row r="30" spans="1:93" ht="16.5" x14ac:dyDescent="0.25">
      <c r="A30" s="213">
        <v>25</v>
      </c>
      <c r="B30" s="214">
        <v>64</v>
      </c>
      <c r="C30" s="215">
        <f>IFERROR(VLOOKUP($B30,'INSUMOS ENE'!$A$2:$S$105,10,0),"")</f>
        <v>0</v>
      </c>
      <c r="D30" s="216" t="s">
        <v>65</v>
      </c>
      <c r="E30" s="215">
        <v>25</v>
      </c>
      <c r="F30" s="215">
        <f>IFERROR(VLOOKUP($B30,'INSUMOS ENE'!$A$2:$G$105,7,0),"")</f>
        <v>-25</v>
      </c>
      <c r="G30" s="215">
        <f>IFERROR(VLOOKUP(B30,'INSUMOS ENE'!$A$2:$G$105,6,0),"0")</f>
        <v>0</v>
      </c>
      <c r="H30" s="217"/>
      <c r="I30" s="220">
        <f>IFERROR(VLOOKUP($B30,'INSUMOS ENE'!$A$2:$S$105,17,0),"")</f>
        <v>13820.650000000001</v>
      </c>
      <c r="J30" s="219">
        <f t="shared" si="0"/>
        <v>0</v>
      </c>
      <c r="K30" s="217"/>
      <c r="L30" s="220">
        <f>IFERROR(VLOOKUP($B30,'INSUMOS ENE'!$A$2:$S$105,17,0),"")</f>
        <v>13820.650000000001</v>
      </c>
      <c r="M30" s="217"/>
      <c r="N30" s="217"/>
      <c r="O30" s="217"/>
      <c r="P30" s="217"/>
      <c r="Q30" s="217"/>
      <c r="R30" s="217"/>
      <c r="S30" s="217"/>
      <c r="T30" s="217"/>
      <c r="U30" s="217"/>
      <c r="V30" s="217"/>
      <c r="W30" s="217"/>
      <c r="X30" s="217"/>
      <c r="Y30" s="217"/>
      <c r="Z30" s="217"/>
      <c r="AA30" s="217"/>
      <c r="AB30" s="217"/>
      <c r="AC30" s="217"/>
      <c r="AD30" s="217"/>
      <c r="AE30" s="217"/>
      <c r="AF30" s="217"/>
      <c r="AG30" s="217"/>
      <c r="AH30" s="217"/>
      <c r="AI30" s="217"/>
      <c r="AJ30" s="217"/>
      <c r="AK30" s="217"/>
      <c r="AL30" s="217"/>
      <c r="AM30" s="217"/>
      <c r="AN30" s="217"/>
      <c r="AO30" s="217"/>
      <c r="AP30" s="217"/>
      <c r="AQ30" s="217"/>
      <c r="AR30" s="217"/>
      <c r="AS30" s="217"/>
      <c r="AT30" s="217"/>
      <c r="AU30" s="217"/>
      <c r="AV30" s="217"/>
      <c r="AW30" s="217"/>
      <c r="AX30" s="217"/>
      <c r="AY30" s="217"/>
      <c r="AZ30" s="217"/>
      <c r="BA30" s="217"/>
      <c r="BB30" s="217"/>
      <c r="BC30" s="217"/>
      <c r="BD30" s="217"/>
      <c r="BE30" s="217"/>
      <c r="BF30" s="217"/>
      <c r="BG30" s="217"/>
      <c r="BH30" s="217"/>
      <c r="BI30" s="217"/>
      <c r="BJ30" s="217"/>
      <c r="BK30" s="217"/>
      <c r="BL30" s="217"/>
      <c r="BM30" s="217"/>
      <c r="BN30" s="217"/>
      <c r="BO30" s="217"/>
      <c r="BP30" s="217"/>
      <c r="BQ30" s="217"/>
      <c r="BR30" s="217"/>
      <c r="BS30" s="217"/>
      <c r="BT30" s="217"/>
      <c r="BU30" s="217"/>
      <c r="BV30" s="217"/>
      <c r="BW30" s="217"/>
      <c r="BX30" s="217"/>
      <c r="BY30" s="217"/>
      <c r="BZ30" s="217"/>
      <c r="CA30" s="217"/>
      <c r="CB30" s="217"/>
      <c r="CC30" s="217"/>
      <c r="CD30" s="217"/>
      <c r="CE30" s="222">
        <f t="shared" si="1"/>
        <v>0</v>
      </c>
      <c r="CF30" s="217">
        <f t="shared" si="2"/>
        <v>0</v>
      </c>
      <c r="CG30" s="215">
        <v>17</v>
      </c>
      <c r="CH30" s="227">
        <f>IFERROR(VLOOKUP($B30,'INSUMOS ENE'!$A$2:$S$105,17,0),"")</f>
        <v>13820.650000000001</v>
      </c>
      <c r="CI30" s="228">
        <f t="shared" si="3"/>
        <v>234951.05000000002</v>
      </c>
      <c r="CJ30" s="215">
        <v>0</v>
      </c>
      <c r="CK30" s="218">
        <f>IFERROR(VLOOKUP($B30,'INSUMOS ENE'!$A$2:$S$105,14,0),"")</f>
        <v>20399.279400000003</v>
      </c>
      <c r="CL30" s="224">
        <f t="shared" si="4"/>
        <v>0</v>
      </c>
      <c r="CM30" s="225">
        <f t="shared" si="5"/>
        <v>0</v>
      </c>
      <c r="CN30" s="226">
        <f t="shared" si="6"/>
        <v>234951.05000000002</v>
      </c>
    </row>
    <row r="31" spans="1:93" ht="16.5" x14ac:dyDescent="0.25">
      <c r="A31" s="213">
        <v>26</v>
      </c>
      <c r="B31" s="214">
        <v>65</v>
      </c>
      <c r="C31" s="215">
        <f>IFERROR(VLOOKUP($B31,'INSUMOS ENE'!$A$2:$S$105,10,0),"")</f>
        <v>13.75</v>
      </c>
      <c r="D31" s="216" t="s">
        <v>66</v>
      </c>
      <c r="E31" s="215">
        <v>25</v>
      </c>
      <c r="F31" s="215">
        <f>IFERROR(VLOOKUP($B31,'INSUMOS ENE'!$A$2:$G$105,7,0),"")</f>
        <v>20</v>
      </c>
      <c r="G31" s="215">
        <f>IFERROR(VLOOKUP(B31,'INSUMOS ENE'!$A$2:$G$105,6,0),"0")</f>
        <v>45</v>
      </c>
      <c r="H31" s="217"/>
      <c r="I31" s="218">
        <f>IFERROR(VLOOKUP($B31,'INSUMOS ENE'!$A$2:$S$105,14,0),"")</f>
        <v>21295.046699999999</v>
      </c>
      <c r="J31" s="219">
        <f>H31*I31</f>
        <v>0</v>
      </c>
      <c r="K31" s="217">
        <v>8</v>
      </c>
      <c r="L31" s="227">
        <f>IFERROR(VLOOKUP($B31,'INSUMOS ENE'!$A$2:$S$105,17,0),"")</f>
        <v>13820.650000000001</v>
      </c>
      <c r="M31" s="219">
        <f t="shared" ref="M31:M36" si="35">K31*L31</f>
        <v>110565.20000000001</v>
      </c>
      <c r="N31" s="217"/>
      <c r="O31" s="218">
        <f>IFERROR(VLOOKUP($B31,'INSUMOS ENE'!$A$2:$S$105,14,0),"")</f>
        <v>21295.046699999999</v>
      </c>
      <c r="P31" s="219">
        <f>N31*O31</f>
        <v>0</v>
      </c>
      <c r="Q31" s="217"/>
      <c r="R31" s="218">
        <f>IFERROR(VLOOKUP($B31,'INSUMOS ENE'!$A$2:$S$105,14,0),"")</f>
        <v>21295.046699999999</v>
      </c>
      <c r="S31" s="219">
        <f>Q31*R31</f>
        <v>0</v>
      </c>
      <c r="T31" s="217"/>
      <c r="U31" s="218">
        <f>IFERROR(VLOOKUP($B31,'INSUMOS ENE'!$A$2:$S$105,14,0),"")</f>
        <v>21295.046699999999</v>
      </c>
      <c r="V31" s="219">
        <f>T31*U31</f>
        <v>0</v>
      </c>
      <c r="W31" s="217"/>
      <c r="X31" s="218">
        <f>IFERROR(VLOOKUP($B31,'INSUMOS ENE'!$A$2:$S$105,14,0),"")</f>
        <v>21295.046699999999</v>
      </c>
      <c r="Y31" s="219">
        <f>W31*X31</f>
        <v>0</v>
      </c>
      <c r="Z31" s="217"/>
      <c r="AA31" s="218">
        <f>IFERROR(VLOOKUP($B31,'INSUMOS ENE'!$A$2:$S$105,14,0),"")</f>
        <v>21295.046699999999</v>
      </c>
      <c r="AB31" s="219">
        <f>Z31*AA31</f>
        <v>0</v>
      </c>
      <c r="AC31" s="217"/>
      <c r="AD31" s="218">
        <f>IFERROR(VLOOKUP($B31,'INSUMOS ENE'!$A$2:$S$105,14,0),"")</f>
        <v>21295.046699999999</v>
      </c>
      <c r="AE31" s="219">
        <f>AC31*AD31</f>
        <v>0</v>
      </c>
      <c r="AF31" s="217"/>
      <c r="AG31" s="218">
        <f>IFERROR(VLOOKUP($B31,'INSUMOS ENE'!$A$2:$S$105,14,0),"")</f>
        <v>21295.046699999999</v>
      </c>
      <c r="AH31" s="219">
        <f t="shared" ref="AH31:AH40" si="36">AF31*AG31</f>
        <v>0</v>
      </c>
      <c r="AI31" s="217"/>
      <c r="AJ31" s="218">
        <f>IFERROR(VLOOKUP($B31,'INSUMOS ENE'!$A$2:$S$105,14,0),"")</f>
        <v>21295.046699999999</v>
      </c>
      <c r="AK31" s="219">
        <f>AI31*AJ31</f>
        <v>0</v>
      </c>
      <c r="AL31" s="217"/>
      <c r="AM31" s="218">
        <f>IFERROR(VLOOKUP($B31,'INSUMOS ENE'!$A$2:$S$105,14,0),"")</f>
        <v>21295.046699999999</v>
      </c>
      <c r="AN31" s="219">
        <f>AL31*AM31</f>
        <v>0</v>
      </c>
      <c r="AO31" s="217"/>
      <c r="AP31" s="218">
        <f>IFERROR(VLOOKUP($B31,'INSUMOS ENE'!$A$2:$S$105,14,0),"")</f>
        <v>21295.046699999999</v>
      </c>
      <c r="AQ31" s="219">
        <f>AO31*AP31</f>
        <v>0</v>
      </c>
      <c r="AR31" s="217">
        <v>4</v>
      </c>
      <c r="AS31" s="227">
        <f>IFERROR(VLOOKUP($B31,'INSUMOS ENE'!$A$2:$S$105,17,0),"")</f>
        <v>13820.650000000001</v>
      </c>
      <c r="AT31" s="219">
        <f t="shared" ref="AT31:AT36" si="37">AR31*AS31</f>
        <v>55282.600000000006</v>
      </c>
      <c r="AU31" s="217"/>
      <c r="AV31" s="218">
        <f>IFERROR(VLOOKUP($B31,'INSUMOS ENE'!$A$2:$S$105,14,0),"")</f>
        <v>21295.046699999999</v>
      </c>
      <c r="AW31" s="219">
        <f>AU31*AV31</f>
        <v>0</v>
      </c>
      <c r="AX31" s="217">
        <v>4</v>
      </c>
      <c r="AY31" s="227">
        <f>IFERROR(VLOOKUP($B31,'INSUMOS ENE'!$A$2:$S$105,17,0),"")</f>
        <v>13820.650000000001</v>
      </c>
      <c r="AZ31" s="219">
        <f t="shared" ref="AZ31:AZ36" si="38">AX31*AY31</f>
        <v>55282.600000000006</v>
      </c>
      <c r="BA31" s="217"/>
      <c r="BB31" s="218">
        <f>IFERROR(VLOOKUP($B31,'INSUMOS ENE'!$A$2:$S$105,14,0),"")</f>
        <v>21295.046699999999</v>
      </c>
      <c r="BC31" s="219">
        <f>BA31*BB31</f>
        <v>0</v>
      </c>
      <c r="BD31" s="217"/>
      <c r="BE31" s="218">
        <f>IFERROR(VLOOKUP($B31,'INSUMOS ENE'!$A$2:$S$105,14,0),"")</f>
        <v>21295.046699999999</v>
      </c>
      <c r="BF31" s="219">
        <f>BD31*BE31</f>
        <v>0</v>
      </c>
      <c r="BG31" s="217"/>
      <c r="BH31" s="218">
        <f>IFERROR(VLOOKUP($B31,'INSUMOS ENE'!$A$2:$S$105,14,0),"")</f>
        <v>21295.046699999999</v>
      </c>
      <c r="BI31" s="219">
        <f>BG31*BH31</f>
        <v>0</v>
      </c>
      <c r="BJ31" s="217">
        <v>10</v>
      </c>
      <c r="BK31" s="227">
        <f>IFERROR(VLOOKUP($B31,'INSUMOS ENE'!$A$2:$S$105,17,0),"")</f>
        <v>13820.650000000001</v>
      </c>
      <c r="BL31" s="219">
        <f t="shared" ref="BL31:BL40" si="39">BJ31*BK31</f>
        <v>138206.5</v>
      </c>
      <c r="BM31" s="217">
        <v>5</v>
      </c>
      <c r="BN31" s="227">
        <f>IFERROR(VLOOKUP($B31,'INSUMOS ENE'!$A$2:$S$105,17,0),"")</f>
        <v>13820.650000000001</v>
      </c>
      <c r="BO31" s="219">
        <f t="shared" ref="BO31:BO40" si="40">BM31*BN31</f>
        <v>69103.25</v>
      </c>
      <c r="BP31" s="217">
        <v>4</v>
      </c>
      <c r="BQ31" s="218">
        <f>IFERROR(VLOOKUP($B31,'INSUMOS ENE'!$A$2:$S$105,14,0),"")</f>
        <v>21295.046699999999</v>
      </c>
      <c r="BR31" s="219">
        <f>BP31*BQ31</f>
        <v>85180.186799999996</v>
      </c>
      <c r="BS31" s="217"/>
      <c r="BT31" s="218">
        <f>IFERROR(VLOOKUP($B31,'INSUMOS ENE'!$A$2:$S$105,14,0),"")</f>
        <v>21295.046699999999</v>
      </c>
      <c r="BU31" s="219">
        <f>BS31*BT31</f>
        <v>0</v>
      </c>
      <c r="BV31" s="217"/>
      <c r="BW31" s="218">
        <f>IFERROR(VLOOKUP($B31,'INSUMOS ENE'!$A$2:$S$105,14,0),"")</f>
        <v>21295.046699999999</v>
      </c>
      <c r="BX31" s="219">
        <f>BV31*BW31</f>
        <v>0</v>
      </c>
      <c r="BY31" s="217">
        <v>10</v>
      </c>
      <c r="BZ31" s="218">
        <f>IFERROR(VLOOKUP($B31,'INSUMOS ENE'!$A$2:$S$105,14,0),"")</f>
        <v>21295.046699999999</v>
      </c>
      <c r="CA31" s="219">
        <f>BY31*BZ31</f>
        <v>212950.467</v>
      </c>
      <c r="CB31" s="217"/>
      <c r="CC31" s="218">
        <f>IFERROR(VLOOKUP($B31,'INSUMOS ENE'!$A$2:$S$105,14,0),"")</f>
        <v>21295.046699999999</v>
      </c>
      <c r="CD31" s="219">
        <f>CB31*CC31</f>
        <v>0</v>
      </c>
      <c r="CE31" s="229">
        <f t="shared" si="1"/>
        <v>45</v>
      </c>
      <c r="CF31" s="217">
        <f t="shared" si="2"/>
        <v>0</v>
      </c>
      <c r="CG31" s="215">
        <v>31</v>
      </c>
      <c r="CH31" s="227">
        <f>IFERROR(VLOOKUP($B31,'INSUMOS ENE'!$A$2:$S$105,17,0),"")</f>
        <v>13820.650000000001</v>
      </c>
      <c r="CI31" s="228">
        <f t="shared" si="3"/>
        <v>428440.15</v>
      </c>
      <c r="CJ31" s="215">
        <v>14</v>
      </c>
      <c r="CK31" s="218">
        <f>IFERROR(VLOOKUP($B31,'INSUMOS ENE'!$A$2:$S$105,14,0),"")</f>
        <v>21295.046699999999</v>
      </c>
      <c r="CL31" s="230">
        <f t="shared" si="4"/>
        <v>298130.65379999997</v>
      </c>
      <c r="CM31" s="225">
        <f t="shared" si="5"/>
        <v>726570.80379999999</v>
      </c>
      <c r="CN31" s="226">
        <f t="shared" si="6"/>
        <v>726570.80379999999</v>
      </c>
    </row>
    <row r="32" spans="1:93" ht="16.5" x14ac:dyDescent="0.25">
      <c r="A32" s="213">
        <v>27</v>
      </c>
      <c r="B32" s="214">
        <v>66</v>
      </c>
      <c r="C32" s="215">
        <f>IFERROR(VLOOKUP($B32,'INSUMOS ENE'!$A$2:$S$105,10,0),"")</f>
        <v>129.75</v>
      </c>
      <c r="D32" s="216" t="s">
        <v>67</v>
      </c>
      <c r="E32" s="215">
        <v>25</v>
      </c>
      <c r="F32" s="215">
        <f>IFERROR(VLOOKUP($B32,'INSUMOS ENE'!$A$2:$G$105,7,0),"")</f>
        <v>136</v>
      </c>
      <c r="G32" s="215">
        <f>IFERROR(VLOOKUP(B32,'INSUMOS ENE'!$A$2:$G$105,6,0),"0")</f>
        <v>161</v>
      </c>
      <c r="H32" s="217">
        <v>30</v>
      </c>
      <c r="I32" s="218">
        <f>IFERROR(VLOOKUP($B32,'INSUMOS ENE'!$A$2:$S$105,14,0),"")</f>
        <v>4178.9862000000003</v>
      </c>
      <c r="J32" s="219">
        <f t="shared" si="0"/>
        <v>125369.58600000001</v>
      </c>
      <c r="K32" s="217">
        <v>17</v>
      </c>
      <c r="L32" s="227">
        <f>IFERROR(VLOOKUP($B32,'INSUMOS ENE'!$A$2:$S$105,17,0),"")</f>
        <v>2887.0970000000002</v>
      </c>
      <c r="M32" s="219">
        <f t="shared" si="35"/>
        <v>49080.649000000005</v>
      </c>
      <c r="N32" s="217">
        <v>3</v>
      </c>
      <c r="O32" s="227">
        <f>IFERROR(VLOOKUP($B32,'INSUMOS ENE'!$A$2:$S$105,17,0),"")</f>
        <v>2887.0970000000002</v>
      </c>
      <c r="P32" s="219">
        <f t="shared" ref="P32:P40" si="41">N32*O32</f>
        <v>8661.2910000000011</v>
      </c>
      <c r="Q32" s="217"/>
      <c r="R32" s="218">
        <f>IFERROR(VLOOKUP($B32,'INSUMOS ENE'!$A$2:$S$105,14,0),"")</f>
        <v>4178.9862000000003</v>
      </c>
      <c r="S32" s="219">
        <f t="shared" ref="S32:S40" si="42">Q32*R32</f>
        <v>0</v>
      </c>
      <c r="T32" s="217">
        <v>3</v>
      </c>
      <c r="U32" s="227">
        <f>IFERROR(VLOOKUP($B32,'INSUMOS ENE'!$A$2:$S$105,17,0),"")</f>
        <v>2887.0970000000002</v>
      </c>
      <c r="V32" s="219">
        <f t="shared" ref="V32:V40" si="43">T32*U32</f>
        <v>8661.2910000000011</v>
      </c>
      <c r="W32" s="217"/>
      <c r="X32" s="218">
        <f>IFERROR(VLOOKUP($B32,'INSUMOS ENE'!$A$2:$S$105,14,0),"")</f>
        <v>4178.9862000000003</v>
      </c>
      <c r="Y32" s="219">
        <f t="shared" ref="Y32:Y40" si="44">W32*X32</f>
        <v>0</v>
      </c>
      <c r="Z32" s="217">
        <v>20</v>
      </c>
      <c r="AA32" s="218">
        <f>IFERROR(VLOOKUP($B32,'INSUMOS ENE'!$A$2:$S$105,14,0),"")</f>
        <v>4178.9862000000003</v>
      </c>
      <c r="AB32" s="219">
        <f t="shared" ref="AB32:AB40" si="45">Z32*AA32</f>
        <v>83579.724000000002</v>
      </c>
      <c r="AC32" s="217"/>
      <c r="AD32" s="218">
        <f>IFERROR(VLOOKUP($B32,'INSUMOS ENE'!$A$2:$S$105,14,0),"")</f>
        <v>4178.9862000000003</v>
      </c>
      <c r="AE32" s="219">
        <f>AC32*AD32</f>
        <v>0</v>
      </c>
      <c r="AF32" s="217"/>
      <c r="AG32" s="218">
        <f>IFERROR(VLOOKUP($B32,'INSUMOS ENE'!$A$2:$S$105,14,0),"")</f>
        <v>4178.9862000000003</v>
      </c>
      <c r="AH32" s="219">
        <f t="shared" si="36"/>
        <v>0</v>
      </c>
      <c r="AI32" s="217">
        <v>12</v>
      </c>
      <c r="AJ32" s="218">
        <f>IFERROR(VLOOKUP($B32,'INSUMOS ENE'!$A$2:$S$105,14,0),"")</f>
        <v>4178.9862000000003</v>
      </c>
      <c r="AK32" s="219">
        <f t="shared" ref="AK32:AK40" si="46">AI32*AJ32</f>
        <v>50147.834400000007</v>
      </c>
      <c r="AL32" s="217">
        <v>12</v>
      </c>
      <c r="AM32" s="218">
        <f>IFERROR(VLOOKUP($B32,'INSUMOS ENE'!$A$2:$S$105,14,0),"")</f>
        <v>4178.9862000000003</v>
      </c>
      <c r="AN32" s="219">
        <f t="shared" ref="AN32:AN40" si="47">AL32*AM32</f>
        <v>50147.834400000007</v>
      </c>
      <c r="AO32" s="217">
        <v>8</v>
      </c>
      <c r="AP32" s="227">
        <f>IFERROR(VLOOKUP($B32,'INSUMOS ENE'!$A$2:$S$105,17,0),"")</f>
        <v>2887.0970000000002</v>
      </c>
      <c r="AQ32" s="219">
        <f t="shared" ref="AQ32:AQ40" si="48">AO32*AP32</f>
        <v>23096.776000000002</v>
      </c>
      <c r="AR32" s="217"/>
      <c r="AS32" s="218">
        <f>IFERROR(VLOOKUP($B32,'INSUMOS ENE'!$A$2:$S$105,14,0),"")</f>
        <v>4178.9862000000003</v>
      </c>
      <c r="AT32" s="219">
        <f t="shared" si="37"/>
        <v>0</v>
      </c>
      <c r="AU32" s="217">
        <v>2</v>
      </c>
      <c r="AV32" s="218">
        <f>IFERROR(VLOOKUP($B32,'INSUMOS ENE'!$A$2:$S$105,14,0),"")</f>
        <v>4178.9862000000003</v>
      </c>
      <c r="AW32" s="219">
        <f t="shared" ref="AW32:AW36" si="49">AU32*AV32</f>
        <v>8357.9724000000006</v>
      </c>
      <c r="AX32" s="217"/>
      <c r="AY32" s="218">
        <f>IFERROR(VLOOKUP($B32,'INSUMOS ENE'!$A$2:$S$105,14,0),"")</f>
        <v>4178.9862000000003</v>
      </c>
      <c r="AZ32" s="219">
        <f t="shared" si="38"/>
        <v>0</v>
      </c>
      <c r="BA32" s="217"/>
      <c r="BB32" s="218">
        <f>IFERROR(VLOOKUP($B32,'INSUMOS ENE'!$A$2:$S$105,14,0),"")</f>
        <v>4178.9862000000003</v>
      </c>
      <c r="BC32" s="219">
        <f t="shared" ref="BC32:BC36" si="50">BA32*BB32</f>
        <v>0</v>
      </c>
      <c r="BD32" s="217">
        <v>5</v>
      </c>
      <c r="BE32" s="218">
        <f>IFERROR(VLOOKUP($B32,'INSUMOS ENE'!$A$2:$S$105,14,0),"")</f>
        <v>4178.9862000000003</v>
      </c>
      <c r="BF32" s="219">
        <f t="shared" ref="BF32:BF36" si="51">BD32*BE32</f>
        <v>20894.931</v>
      </c>
      <c r="BG32" s="217">
        <v>2</v>
      </c>
      <c r="BH32" s="218">
        <f>IFERROR(VLOOKUP($B32,'INSUMOS ENE'!$A$2:$S$105,14,0),"")</f>
        <v>4178.9862000000003</v>
      </c>
      <c r="BI32" s="219">
        <f t="shared" ref="BI32:BI36" si="52">BG32*BH32</f>
        <v>8357.9724000000006</v>
      </c>
      <c r="BJ32" s="217">
        <v>10</v>
      </c>
      <c r="BK32" s="218">
        <f>IFERROR(VLOOKUP($B32,'INSUMOS ENE'!$A$2:$S$105,14,0),"")</f>
        <v>4178.9862000000003</v>
      </c>
      <c r="BL32" s="219">
        <f t="shared" si="39"/>
        <v>41789.862000000001</v>
      </c>
      <c r="BM32" s="217">
        <v>15</v>
      </c>
      <c r="BN32" s="218">
        <f>IFERROR(VLOOKUP($B32,'INSUMOS ENE'!$A$2:$S$105,14,0),"")</f>
        <v>4178.9862000000003</v>
      </c>
      <c r="BO32" s="219">
        <f t="shared" si="40"/>
        <v>62684.793000000005</v>
      </c>
      <c r="BP32" s="217">
        <v>5</v>
      </c>
      <c r="BQ32" s="218">
        <f>IFERROR(VLOOKUP($B32,'INSUMOS ENE'!$A$2:$S$105,14,0),"")</f>
        <v>4178.9862000000003</v>
      </c>
      <c r="BR32" s="219">
        <f t="shared" ref="BR32:BR37" si="53">BP32*BQ32</f>
        <v>20894.931</v>
      </c>
      <c r="BS32" s="217">
        <v>5</v>
      </c>
      <c r="BT32" s="218">
        <f>IFERROR(VLOOKUP($B32,'INSUMOS ENE'!$A$2:$S$105,14,0),"")</f>
        <v>4178.9862000000003</v>
      </c>
      <c r="BU32" s="219">
        <f t="shared" ref="BU32:BU36" si="54">BS32*BT32</f>
        <v>20894.931</v>
      </c>
      <c r="BV32" s="217">
        <v>3</v>
      </c>
      <c r="BW32" s="218">
        <f>IFERROR(VLOOKUP($B32,'INSUMOS ENE'!$A$2:$S$105,14,0),"")</f>
        <v>4178.9862000000003</v>
      </c>
      <c r="BX32" s="219">
        <f t="shared" ref="BX32:BX40" si="55">BV32*BW32</f>
        <v>12536.958600000002</v>
      </c>
      <c r="BY32" s="217">
        <v>5</v>
      </c>
      <c r="BZ32" s="218">
        <f>IFERROR(VLOOKUP($B32,'INSUMOS ENE'!$A$2:$S$105,14,0),"")</f>
        <v>4178.9862000000003</v>
      </c>
      <c r="CA32" s="219">
        <f t="shared" ref="CA32:CA40" si="56">BY32*BZ32</f>
        <v>20894.931</v>
      </c>
      <c r="CB32" s="217">
        <v>4</v>
      </c>
      <c r="CC32" s="218">
        <f>IFERROR(VLOOKUP($B32,'INSUMOS ENE'!$A$2:$S$105,14,0),"")</f>
        <v>4178.9862000000003</v>
      </c>
      <c r="CD32" s="219">
        <f t="shared" ref="CD32:CD40" si="57">CB32*CC32</f>
        <v>16715.944800000001</v>
      </c>
      <c r="CE32" s="229">
        <f t="shared" si="1"/>
        <v>161</v>
      </c>
      <c r="CF32" s="217">
        <f t="shared" si="2"/>
        <v>0</v>
      </c>
      <c r="CG32" s="215">
        <v>31</v>
      </c>
      <c r="CH32" s="227">
        <f>IFERROR(VLOOKUP($B32,'INSUMOS ENE'!$A$2:$S$105,17,0),"")</f>
        <v>2887.0970000000002</v>
      </c>
      <c r="CI32" s="228">
        <f t="shared" si="3"/>
        <v>89500.007000000012</v>
      </c>
      <c r="CJ32" s="215">
        <v>130</v>
      </c>
      <c r="CK32" s="218">
        <f>IFERROR(VLOOKUP($B32,'INSUMOS ENE'!$A$2:$S$105,14,0),"")</f>
        <v>4178.9862000000003</v>
      </c>
      <c r="CL32" s="230">
        <f t="shared" si="4"/>
        <v>543268.20600000001</v>
      </c>
      <c r="CM32" s="225">
        <f t="shared" si="5"/>
        <v>632768.21300000011</v>
      </c>
      <c r="CN32" s="226">
        <f t="shared" si="6"/>
        <v>632768.21299999999</v>
      </c>
      <c r="CO32" s="231" t="s">
        <v>985</v>
      </c>
    </row>
    <row r="33" spans="1:93" ht="16.5" x14ac:dyDescent="0.25">
      <c r="A33" s="213">
        <v>28</v>
      </c>
      <c r="B33" s="214">
        <v>71</v>
      </c>
      <c r="C33" s="215">
        <f>IFERROR(VLOOKUP($B33,'INSUMOS ENE'!$A$2:$S$105,10,0),"")</f>
        <v>135.75</v>
      </c>
      <c r="D33" s="216" t="s">
        <v>68</v>
      </c>
      <c r="E33" s="215">
        <v>25</v>
      </c>
      <c r="F33" s="215">
        <f>IFERROR(VLOOKUP($B33,'INSUMOS ENE'!$A$2:$G$105,7,0),"")</f>
        <v>142</v>
      </c>
      <c r="G33" s="215">
        <f>IFERROR(VLOOKUP(B33,'INSUMOS ENE'!$A$2:$G$105,6,0),"0")</f>
        <v>167</v>
      </c>
      <c r="H33" s="217">
        <v>30</v>
      </c>
      <c r="I33" s="218">
        <f>IFERROR(VLOOKUP($B33,'INSUMOS ENE'!$A$2:$S$105,14,0),"")</f>
        <v>7960.6944000000003</v>
      </c>
      <c r="J33" s="219">
        <f t="shared" si="0"/>
        <v>238820.83199999999</v>
      </c>
      <c r="K33" s="217">
        <v>17</v>
      </c>
      <c r="L33" s="218">
        <f>IFERROR(VLOOKUP($B33,'INSUMOS ENE'!$A$2:$S$105,14,0),"")</f>
        <v>7960.6944000000003</v>
      </c>
      <c r="M33" s="219">
        <f t="shared" si="35"/>
        <v>135331.80480000001</v>
      </c>
      <c r="N33" s="217"/>
      <c r="O33" s="218">
        <f>IFERROR(VLOOKUP($B33,'INSUMOS ENE'!$A$2:$S$105,14,0),"")</f>
        <v>7960.6944000000003</v>
      </c>
      <c r="P33" s="219">
        <f t="shared" si="41"/>
        <v>0</v>
      </c>
      <c r="Q33" s="217"/>
      <c r="R33" s="218">
        <f>IFERROR(VLOOKUP($B33,'INSUMOS ENE'!$A$2:$S$105,14,0),"")</f>
        <v>7960.6944000000003</v>
      </c>
      <c r="S33" s="219">
        <f t="shared" si="42"/>
        <v>0</v>
      </c>
      <c r="T33" s="217">
        <v>2</v>
      </c>
      <c r="U33" s="218">
        <f>IFERROR(VLOOKUP($B33,'INSUMOS ENE'!$A$2:$S$105,14,0),"")</f>
        <v>7960.6944000000003</v>
      </c>
      <c r="V33" s="219">
        <f t="shared" si="43"/>
        <v>15921.388800000001</v>
      </c>
      <c r="W33" s="217">
        <v>15</v>
      </c>
      <c r="X33" s="227">
        <f>IFERROR(VLOOKUP($B33,'INSUMOS ENE'!$A$2:$S$105,17,0),"")</f>
        <v>5196.1440000000002</v>
      </c>
      <c r="Y33" s="219">
        <f>W33*X33</f>
        <v>77942.16</v>
      </c>
      <c r="Z33" s="217">
        <v>20</v>
      </c>
      <c r="AA33" s="218">
        <f>IFERROR(VLOOKUP($B33,'INSUMOS ENE'!$A$2:$S$105,14,0),"")</f>
        <v>7960.6944000000003</v>
      </c>
      <c r="AB33" s="219">
        <f t="shared" si="45"/>
        <v>159213.88800000001</v>
      </c>
      <c r="AC33" s="217"/>
      <c r="AD33" s="218">
        <f>IFERROR(VLOOKUP($B33,'INSUMOS ENE'!$A$2:$S$105,14,0),"")</f>
        <v>7960.6944000000003</v>
      </c>
      <c r="AE33" s="219">
        <f t="shared" ref="AE33:AE40" si="58">AC33*AD33</f>
        <v>0</v>
      </c>
      <c r="AF33" s="217"/>
      <c r="AG33" s="218">
        <f>IFERROR(VLOOKUP($B33,'INSUMOS ENE'!$A$2:$S$105,14,0),"")</f>
        <v>7960.6944000000003</v>
      </c>
      <c r="AH33" s="219">
        <f t="shared" si="36"/>
        <v>0</v>
      </c>
      <c r="AI33" s="217">
        <v>10</v>
      </c>
      <c r="AJ33" s="218">
        <f>IFERROR(VLOOKUP($B33,'INSUMOS ENE'!$A$2:$S$105,14,0),"")</f>
        <v>7960.6944000000003</v>
      </c>
      <c r="AK33" s="219">
        <f t="shared" si="46"/>
        <v>79606.944000000003</v>
      </c>
      <c r="AL33" s="217">
        <v>12</v>
      </c>
      <c r="AM33" s="218">
        <f>IFERROR(VLOOKUP($B33,'INSUMOS ENE'!$A$2:$S$105,14,0),"")</f>
        <v>7960.6944000000003</v>
      </c>
      <c r="AN33" s="219">
        <f t="shared" si="47"/>
        <v>95528.332800000004</v>
      </c>
      <c r="AO33" s="217">
        <v>3</v>
      </c>
      <c r="AP33" s="227">
        <f>IFERROR(VLOOKUP($B33,'INSUMOS ENE'!$A$2:$S$105,17,0),"")</f>
        <v>5196.1440000000002</v>
      </c>
      <c r="AQ33" s="219">
        <f t="shared" si="48"/>
        <v>15588.432000000001</v>
      </c>
      <c r="AR33" s="217"/>
      <c r="AS33" s="218">
        <f>IFERROR(VLOOKUP($B33,'INSUMOS ENE'!$A$2:$S$105,14,0),"")</f>
        <v>7960.6944000000003</v>
      </c>
      <c r="AT33" s="219">
        <f t="shared" si="37"/>
        <v>0</v>
      </c>
      <c r="AU33" s="217">
        <v>10</v>
      </c>
      <c r="AV33" s="218">
        <f>IFERROR(VLOOKUP($B33,'INSUMOS ENE'!$A$2:$S$105,14,0),"")</f>
        <v>7960.6944000000003</v>
      </c>
      <c r="AW33" s="219">
        <f t="shared" si="49"/>
        <v>79606.944000000003</v>
      </c>
      <c r="AX33" s="217">
        <v>10</v>
      </c>
      <c r="AY33" s="227">
        <f>IFERROR(VLOOKUP($B33,'INSUMOS ENE'!$A$2:$S$105,17,0),"")</f>
        <v>5196.1440000000002</v>
      </c>
      <c r="AZ33" s="219">
        <f t="shared" si="38"/>
        <v>51961.440000000002</v>
      </c>
      <c r="BA33" s="217"/>
      <c r="BB33" s="218">
        <f>IFERROR(VLOOKUP($B33,'INSUMOS ENE'!$A$2:$S$105,14,0),"")</f>
        <v>7960.6944000000003</v>
      </c>
      <c r="BC33" s="219">
        <f t="shared" si="50"/>
        <v>0</v>
      </c>
      <c r="BD33" s="217">
        <v>3</v>
      </c>
      <c r="BE33" s="227">
        <f>IFERROR(VLOOKUP($B33,'INSUMOS ENE'!$A$2:$S$105,17,0),"")</f>
        <v>5196.1440000000002</v>
      </c>
      <c r="BF33" s="219">
        <f t="shared" si="51"/>
        <v>15588.432000000001</v>
      </c>
      <c r="BG33" s="217">
        <v>2</v>
      </c>
      <c r="BH33" s="218">
        <f>IFERROR(VLOOKUP($B33,'INSUMOS ENE'!$A$2:$S$105,14,0),"")</f>
        <v>7960.6944000000003</v>
      </c>
      <c r="BI33" s="219">
        <f t="shared" si="52"/>
        <v>15921.388800000001</v>
      </c>
      <c r="BJ33" s="217">
        <v>5</v>
      </c>
      <c r="BK33" s="218">
        <f>IFERROR(VLOOKUP($B33,'INSUMOS ENE'!$A$2:$S$105,14,0),"")</f>
        <v>7960.6944000000003</v>
      </c>
      <c r="BL33" s="219">
        <f t="shared" si="39"/>
        <v>39803.472000000002</v>
      </c>
      <c r="BM33" s="217">
        <v>5</v>
      </c>
      <c r="BN33" s="218">
        <f>IFERROR(VLOOKUP($B33,'INSUMOS ENE'!$A$2:$S$105,14,0),"")</f>
        <v>7960.6944000000003</v>
      </c>
      <c r="BO33" s="219">
        <f t="shared" si="40"/>
        <v>39803.472000000002</v>
      </c>
      <c r="BP33" s="217">
        <v>5</v>
      </c>
      <c r="BQ33" s="218">
        <f>IFERROR(VLOOKUP($B33,'INSUMOS ENE'!$A$2:$S$105,14,0),"")</f>
        <v>7960.6944000000003</v>
      </c>
      <c r="BR33" s="219">
        <f t="shared" si="53"/>
        <v>39803.472000000002</v>
      </c>
      <c r="BS33" s="217">
        <v>5</v>
      </c>
      <c r="BT33" s="218">
        <f>IFERROR(VLOOKUP($B33,'INSUMOS ENE'!$A$2:$S$105,14,0),"")</f>
        <v>7960.6944000000003</v>
      </c>
      <c r="BU33" s="219">
        <f t="shared" si="54"/>
        <v>39803.472000000002</v>
      </c>
      <c r="BV33" s="217">
        <v>5</v>
      </c>
      <c r="BW33" s="218">
        <f>IFERROR(VLOOKUP($B33,'INSUMOS ENE'!$A$2:$S$105,14,0),"")</f>
        <v>7960.6944000000003</v>
      </c>
      <c r="BX33" s="219">
        <f t="shared" si="55"/>
        <v>39803.472000000002</v>
      </c>
      <c r="BY33" s="217">
        <v>5</v>
      </c>
      <c r="BZ33" s="218">
        <f>IFERROR(VLOOKUP($B33,'INSUMOS ENE'!$A$2:$S$105,14,0),"")</f>
        <v>7960.6944000000003</v>
      </c>
      <c r="CA33" s="219">
        <f t="shared" si="56"/>
        <v>39803.472000000002</v>
      </c>
      <c r="CB33" s="217">
        <v>3</v>
      </c>
      <c r="CC33" s="218">
        <f>IFERROR(VLOOKUP($B33,'INSUMOS ENE'!$A$2:$S$105,14,0),"")</f>
        <v>7960.6944000000003</v>
      </c>
      <c r="CD33" s="219">
        <f t="shared" si="57"/>
        <v>23882.083200000001</v>
      </c>
      <c r="CE33" s="229">
        <f t="shared" si="1"/>
        <v>167</v>
      </c>
      <c r="CF33" s="217">
        <f t="shared" si="2"/>
        <v>0</v>
      </c>
      <c r="CG33" s="215">
        <v>31</v>
      </c>
      <c r="CH33" s="227">
        <f>IFERROR(VLOOKUP($B33,'INSUMOS ENE'!$A$2:$S$105,17,0),"")</f>
        <v>5196.1440000000002</v>
      </c>
      <c r="CI33" s="228">
        <f t="shared" si="3"/>
        <v>161080.46400000001</v>
      </c>
      <c r="CJ33" s="215">
        <v>136</v>
      </c>
      <c r="CK33" s="218">
        <f>IFERROR(VLOOKUP($B33,'INSUMOS ENE'!$A$2:$S$105,14,0),"")</f>
        <v>7960.6944000000003</v>
      </c>
      <c r="CL33" s="230">
        <f t="shared" si="4"/>
        <v>1082654.4384000001</v>
      </c>
      <c r="CM33" s="225">
        <f t="shared" si="5"/>
        <v>1243734.9024000003</v>
      </c>
      <c r="CN33" s="226">
        <f t="shared" si="6"/>
        <v>1243734.9024</v>
      </c>
      <c r="CO33" s="204" t="s">
        <v>985</v>
      </c>
    </row>
    <row r="34" spans="1:93" ht="16.5" x14ac:dyDescent="0.25">
      <c r="A34" s="213">
        <v>29</v>
      </c>
      <c r="B34" s="214">
        <v>72</v>
      </c>
      <c r="C34" s="215">
        <f>IFERROR(VLOOKUP($B34,'INSUMOS ENE'!$A$2:$S$105,10,0),"")</f>
        <v>140.75</v>
      </c>
      <c r="D34" s="216" t="s">
        <v>69</v>
      </c>
      <c r="E34" s="215">
        <v>25</v>
      </c>
      <c r="F34" s="215">
        <f>IFERROR(VLOOKUP($B34,'INSUMOS ENE'!$A$2:$G$105,7,0),"")</f>
        <v>147</v>
      </c>
      <c r="G34" s="215">
        <f>IFERROR(VLOOKUP(B34,'INSUMOS ENE'!$A$2:$G$105,6,0),"0")</f>
        <v>172</v>
      </c>
      <c r="H34" s="217">
        <v>30</v>
      </c>
      <c r="I34" s="218">
        <f>IFERROR(VLOOKUP($B34,'INSUMOS ENE'!$A$2:$S$105,14,0),"")</f>
        <v>7861.3749000000007</v>
      </c>
      <c r="J34" s="219">
        <f t="shared" si="0"/>
        <v>235841.24700000003</v>
      </c>
      <c r="K34" s="217">
        <v>17</v>
      </c>
      <c r="L34" s="218">
        <f>IFERROR(VLOOKUP($B34,'INSUMOS ENE'!$A$2:$S$105,14,0),"")</f>
        <v>7861.3749000000007</v>
      </c>
      <c r="M34" s="219">
        <f t="shared" si="35"/>
        <v>133643.37330000001</v>
      </c>
      <c r="N34" s="217"/>
      <c r="O34" s="218">
        <f>IFERROR(VLOOKUP($B34,'INSUMOS ENE'!$A$2:$S$105,14,0),"")</f>
        <v>7861.3749000000007</v>
      </c>
      <c r="P34" s="219">
        <f t="shared" si="41"/>
        <v>0</v>
      </c>
      <c r="Q34" s="217"/>
      <c r="R34" s="218">
        <f>IFERROR(VLOOKUP($B34,'INSUMOS ENE'!$A$2:$S$105,14,0),"")</f>
        <v>7861.3749000000007</v>
      </c>
      <c r="S34" s="219">
        <f t="shared" si="42"/>
        <v>0</v>
      </c>
      <c r="T34" s="217">
        <v>2</v>
      </c>
      <c r="U34" s="218">
        <f>IFERROR(VLOOKUP($B34,'INSUMOS ENE'!$A$2:$S$105,14,0),"")</f>
        <v>7861.3749000000007</v>
      </c>
      <c r="V34" s="219">
        <f t="shared" si="43"/>
        <v>15722.749800000001</v>
      </c>
      <c r="W34" s="217">
        <v>15</v>
      </c>
      <c r="X34" s="227">
        <f>IFERROR(VLOOKUP($B34,'INSUMOS ENE'!$A$2:$S$105,17,0),"")</f>
        <v>5196.1440000000002</v>
      </c>
      <c r="Y34" s="219">
        <f t="shared" si="44"/>
        <v>77942.16</v>
      </c>
      <c r="Z34" s="217">
        <v>20</v>
      </c>
      <c r="AA34" s="218">
        <f>IFERROR(VLOOKUP($B34,'INSUMOS ENE'!$A$2:$S$105,14,0),"")</f>
        <v>7861.3749000000007</v>
      </c>
      <c r="AB34" s="219">
        <f t="shared" si="45"/>
        <v>157227.49800000002</v>
      </c>
      <c r="AC34" s="217"/>
      <c r="AD34" s="218">
        <f>IFERROR(VLOOKUP($B34,'INSUMOS ENE'!$A$2:$S$105,14,0),"")</f>
        <v>7861.3749000000007</v>
      </c>
      <c r="AE34" s="219">
        <f t="shared" si="58"/>
        <v>0</v>
      </c>
      <c r="AF34" s="217"/>
      <c r="AG34" s="218">
        <f>IFERROR(VLOOKUP($B34,'INSUMOS ENE'!$A$2:$S$105,14,0),"")</f>
        <v>7861.3749000000007</v>
      </c>
      <c r="AH34" s="219">
        <f t="shared" si="36"/>
        <v>0</v>
      </c>
      <c r="AI34" s="217">
        <v>10</v>
      </c>
      <c r="AJ34" s="227">
        <f>IFERROR(VLOOKUP($B34,'INSUMOS ENE'!$A$2:$S$105,17,0),"")</f>
        <v>5196.1440000000002</v>
      </c>
      <c r="AK34" s="219">
        <f t="shared" si="46"/>
        <v>51961.440000000002</v>
      </c>
      <c r="AL34" s="217">
        <v>12</v>
      </c>
      <c r="AM34" s="218">
        <f>IFERROR(VLOOKUP($B34,'INSUMOS ENE'!$A$2:$S$105,14,0),"")</f>
        <v>7861.3749000000007</v>
      </c>
      <c r="AN34" s="219">
        <f t="shared" si="47"/>
        <v>94336.498800000001</v>
      </c>
      <c r="AO34" s="217">
        <v>3</v>
      </c>
      <c r="AP34" s="227">
        <f>IFERROR(VLOOKUP($B34,'INSUMOS ENE'!$A$2:$S$105,17,0),"")</f>
        <v>5196.1440000000002</v>
      </c>
      <c r="AQ34" s="219">
        <f t="shared" si="48"/>
        <v>15588.432000000001</v>
      </c>
      <c r="AR34" s="217"/>
      <c r="AS34" s="218">
        <f>IFERROR(VLOOKUP($B34,'INSUMOS ENE'!$A$2:$S$105,14,0),"")</f>
        <v>7861.3749000000007</v>
      </c>
      <c r="AT34" s="219">
        <f t="shared" si="37"/>
        <v>0</v>
      </c>
      <c r="AU34" s="217">
        <v>10</v>
      </c>
      <c r="AV34" s="218">
        <f>IFERROR(VLOOKUP($B34,'INSUMOS ENE'!$A$2:$S$105,14,0),"")</f>
        <v>7861.3749000000007</v>
      </c>
      <c r="AW34" s="219">
        <f t="shared" si="49"/>
        <v>78613.749000000011</v>
      </c>
      <c r="AX34" s="217">
        <v>10</v>
      </c>
      <c r="AY34" s="218">
        <f>IFERROR(VLOOKUP($B34,'INSUMOS ENE'!$A$2:$S$105,14,0),"")</f>
        <v>7861.3749000000007</v>
      </c>
      <c r="AZ34" s="219">
        <f t="shared" si="38"/>
        <v>78613.749000000011</v>
      </c>
      <c r="BA34" s="217"/>
      <c r="BB34" s="218">
        <f>IFERROR(VLOOKUP($B34,'INSUMOS ENE'!$A$2:$S$105,14,0),"")</f>
        <v>7861.3749000000007</v>
      </c>
      <c r="BC34" s="219">
        <f t="shared" si="50"/>
        <v>0</v>
      </c>
      <c r="BD34" s="217">
        <v>3</v>
      </c>
      <c r="BE34" s="227">
        <f>IFERROR(VLOOKUP($B34,'INSUMOS ENE'!$A$2:$S$105,17,0),"")</f>
        <v>5196.1440000000002</v>
      </c>
      <c r="BF34" s="219">
        <f t="shared" si="51"/>
        <v>15588.432000000001</v>
      </c>
      <c r="BG34" s="217">
        <v>2</v>
      </c>
      <c r="BH34" s="218">
        <f>IFERROR(VLOOKUP($B34,'INSUMOS ENE'!$A$2:$S$105,14,0),"")</f>
        <v>7861.3749000000007</v>
      </c>
      <c r="BI34" s="219">
        <f t="shared" si="52"/>
        <v>15722.749800000001</v>
      </c>
      <c r="BJ34" s="217">
        <v>5</v>
      </c>
      <c r="BK34" s="218">
        <f>IFERROR(VLOOKUP($B34,'INSUMOS ENE'!$A$2:$S$105,14,0),"")</f>
        <v>7861.3749000000007</v>
      </c>
      <c r="BL34" s="219">
        <f t="shared" si="39"/>
        <v>39306.874500000005</v>
      </c>
      <c r="BM34" s="217">
        <v>5</v>
      </c>
      <c r="BN34" s="218">
        <f>IFERROR(VLOOKUP($B34,'INSUMOS ENE'!$A$2:$S$105,14,0),"")</f>
        <v>7861.3749000000007</v>
      </c>
      <c r="BO34" s="219">
        <f t="shared" si="40"/>
        <v>39306.874500000005</v>
      </c>
      <c r="BP34" s="217">
        <v>5</v>
      </c>
      <c r="BQ34" s="218">
        <f>IFERROR(VLOOKUP($B34,'INSUMOS ENE'!$A$2:$S$105,14,0),"")</f>
        <v>7861.3749000000007</v>
      </c>
      <c r="BR34" s="219">
        <f t="shared" si="53"/>
        <v>39306.874500000005</v>
      </c>
      <c r="BS34" s="217">
        <v>5</v>
      </c>
      <c r="BT34" s="218">
        <f>IFERROR(VLOOKUP($B34,'INSUMOS ENE'!$A$2:$S$105,14,0),"")</f>
        <v>7861.3749000000007</v>
      </c>
      <c r="BU34" s="219">
        <f t="shared" si="54"/>
        <v>39306.874500000005</v>
      </c>
      <c r="BV34" s="217">
        <v>10</v>
      </c>
      <c r="BW34" s="218">
        <f>IFERROR(VLOOKUP($B34,'INSUMOS ENE'!$A$2:$S$105,14,0),"")</f>
        <v>7861.3749000000007</v>
      </c>
      <c r="BX34" s="219">
        <f t="shared" si="55"/>
        <v>78613.749000000011</v>
      </c>
      <c r="BY34" s="217">
        <v>5</v>
      </c>
      <c r="BZ34" s="218">
        <f>IFERROR(VLOOKUP($B34,'INSUMOS ENE'!$A$2:$S$105,14,0),"")</f>
        <v>7861.3749000000007</v>
      </c>
      <c r="CA34" s="219">
        <f t="shared" si="56"/>
        <v>39306.874500000005</v>
      </c>
      <c r="CB34" s="217">
        <v>3</v>
      </c>
      <c r="CC34" s="218">
        <f>IFERROR(VLOOKUP($B34,'INSUMOS ENE'!$A$2:$S$105,14,0),"")</f>
        <v>7861.3749000000007</v>
      </c>
      <c r="CD34" s="219">
        <f t="shared" si="57"/>
        <v>23584.1247</v>
      </c>
      <c r="CE34" s="229">
        <f>IFERROR((H34+K34+N34+Q34+T34+W34+Z34+AC34+AF34+AI34+AL34+AO34+AR34+AU34+AX34+BA34+BD34+BG34+BJ34+BM34+BP34+BS34+BV34+BY34+CB34),"")</f>
        <v>172</v>
      </c>
      <c r="CF34" s="217">
        <f t="shared" si="2"/>
        <v>0</v>
      </c>
      <c r="CG34" s="215">
        <v>31</v>
      </c>
      <c r="CH34" s="227">
        <f>IFERROR(VLOOKUP($B34,'INSUMOS ENE'!$A$2:$S$105,17,0),"")</f>
        <v>5196.1440000000002</v>
      </c>
      <c r="CI34" s="228">
        <f t="shared" si="3"/>
        <v>161080.46400000001</v>
      </c>
      <c r="CJ34" s="215">
        <v>138</v>
      </c>
      <c r="CK34" s="218">
        <f>IFERROR(VLOOKUP($B34,'INSUMOS ENE'!$A$2:$S$105,14,0),"")</f>
        <v>7861.3749000000007</v>
      </c>
      <c r="CL34" s="230">
        <f t="shared" si="4"/>
        <v>1084869.7362000002</v>
      </c>
      <c r="CM34" s="225">
        <f t="shared" si="5"/>
        <v>1269534.3248999999</v>
      </c>
      <c r="CN34" s="226">
        <f t="shared" si="6"/>
        <v>1245950.2002000001</v>
      </c>
    </row>
    <row r="35" spans="1:93" ht="27" x14ac:dyDescent="0.25">
      <c r="A35" s="213">
        <v>30</v>
      </c>
      <c r="B35" s="214">
        <v>73</v>
      </c>
      <c r="C35" s="215">
        <f>IFERROR(VLOOKUP($B35,'INSUMOS ENE'!$A$2:$S$105,10,0),"")</f>
        <v>54.75</v>
      </c>
      <c r="D35" s="216" t="s">
        <v>127</v>
      </c>
      <c r="E35" s="215">
        <v>25</v>
      </c>
      <c r="F35" s="215">
        <f>IFERROR(VLOOKUP($B35,'INSUMOS ENE'!$A$2:$G$105,7,0),"")</f>
        <v>61</v>
      </c>
      <c r="G35" s="215">
        <f>IFERROR(VLOOKUP(B35,'INSUMOS ENE'!$A$2:$G$105,6,0),"0")</f>
        <v>86</v>
      </c>
      <c r="H35" s="217">
        <v>20</v>
      </c>
      <c r="I35" s="227">
        <f>IFERROR(VLOOKUP($B35,'INSUMOS ENE'!$A$2:$S$105,17,0),"")</f>
        <v>4975.4340000000011</v>
      </c>
      <c r="J35" s="219">
        <f t="shared" si="0"/>
        <v>99508.680000000022</v>
      </c>
      <c r="K35" s="217">
        <v>8</v>
      </c>
      <c r="L35" s="227">
        <f>IFERROR(VLOOKUP($B35,'INSUMOS ENE'!$A$2:$S$105,17,0),"")</f>
        <v>4975.4340000000011</v>
      </c>
      <c r="M35" s="219">
        <f t="shared" si="35"/>
        <v>39803.472000000009</v>
      </c>
      <c r="N35" s="217">
        <v>2</v>
      </c>
      <c r="O35" s="218">
        <f>IFERROR(VLOOKUP($B35,'INSUMOS ENE'!$A$2:$S$105,14,0),"")</f>
        <v>21493.685699999998</v>
      </c>
      <c r="P35" s="219">
        <f t="shared" si="41"/>
        <v>42987.371399999996</v>
      </c>
      <c r="Q35" s="217"/>
      <c r="R35" s="218">
        <f>IFERROR(VLOOKUP($B35,'INSUMOS ENE'!$A$2:$S$105,14,0),"")</f>
        <v>21493.685699999998</v>
      </c>
      <c r="S35" s="219">
        <f t="shared" si="42"/>
        <v>0</v>
      </c>
      <c r="T35" s="217">
        <v>5</v>
      </c>
      <c r="U35" s="218">
        <f>IFERROR(VLOOKUP($B35,'INSUMOS ENE'!$A$2:$S$105,14,0),"")</f>
        <v>21493.685699999998</v>
      </c>
      <c r="V35" s="219">
        <f t="shared" si="43"/>
        <v>107468.42849999999</v>
      </c>
      <c r="W35" s="217"/>
      <c r="X35" s="218">
        <f>IFERROR(VLOOKUP($B35,'INSUMOS ENE'!$A$2:$S$105,14,0),"")</f>
        <v>21493.685699999998</v>
      </c>
      <c r="Y35" s="219">
        <f t="shared" si="44"/>
        <v>0</v>
      </c>
      <c r="Z35" s="217">
        <v>3</v>
      </c>
      <c r="AA35" s="227">
        <f>IFERROR(VLOOKUP($B35,'INSUMOS ENE'!$A$2:$S$105,17,0),"")</f>
        <v>4975.4340000000011</v>
      </c>
      <c r="AB35" s="219">
        <f t="shared" si="45"/>
        <v>14926.302000000003</v>
      </c>
      <c r="AC35" s="217"/>
      <c r="AD35" s="218">
        <f>IFERROR(VLOOKUP($B35,'INSUMOS ENE'!$A$2:$S$105,14,0),"")</f>
        <v>21493.685699999998</v>
      </c>
      <c r="AE35" s="219">
        <f t="shared" si="58"/>
        <v>0</v>
      </c>
      <c r="AF35" s="217"/>
      <c r="AG35" s="218">
        <f>IFERROR(VLOOKUP($B35,'INSUMOS ENE'!$A$2:$S$105,14,0),"")</f>
        <v>21493.685699999998</v>
      </c>
      <c r="AH35" s="219">
        <f t="shared" si="36"/>
        <v>0</v>
      </c>
      <c r="AI35" s="217">
        <v>10</v>
      </c>
      <c r="AJ35" s="218">
        <f>IFERROR(VLOOKUP($B35,'INSUMOS ENE'!$A$2:$S$105,14,0),"")</f>
        <v>21493.685699999998</v>
      </c>
      <c r="AK35" s="219">
        <f t="shared" si="46"/>
        <v>214936.85699999999</v>
      </c>
      <c r="AL35" s="217">
        <v>12</v>
      </c>
      <c r="AM35" s="218">
        <f>IFERROR(VLOOKUP($B35,'INSUMOS ENE'!$A$2:$S$105,14,0),"")</f>
        <v>21493.685699999998</v>
      </c>
      <c r="AN35" s="219">
        <f t="shared" si="47"/>
        <v>257924.22839999996</v>
      </c>
      <c r="AO35" s="217">
        <v>6</v>
      </c>
      <c r="AP35" s="218">
        <f>IFERROR(VLOOKUP($B35,'INSUMOS ENE'!$A$2:$S$105,14,0),"")</f>
        <v>21493.685699999998</v>
      </c>
      <c r="AQ35" s="219">
        <f t="shared" si="48"/>
        <v>128962.11419999998</v>
      </c>
      <c r="AR35" s="217"/>
      <c r="AS35" s="218">
        <f>IFERROR(VLOOKUP($B35,'INSUMOS ENE'!$A$2:$S$105,14,0),"")</f>
        <v>21493.685699999998</v>
      </c>
      <c r="AT35" s="219">
        <f t="shared" si="37"/>
        <v>0</v>
      </c>
      <c r="AU35" s="217">
        <v>2</v>
      </c>
      <c r="AV35" s="218">
        <f>IFERROR(VLOOKUP($B35,'INSUMOS ENE'!$A$2:$S$105,14,0),"")</f>
        <v>21493.685699999998</v>
      </c>
      <c r="AW35" s="219">
        <f t="shared" si="49"/>
        <v>42987.371399999996</v>
      </c>
      <c r="AX35" s="217">
        <v>2</v>
      </c>
      <c r="AY35" s="218">
        <f>IFERROR(VLOOKUP($B35,'INSUMOS ENE'!$A$2:$S$105,14,0),"")</f>
        <v>21493.685699999998</v>
      </c>
      <c r="AZ35" s="219">
        <f t="shared" si="38"/>
        <v>42987.371399999996</v>
      </c>
      <c r="BA35" s="217"/>
      <c r="BB35" s="218">
        <f>IFERROR(VLOOKUP($B35,'INSUMOS ENE'!$A$2:$S$105,14,0),"")</f>
        <v>21493.685699999998</v>
      </c>
      <c r="BC35" s="219">
        <f t="shared" si="50"/>
        <v>0</v>
      </c>
      <c r="BD35" s="217">
        <v>2</v>
      </c>
      <c r="BE35" s="218">
        <f>IFERROR(VLOOKUP($B35,'INSUMOS ENE'!$A$2:$S$105,14,0),"")</f>
        <v>21493.685699999998</v>
      </c>
      <c r="BF35" s="219">
        <f t="shared" si="51"/>
        <v>42987.371399999996</v>
      </c>
      <c r="BG35" s="217">
        <v>2</v>
      </c>
      <c r="BH35" s="218">
        <f>IFERROR(VLOOKUP($B35,'INSUMOS ENE'!$A$2:$S$105,14,0),"")</f>
        <v>21493.685699999998</v>
      </c>
      <c r="BI35" s="219">
        <f t="shared" si="52"/>
        <v>42987.371399999996</v>
      </c>
      <c r="BJ35" s="217">
        <v>2</v>
      </c>
      <c r="BK35" s="218">
        <f>IFERROR(VLOOKUP($B35,'INSUMOS ENE'!$A$2:$S$105,14,0),"")</f>
        <v>21493.685699999998</v>
      </c>
      <c r="BL35" s="219">
        <f t="shared" si="39"/>
        <v>42987.371399999996</v>
      </c>
      <c r="BM35" s="217">
        <v>2</v>
      </c>
      <c r="BN35" s="218">
        <f>IFERROR(VLOOKUP($B35,'INSUMOS ENE'!$A$2:$S$105,14,0),"")</f>
        <v>21493.685699999998</v>
      </c>
      <c r="BO35" s="219">
        <f t="shared" si="40"/>
        <v>42987.371399999996</v>
      </c>
      <c r="BP35" s="217">
        <v>2</v>
      </c>
      <c r="BQ35" s="218">
        <f>IFERROR(VLOOKUP($B35,'INSUMOS ENE'!$A$2:$S$105,14,0),"")</f>
        <v>21493.685699999998</v>
      </c>
      <c r="BR35" s="219">
        <f t="shared" si="53"/>
        <v>42987.371399999996</v>
      </c>
      <c r="BS35" s="217">
        <v>2</v>
      </c>
      <c r="BT35" s="218">
        <f>IFERROR(VLOOKUP($B35,'INSUMOS ENE'!$A$2:$S$105,14,0),"")</f>
        <v>21493.685699999998</v>
      </c>
      <c r="BU35" s="219">
        <f t="shared" si="54"/>
        <v>42987.371399999996</v>
      </c>
      <c r="BV35" s="217">
        <v>2</v>
      </c>
      <c r="BW35" s="218">
        <f>IFERROR(VLOOKUP($B35,'INSUMOS ENE'!$A$2:$S$105,14,0),"")</f>
        <v>21493.685699999998</v>
      </c>
      <c r="BX35" s="219">
        <f t="shared" si="55"/>
        <v>42987.371399999996</v>
      </c>
      <c r="BY35" s="217">
        <v>2</v>
      </c>
      <c r="BZ35" s="218">
        <f>IFERROR(VLOOKUP($B35,'INSUMOS ENE'!$A$2:$S$105,14,0),"")</f>
        <v>21493.685699999998</v>
      </c>
      <c r="CA35" s="219">
        <f t="shared" si="56"/>
        <v>42987.371399999996</v>
      </c>
      <c r="CB35" s="217"/>
      <c r="CC35" s="218">
        <f>IFERROR(VLOOKUP($B35,'INSUMOS ENE'!$A$2:$S$105,14,0),"")</f>
        <v>21493.685699999998</v>
      </c>
      <c r="CD35" s="219">
        <f t="shared" si="57"/>
        <v>0</v>
      </c>
      <c r="CE35" s="229">
        <f t="shared" si="1"/>
        <v>86</v>
      </c>
      <c r="CF35" s="217">
        <f t="shared" si="2"/>
        <v>0</v>
      </c>
      <c r="CG35" s="215">
        <v>31</v>
      </c>
      <c r="CH35" s="227">
        <f>IFERROR(VLOOKUP($B35,'INSUMOS ENE'!$A$2:$S$105,17,0),"")</f>
        <v>4975.4340000000011</v>
      </c>
      <c r="CI35" s="228">
        <f t="shared" si="3"/>
        <v>154238.45400000003</v>
      </c>
      <c r="CJ35" s="215">
        <f>55+12</f>
        <v>67</v>
      </c>
      <c r="CK35" s="218">
        <f>IFERROR(VLOOKUP($B35,'INSUMOS ENE'!$A$2:$S$105,14,0),"")</f>
        <v>21493.685699999998</v>
      </c>
      <c r="CL35" s="230">
        <f t="shared" si="4"/>
        <v>1440076.9419</v>
      </c>
      <c r="CM35" s="225">
        <f t="shared" si="5"/>
        <v>1336391.1675000002</v>
      </c>
      <c r="CN35" s="226">
        <f t="shared" si="6"/>
        <v>1594315.3958999999</v>
      </c>
    </row>
    <row r="36" spans="1:93" ht="16.5" x14ac:dyDescent="0.25">
      <c r="A36" s="213">
        <v>31</v>
      </c>
      <c r="B36" s="214">
        <v>74</v>
      </c>
      <c r="C36" s="215">
        <f>IFERROR(VLOOKUP($B36,'INSUMOS ENE'!$A$2:$S$105,10,0),"")</f>
        <v>96.75</v>
      </c>
      <c r="D36" s="216" t="s">
        <v>70</v>
      </c>
      <c r="E36" s="215">
        <v>25</v>
      </c>
      <c r="F36" s="215">
        <f>IFERROR(VLOOKUP($B36,'INSUMOS ENE'!$A$2:$G$105,7,0),"")</f>
        <v>103</v>
      </c>
      <c r="G36" s="215">
        <f>IFERROR(VLOOKUP(B36,'INSUMOS ENE'!$A$2:$G$105,6,0),"0")</f>
        <v>128</v>
      </c>
      <c r="H36" s="217">
        <v>15</v>
      </c>
      <c r="I36" s="227">
        <f>IFERROR(VLOOKUP($B36,'INSUMOS ENE'!$A$2:$S$105,17,0),"")</f>
        <v>3261.2529999999997</v>
      </c>
      <c r="J36" s="219">
        <f t="shared" si="0"/>
        <v>48918.794999999998</v>
      </c>
      <c r="K36" s="217">
        <v>5</v>
      </c>
      <c r="L36" s="227">
        <f>IFERROR(VLOOKUP($B36,'INSUMOS ENE'!$A$2:$S$105,17,0),"")</f>
        <v>3261.2529999999997</v>
      </c>
      <c r="M36" s="219">
        <f t="shared" si="35"/>
        <v>16306.264999999999</v>
      </c>
      <c r="N36" s="217"/>
      <c r="O36" s="218">
        <f>IFERROR(VLOOKUP($B36,'INSUMOS ENE'!$A$2:$S$105,14,0),"")</f>
        <v>6915.4749000000002</v>
      </c>
      <c r="P36" s="219">
        <f t="shared" si="41"/>
        <v>0</v>
      </c>
      <c r="Q36" s="217"/>
      <c r="R36" s="218">
        <f>IFERROR(VLOOKUP($B36,'INSUMOS ENE'!$A$2:$S$105,14,0),"")</f>
        <v>6915.4749000000002</v>
      </c>
      <c r="S36" s="219">
        <f t="shared" si="42"/>
        <v>0</v>
      </c>
      <c r="T36" s="217">
        <f>3+2</f>
        <v>5</v>
      </c>
      <c r="U36" s="227">
        <f>IFERROR(VLOOKUP($B36,'INSUMOS ENE'!$A$2:$S$105,17,0),"")</f>
        <v>3261.2529999999997</v>
      </c>
      <c r="V36" s="219">
        <f t="shared" si="43"/>
        <v>16306.264999999999</v>
      </c>
      <c r="W36" s="217">
        <v>6</v>
      </c>
      <c r="X36" s="227">
        <f>IFERROR(VLOOKUP($B36,'INSUMOS ENE'!$A$2:$S$105,17,0),"")</f>
        <v>3261.2529999999997</v>
      </c>
      <c r="Y36" s="219">
        <f t="shared" si="44"/>
        <v>19567.517999999996</v>
      </c>
      <c r="Z36" s="217"/>
      <c r="AA36" s="218">
        <f>IFERROR(VLOOKUP($B36,'INSUMOS ENE'!$A$2:$S$105,14,0),"")</f>
        <v>6915.4749000000002</v>
      </c>
      <c r="AB36" s="219">
        <f t="shared" si="45"/>
        <v>0</v>
      </c>
      <c r="AC36" s="217"/>
      <c r="AD36" s="218">
        <f>IFERROR(VLOOKUP($B36,'INSUMOS ENE'!$A$2:$S$105,14,0),"")</f>
        <v>6915.4749000000002</v>
      </c>
      <c r="AE36" s="219">
        <f t="shared" si="58"/>
        <v>0</v>
      </c>
      <c r="AF36" s="217"/>
      <c r="AG36" s="218">
        <f>IFERROR(VLOOKUP($B36,'INSUMOS ENE'!$A$2:$S$105,14,0),"")</f>
        <v>6915.4749000000002</v>
      </c>
      <c r="AH36" s="219">
        <f t="shared" si="36"/>
        <v>0</v>
      </c>
      <c r="AI36" s="217">
        <v>10</v>
      </c>
      <c r="AJ36" s="218">
        <f>IFERROR(VLOOKUP($B36,'INSUMOS ENE'!$A$2:$S$105,14,0),"")</f>
        <v>6915.4749000000002</v>
      </c>
      <c r="AK36" s="219">
        <f t="shared" si="46"/>
        <v>69154.748999999996</v>
      </c>
      <c r="AL36" s="217">
        <v>10</v>
      </c>
      <c r="AM36" s="218">
        <f>IFERROR(VLOOKUP($B36,'INSUMOS ENE'!$A$2:$S$105,14,0),"")</f>
        <v>6915.4749000000002</v>
      </c>
      <c r="AN36" s="219">
        <f t="shared" si="47"/>
        <v>69154.748999999996</v>
      </c>
      <c r="AO36" s="217">
        <v>10</v>
      </c>
      <c r="AP36" s="218">
        <f>IFERROR(VLOOKUP($B36,'INSUMOS ENE'!$A$2:$S$105,14,0),"")</f>
        <v>6915.4749000000002</v>
      </c>
      <c r="AQ36" s="219">
        <f t="shared" si="48"/>
        <v>69154.748999999996</v>
      </c>
      <c r="AR36" s="217">
        <v>4</v>
      </c>
      <c r="AS36" s="218">
        <f>IFERROR(VLOOKUP($B36,'INSUMOS ENE'!$A$2:$S$105,14,0),"")</f>
        <v>6915.4749000000002</v>
      </c>
      <c r="AT36" s="219">
        <f t="shared" si="37"/>
        <v>27661.899600000001</v>
      </c>
      <c r="AU36" s="217">
        <v>5</v>
      </c>
      <c r="AV36" s="218">
        <f>IFERROR(VLOOKUP($B36,'INSUMOS ENE'!$A$2:$S$105,14,0),"")</f>
        <v>6915.4749000000002</v>
      </c>
      <c r="AW36" s="219">
        <f t="shared" si="49"/>
        <v>34577.374499999998</v>
      </c>
      <c r="AX36" s="217">
        <v>6</v>
      </c>
      <c r="AY36" s="218">
        <f>IFERROR(VLOOKUP($B36,'INSUMOS ENE'!$A$2:$S$105,14,0),"")</f>
        <v>6915.4749000000002</v>
      </c>
      <c r="AZ36" s="219">
        <f t="shared" si="38"/>
        <v>41492.849399999999</v>
      </c>
      <c r="BA36" s="217"/>
      <c r="BB36" s="218">
        <f>IFERROR(VLOOKUP($B36,'INSUMOS ENE'!$A$2:$S$105,14,0),"")</f>
        <v>6915.4749000000002</v>
      </c>
      <c r="BC36" s="219">
        <f t="shared" si="50"/>
        <v>0</v>
      </c>
      <c r="BD36" s="217">
        <v>6</v>
      </c>
      <c r="BE36" s="218">
        <f>IFERROR(VLOOKUP($B36,'INSUMOS ENE'!$A$2:$S$105,14,0),"")</f>
        <v>6915.4749000000002</v>
      </c>
      <c r="BF36" s="219">
        <f t="shared" si="51"/>
        <v>41492.849399999999</v>
      </c>
      <c r="BG36" s="217">
        <v>10</v>
      </c>
      <c r="BH36" s="218">
        <f>IFERROR(VLOOKUP($B36,'INSUMOS ENE'!$A$2:$S$105,14,0),"")</f>
        <v>6915.4749000000002</v>
      </c>
      <c r="BI36" s="219">
        <f t="shared" si="52"/>
        <v>69154.748999999996</v>
      </c>
      <c r="BJ36" s="217">
        <v>5</v>
      </c>
      <c r="BK36" s="218">
        <f>IFERROR(VLOOKUP($B36,'INSUMOS ENE'!$A$2:$S$105,14,0),"")</f>
        <v>6915.4749000000002</v>
      </c>
      <c r="BL36" s="219">
        <f t="shared" si="39"/>
        <v>34577.374499999998</v>
      </c>
      <c r="BM36" s="217">
        <v>5</v>
      </c>
      <c r="BN36" s="218">
        <f>IFERROR(VLOOKUP($B36,'INSUMOS ENE'!$A$2:$S$105,14,0),"")</f>
        <v>6915.4749000000002</v>
      </c>
      <c r="BO36" s="219">
        <f t="shared" si="40"/>
        <v>34577.374499999998</v>
      </c>
      <c r="BP36" s="217">
        <v>6</v>
      </c>
      <c r="BQ36" s="218">
        <f>IFERROR(VLOOKUP($B36,'INSUMOS ENE'!$A$2:$S$105,14,0),"")</f>
        <v>6915.4749000000002</v>
      </c>
      <c r="BR36" s="219">
        <f t="shared" si="53"/>
        <v>41492.849399999999</v>
      </c>
      <c r="BS36" s="217">
        <v>6</v>
      </c>
      <c r="BT36" s="218">
        <f>IFERROR(VLOOKUP($B36,'INSUMOS ENE'!$A$2:$S$105,14,0),"")</f>
        <v>6915.4749000000002</v>
      </c>
      <c r="BU36" s="219">
        <f t="shared" si="54"/>
        <v>41492.849399999999</v>
      </c>
      <c r="BV36" s="217">
        <v>5</v>
      </c>
      <c r="BW36" s="218">
        <f>IFERROR(VLOOKUP($B36,'INSUMOS ENE'!$A$2:$S$105,14,0),"")</f>
        <v>6915.4749000000002</v>
      </c>
      <c r="BX36" s="219">
        <f t="shared" si="55"/>
        <v>34577.374499999998</v>
      </c>
      <c r="BY36" s="217">
        <v>5</v>
      </c>
      <c r="BZ36" s="218">
        <f>IFERROR(VLOOKUP($B36,'INSUMOS ENE'!$A$2:$S$105,14,0),"")</f>
        <v>6915.4749000000002</v>
      </c>
      <c r="CA36" s="219">
        <f t="shared" si="56"/>
        <v>34577.374499999998</v>
      </c>
      <c r="CB36" s="217">
        <v>4</v>
      </c>
      <c r="CC36" s="218">
        <f>IFERROR(VLOOKUP($B36,'INSUMOS ENE'!$A$2:$S$105,14,0),"")</f>
        <v>6915.4749000000002</v>
      </c>
      <c r="CD36" s="219">
        <f t="shared" si="57"/>
        <v>27661.899600000001</v>
      </c>
      <c r="CE36" s="229">
        <f t="shared" si="1"/>
        <v>128</v>
      </c>
      <c r="CF36" s="217">
        <f t="shared" si="2"/>
        <v>0</v>
      </c>
      <c r="CG36" s="215">
        <v>31</v>
      </c>
      <c r="CH36" s="227">
        <f>IFERROR(VLOOKUP($B36,'INSUMOS ENE'!$A$2:$S$105,17,0),"")</f>
        <v>3261.2529999999997</v>
      </c>
      <c r="CI36" s="228">
        <f t="shared" si="3"/>
        <v>101098.84299999999</v>
      </c>
      <c r="CJ36" s="215">
        <v>97</v>
      </c>
      <c r="CK36" s="218">
        <f>IFERROR(VLOOKUP($B36,'INSUMOS ENE'!$A$2:$S$105,14,0),"")</f>
        <v>6915.4749000000002</v>
      </c>
      <c r="CL36" s="230">
        <f t="shared" si="4"/>
        <v>670801.06530000002</v>
      </c>
      <c r="CM36" s="225">
        <f t="shared" si="5"/>
        <v>771899.90830000001</v>
      </c>
      <c r="CN36" s="226">
        <f t="shared" si="6"/>
        <v>771899.90830000001</v>
      </c>
    </row>
    <row r="37" spans="1:93" ht="16.5" x14ac:dyDescent="0.25">
      <c r="A37" s="213">
        <v>32</v>
      </c>
      <c r="B37" s="214">
        <v>79</v>
      </c>
      <c r="C37" s="215">
        <f>IFERROR(VLOOKUP($B37,'INSUMOS ENE'!$A$2:$S$105,10,0),"")</f>
        <v>128.75</v>
      </c>
      <c r="D37" s="216" t="s">
        <v>71</v>
      </c>
      <c r="E37" s="215">
        <v>37</v>
      </c>
      <c r="F37" s="215">
        <f>IFERROR(VLOOKUP($B37,'INSUMOS ENE'!$A$2:$G$105,7,0),"")</f>
        <v>138</v>
      </c>
      <c r="G37" s="215">
        <f>IFERROR(VLOOKUP(B37,'INSUMOS ENE'!$A$2:$G$105,6,0),"0")</f>
        <v>175</v>
      </c>
      <c r="H37" s="217">
        <v>40</v>
      </c>
      <c r="I37" s="227">
        <f>IFERROR(VLOOKUP($B37,'INSUMOS ENE'!$A$2:$S$105,17,0),"")</f>
        <v>541.2650000000001</v>
      </c>
      <c r="J37" s="219">
        <f t="shared" si="0"/>
        <v>21650.600000000006</v>
      </c>
      <c r="K37" s="217">
        <v>10</v>
      </c>
      <c r="L37" s="218">
        <f>IFERROR(VLOOKUP($B37,'INSUMOS ENE'!$A$2:$S$105,14,0),"")</f>
        <v>935.49510000000009</v>
      </c>
      <c r="M37" s="219">
        <f>K37*L37</f>
        <v>9354.9510000000009</v>
      </c>
      <c r="N37" s="217">
        <v>6</v>
      </c>
      <c r="O37" s="227">
        <f>IFERROR(VLOOKUP($B37,'INSUMOS ENE'!$A$2:$S$105,17,0),"")</f>
        <v>541.2650000000001</v>
      </c>
      <c r="P37" s="219">
        <f t="shared" si="41"/>
        <v>3247.5900000000006</v>
      </c>
      <c r="Q37" s="217"/>
      <c r="R37" s="218">
        <f>IFERROR(VLOOKUP($B37,'INSUMOS ENE'!$A$2:$S$105,14,0),"")</f>
        <v>935.49510000000009</v>
      </c>
      <c r="S37" s="219">
        <f t="shared" si="42"/>
        <v>0</v>
      </c>
      <c r="T37" s="217"/>
      <c r="U37" s="218">
        <f>IFERROR(VLOOKUP($B37,'INSUMOS ENE'!$A$2:$S$105,14,0),"")</f>
        <v>935.49510000000009</v>
      </c>
      <c r="V37" s="219">
        <f t="shared" si="43"/>
        <v>0</v>
      </c>
      <c r="W37" s="217">
        <v>10</v>
      </c>
      <c r="X37" s="218">
        <f>IFERROR(VLOOKUP($B37,'INSUMOS ENE'!$A$2:$S$105,14,0),"")</f>
        <v>935.49510000000009</v>
      </c>
      <c r="Y37" s="219">
        <f t="shared" si="44"/>
        <v>9354.9510000000009</v>
      </c>
      <c r="Z37" s="217"/>
      <c r="AA37" s="218">
        <f>IFERROR(VLOOKUP($B37,'INSUMOS ENE'!$A$2:$S$105,14,0),"")</f>
        <v>935.49510000000009</v>
      </c>
      <c r="AB37" s="219">
        <f t="shared" si="45"/>
        <v>0</v>
      </c>
      <c r="AC37" s="217"/>
      <c r="AD37" s="218">
        <f>IFERROR(VLOOKUP($B37,'INSUMOS ENE'!$A$2:$S$105,14,0),"")</f>
        <v>935.49510000000009</v>
      </c>
      <c r="AE37" s="219">
        <f t="shared" si="58"/>
        <v>0</v>
      </c>
      <c r="AF37" s="217"/>
      <c r="AG37" s="218">
        <f>IFERROR(VLOOKUP($B37,'INSUMOS ENE'!$A$2:$S$105,14,0),"")</f>
        <v>935.49510000000009</v>
      </c>
      <c r="AH37" s="219">
        <f t="shared" si="36"/>
        <v>0</v>
      </c>
      <c r="AI37" s="217">
        <v>10</v>
      </c>
      <c r="AJ37" s="218">
        <f>IFERROR(VLOOKUP($B37,'INSUMOS ENE'!$A$2:$S$105,14,0),"")</f>
        <v>935.49510000000009</v>
      </c>
      <c r="AK37" s="219">
        <f t="shared" si="46"/>
        <v>9354.9510000000009</v>
      </c>
      <c r="AL37" s="217">
        <v>2</v>
      </c>
      <c r="AM37" s="218">
        <f>IFERROR(VLOOKUP($B37,'INSUMOS ENE'!$A$2:$S$105,14,0),"")</f>
        <v>935.49510000000009</v>
      </c>
      <c r="AN37" s="219">
        <f t="shared" si="47"/>
        <v>1870.9902000000002</v>
      </c>
      <c r="AO37" s="217">
        <v>6</v>
      </c>
      <c r="AP37" s="218">
        <f>IFERROR(VLOOKUP($B37,'INSUMOS ENE'!$A$2:$S$105,14,0),"")</f>
        <v>935.49510000000009</v>
      </c>
      <c r="AQ37" s="219">
        <f t="shared" si="48"/>
        <v>5612.9706000000006</v>
      </c>
      <c r="AR37" s="217">
        <v>10</v>
      </c>
      <c r="AS37" s="218">
        <f>IFERROR(VLOOKUP($B37,'INSUMOS ENE'!$A$2:$S$105,14,0),"")</f>
        <v>935.49510000000009</v>
      </c>
      <c r="AT37" s="219">
        <f>AR37*AS37</f>
        <v>9354.9510000000009</v>
      </c>
      <c r="AU37" s="217">
        <v>4</v>
      </c>
      <c r="AV37" s="218">
        <f>IFERROR(VLOOKUP($B37,'INSUMOS ENE'!$A$2:$S$105,14,0),"")</f>
        <v>935.49510000000009</v>
      </c>
      <c r="AW37" s="219">
        <f>AU37*AV37</f>
        <v>3741.9804000000004</v>
      </c>
      <c r="AX37" s="217">
        <v>6</v>
      </c>
      <c r="AY37" s="218">
        <f>IFERROR(VLOOKUP($B37,'INSUMOS ENE'!$A$2:$S$105,14,0),"")</f>
        <v>935.49510000000009</v>
      </c>
      <c r="AZ37" s="219">
        <f>AX37*AY37</f>
        <v>5612.9706000000006</v>
      </c>
      <c r="BA37" s="217">
        <v>16</v>
      </c>
      <c r="BB37" s="218">
        <f>IFERROR(VLOOKUP($B37,'INSUMOS ENE'!$A$2:$S$105,14,0),"")</f>
        <v>935.49510000000009</v>
      </c>
      <c r="BC37" s="219">
        <f>BA37*BB37</f>
        <v>14967.921600000001</v>
      </c>
      <c r="BD37" s="217">
        <v>5</v>
      </c>
      <c r="BE37" s="218">
        <f>IFERROR(VLOOKUP($B37,'INSUMOS ENE'!$A$2:$S$105,14,0),"")</f>
        <v>935.49510000000009</v>
      </c>
      <c r="BF37" s="219">
        <f>BD37*BE37</f>
        <v>4677.4755000000005</v>
      </c>
      <c r="BG37" s="217">
        <v>3</v>
      </c>
      <c r="BH37" s="218">
        <f>IFERROR(VLOOKUP($B37,'INSUMOS ENE'!$A$2:$S$105,14,0),"")</f>
        <v>935.49510000000009</v>
      </c>
      <c r="BI37" s="219">
        <f>BG37*BH37</f>
        <v>2806.4853000000003</v>
      </c>
      <c r="BJ37" s="217">
        <v>10</v>
      </c>
      <c r="BK37" s="218">
        <f>IFERROR(VLOOKUP($B37,'INSUMOS ENE'!$A$2:$S$105,14,0),"")</f>
        <v>935.49510000000009</v>
      </c>
      <c r="BL37" s="219">
        <f t="shared" si="39"/>
        <v>9354.9510000000009</v>
      </c>
      <c r="BM37" s="217"/>
      <c r="BN37" s="218">
        <f>IFERROR(VLOOKUP($B37,'INSUMOS ENE'!$A$2:$S$105,14,0),"")</f>
        <v>935.49510000000009</v>
      </c>
      <c r="BO37" s="219">
        <f t="shared" si="40"/>
        <v>0</v>
      </c>
      <c r="BP37" s="217">
        <v>20</v>
      </c>
      <c r="BQ37" s="218">
        <f>IFERROR(VLOOKUP($B37,'INSUMOS ENE'!$A$2:$S$105,14,0),"")</f>
        <v>935.49510000000009</v>
      </c>
      <c r="BR37" s="219">
        <f t="shared" si="53"/>
        <v>18709.902000000002</v>
      </c>
      <c r="BS37" s="217">
        <v>13</v>
      </c>
      <c r="BT37" s="218">
        <f>IFERROR(VLOOKUP($B37,'INSUMOS ENE'!$A$2:$S$105,14,0),"")</f>
        <v>935.49510000000009</v>
      </c>
      <c r="BU37" s="219">
        <f>BS37*BT37</f>
        <v>12161.436300000001</v>
      </c>
      <c r="BV37" s="217"/>
      <c r="BW37" s="218">
        <f>IFERROR(VLOOKUP($B37,'INSUMOS ENE'!$A$2:$S$105,14,0),"")</f>
        <v>935.49510000000009</v>
      </c>
      <c r="BX37" s="219">
        <f t="shared" si="55"/>
        <v>0</v>
      </c>
      <c r="BY37" s="217"/>
      <c r="BZ37" s="218">
        <f>IFERROR(VLOOKUP($B37,'INSUMOS ENE'!$A$2:$S$105,14,0),"")</f>
        <v>935.49510000000009</v>
      </c>
      <c r="CA37" s="219">
        <f t="shared" si="56"/>
        <v>0</v>
      </c>
      <c r="CB37" s="217">
        <v>4</v>
      </c>
      <c r="CC37" s="218">
        <f>IFERROR(VLOOKUP($B37,'INSUMOS ENE'!$A$2:$S$105,14,0),"")</f>
        <v>935.49510000000009</v>
      </c>
      <c r="CD37" s="219">
        <f t="shared" si="57"/>
        <v>3741.9804000000004</v>
      </c>
      <c r="CE37" s="229">
        <f t="shared" si="1"/>
        <v>175</v>
      </c>
      <c r="CF37" s="217">
        <f t="shared" si="2"/>
        <v>0</v>
      </c>
      <c r="CG37" s="215">
        <v>46</v>
      </c>
      <c r="CH37" s="227">
        <f>IFERROR(VLOOKUP($B37,'INSUMOS ENE'!$A$2:$S$105,17,0),"")</f>
        <v>541.2650000000001</v>
      </c>
      <c r="CI37" s="228">
        <f t="shared" si="3"/>
        <v>24898.190000000006</v>
      </c>
      <c r="CJ37" s="215">
        <v>129</v>
      </c>
      <c r="CK37" s="218">
        <f>IFERROR(VLOOKUP($B37,'INSUMOS ENE'!$A$2:$S$105,14,0),"")</f>
        <v>935.49510000000009</v>
      </c>
      <c r="CL37" s="230">
        <f t="shared" si="4"/>
        <v>120678.86790000001</v>
      </c>
      <c r="CM37" s="225">
        <f t="shared" si="5"/>
        <v>145577.05790000001</v>
      </c>
      <c r="CN37" s="226">
        <f t="shared" si="6"/>
        <v>145577.05790000001</v>
      </c>
      <c r="CO37" s="226">
        <v>0</v>
      </c>
    </row>
    <row r="38" spans="1:93" ht="16.5" x14ac:dyDescent="0.25">
      <c r="A38" s="213">
        <v>33</v>
      </c>
      <c r="B38" s="214">
        <v>80</v>
      </c>
      <c r="C38" s="215">
        <f>IFERROR(VLOOKUP($B38,'INSUMOS ENE'!$A$2:$S$105,10,0),"")</f>
        <v>51.75</v>
      </c>
      <c r="D38" s="216" t="s">
        <v>72</v>
      </c>
      <c r="E38" s="215">
        <v>37</v>
      </c>
      <c r="F38" s="215">
        <f>IFERROR(VLOOKUP($B38,'INSUMOS ENE'!$A$2:$G$105,7,0),"")</f>
        <v>61</v>
      </c>
      <c r="G38" s="215">
        <f>IFERROR(VLOOKUP(B38,'INSUMOS ENE'!$A$2:$G$105,6,0),"0")</f>
        <v>98</v>
      </c>
      <c r="H38" s="217">
        <v>40</v>
      </c>
      <c r="I38" s="218">
        <f>IFERROR(VLOOKUP($B38,'INSUMOS ENE'!$A$2:$S$105,14,0),"")</f>
        <v>607.26779999999997</v>
      </c>
      <c r="J38" s="219">
        <f t="shared" si="0"/>
        <v>24290.712</v>
      </c>
      <c r="K38" s="232">
        <v>10</v>
      </c>
      <c r="L38" s="227">
        <f>IFERROR(VLOOKUP($B38,'INSUMOS ENE'!$A$2:$S$105,17,0),"")</f>
        <v>433.01199999999994</v>
      </c>
      <c r="M38" s="219">
        <f>K38*L38</f>
        <v>4330.119999999999</v>
      </c>
      <c r="N38" s="217"/>
      <c r="O38" s="218">
        <f>IFERROR(VLOOKUP($B38,'INSUMOS ENE'!$A$2:$S$105,14,0),"")</f>
        <v>607.26779999999997</v>
      </c>
      <c r="P38" s="219">
        <f t="shared" si="41"/>
        <v>0</v>
      </c>
      <c r="Q38" s="217"/>
      <c r="R38" s="218">
        <f>IFERROR(VLOOKUP($B38,'INSUMOS ENE'!$A$2:$S$105,14,0),"")</f>
        <v>607.26779999999997</v>
      </c>
      <c r="S38" s="219">
        <f t="shared" si="42"/>
        <v>0</v>
      </c>
      <c r="T38" s="217"/>
      <c r="U38" s="218">
        <f>IFERROR(VLOOKUP($B38,'INSUMOS ENE'!$A$2:$S$105,14,0),"")</f>
        <v>607.26779999999997</v>
      </c>
      <c r="V38" s="219">
        <f t="shared" si="43"/>
        <v>0</v>
      </c>
      <c r="W38" s="217"/>
      <c r="X38" s="218">
        <f>IFERROR(VLOOKUP($B38,'INSUMOS ENE'!$A$2:$S$105,14,0),"")</f>
        <v>607.26779999999997</v>
      </c>
      <c r="Y38" s="219">
        <f t="shared" si="44"/>
        <v>0</v>
      </c>
      <c r="Z38" s="217"/>
      <c r="AA38" s="218">
        <f>IFERROR(VLOOKUP($B38,'INSUMOS ENE'!$A$2:$S$105,14,0),"")</f>
        <v>607.26779999999997</v>
      </c>
      <c r="AB38" s="219">
        <f t="shared" si="45"/>
        <v>0</v>
      </c>
      <c r="AC38" s="217"/>
      <c r="AD38" s="218">
        <f>IFERROR(VLOOKUP($B38,'INSUMOS ENE'!$A$2:$S$105,14,0),"")</f>
        <v>607.26779999999997</v>
      </c>
      <c r="AE38" s="219">
        <f t="shared" si="58"/>
        <v>0</v>
      </c>
      <c r="AF38" s="217"/>
      <c r="AG38" s="218">
        <f>IFERROR(VLOOKUP($B38,'INSUMOS ENE'!$A$2:$S$105,14,0),"")</f>
        <v>607.26779999999997</v>
      </c>
      <c r="AH38" s="219">
        <f t="shared" si="36"/>
        <v>0</v>
      </c>
      <c r="AI38" s="217"/>
      <c r="AJ38" s="218">
        <f>IFERROR(VLOOKUP($B38,'INSUMOS ENE'!$A$2:$S$105,14,0),"")</f>
        <v>607.26779999999997</v>
      </c>
      <c r="AK38" s="219">
        <f t="shared" si="46"/>
        <v>0</v>
      </c>
      <c r="AL38" s="217">
        <v>2</v>
      </c>
      <c r="AM38" s="218">
        <f>IFERROR(VLOOKUP($B38,'INSUMOS ENE'!$A$2:$S$105,14,0),"")</f>
        <v>607.26779999999997</v>
      </c>
      <c r="AN38" s="219">
        <f t="shared" si="47"/>
        <v>1214.5355999999999</v>
      </c>
      <c r="AO38" s="217"/>
      <c r="AP38" s="218">
        <f>IFERROR(VLOOKUP($B38,'INSUMOS ENE'!$A$2:$S$105,14,0),"")</f>
        <v>607.26779999999997</v>
      </c>
      <c r="AQ38" s="219">
        <f t="shared" si="48"/>
        <v>0</v>
      </c>
      <c r="AR38" s="217">
        <v>3</v>
      </c>
      <c r="AS38" s="218">
        <f>IFERROR(VLOOKUP($B38,'INSUMOS ENE'!$A$2:$S$105,14,0),"")</f>
        <v>607.26779999999997</v>
      </c>
      <c r="AT38" s="219">
        <f t="shared" ref="AT38:AT40" si="59">AR38*AS38</f>
        <v>1821.8033999999998</v>
      </c>
      <c r="AU38" s="217">
        <v>2</v>
      </c>
      <c r="AV38" s="218">
        <f>IFERROR(VLOOKUP($B38,'INSUMOS ENE'!$A$2:$S$105,14,0),"")</f>
        <v>607.26779999999997</v>
      </c>
      <c r="AW38" s="219">
        <f t="shared" ref="AW38:AW40" si="60">AU38*AV38</f>
        <v>1214.5355999999999</v>
      </c>
      <c r="AX38" s="217"/>
      <c r="AY38" s="218">
        <f>IFERROR(VLOOKUP($B38,'INSUMOS ENE'!$A$2:$S$105,14,0),"")</f>
        <v>607.26779999999997</v>
      </c>
      <c r="AZ38" s="219">
        <f t="shared" ref="AZ38:AZ40" si="61">AX38*AY38</f>
        <v>0</v>
      </c>
      <c r="BA38" s="217"/>
      <c r="BB38" s="218">
        <f>IFERROR(VLOOKUP($B38,'INSUMOS ENE'!$A$2:$S$105,14,0),"")</f>
        <v>607.26779999999997</v>
      </c>
      <c r="BC38" s="219">
        <f t="shared" ref="BC38:BC40" si="62">BA38*BB38</f>
        <v>0</v>
      </c>
      <c r="BD38" s="217">
        <v>5</v>
      </c>
      <c r="BE38" s="218">
        <f>IFERROR(VLOOKUP($B38,'INSUMOS ENE'!$A$2:$S$105,14,0),"")</f>
        <v>607.26779999999997</v>
      </c>
      <c r="BF38" s="219">
        <f t="shared" ref="BF38:BF40" si="63">BD38*BE38</f>
        <v>3036.3389999999999</v>
      </c>
      <c r="BG38" s="232">
        <v>3</v>
      </c>
      <c r="BH38" s="227">
        <f>IFERROR(VLOOKUP($B38,'INSUMOS ENE'!$A$2:$S$105,17,0),"")</f>
        <v>433.01199999999994</v>
      </c>
      <c r="BI38" s="219">
        <f>BG38*BH38</f>
        <v>1299.0359999999998</v>
      </c>
      <c r="BJ38" s="217"/>
      <c r="BK38" s="218">
        <f>IFERROR(VLOOKUP($B38,'INSUMOS ENE'!$A$2:$S$105,14,0),"")</f>
        <v>607.26779999999997</v>
      </c>
      <c r="BL38" s="219">
        <f t="shared" si="39"/>
        <v>0</v>
      </c>
      <c r="BM38" s="217"/>
      <c r="BN38" s="218">
        <f>IFERROR(VLOOKUP($B38,'INSUMOS ENE'!$A$2:$S$105,14,0),"")</f>
        <v>607.26779999999997</v>
      </c>
      <c r="BO38" s="219">
        <f t="shared" si="40"/>
        <v>0</v>
      </c>
      <c r="BP38" s="232">
        <v>20</v>
      </c>
      <c r="BQ38" s="227">
        <f>IFERROR(VLOOKUP($B38,'INSUMOS ENE'!$A$2:$S$105,17,0),"")</f>
        <v>433.01199999999994</v>
      </c>
      <c r="BR38" s="219">
        <f>BP38*BQ38</f>
        <v>8660.239999999998</v>
      </c>
      <c r="BS38" s="232">
        <v>13</v>
      </c>
      <c r="BT38" s="227">
        <f>IFERROR(VLOOKUP($B38,'INSUMOS ENE'!$A$2:$S$105,17,0),"")</f>
        <v>433.01199999999994</v>
      </c>
      <c r="BU38" s="219">
        <f>BS38*BT38</f>
        <v>5629.155999999999</v>
      </c>
      <c r="BV38" s="217"/>
      <c r="BW38" s="218">
        <f>IFERROR(VLOOKUP($B38,'INSUMOS ENE'!$A$2:$S$105,14,0),"")</f>
        <v>607.26779999999997</v>
      </c>
      <c r="BX38" s="219">
        <f t="shared" si="55"/>
        <v>0</v>
      </c>
      <c r="BY38" s="217"/>
      <c r="BZ38" s="218">
        <f>IFERROR(VLOOKUP($B38,'INSUMOS ENE'!$A$2:$S$105,14,0),"")</f>
        <v>607.26779999999997</v>
      </c>
      <c r="CA38" s="219">
        <f t="shared" si="56"/>
        <v>0</v>
      </c>
      <c r="CB38" s="217"/>
      <c r="CC38" s="218">
        <f>IFERROR(VLOOKUP($B38,'INSUMOS ENE'!$A$2:$S$105,14,0),"")</f>
        <v>607.26779999999997</v>
      </c>
      <c r="CD38" s="219">
        <f t="shared" si="57"/>
        <v>0</v>
      </c>
      <c r="CE38" s="222">
        <f t="shared" si="1"/>
        <v>98</v>
      </c>
      <c r="CF38" s="217">
        <f t="shared" si="2"/>
        <v>0</v>
      </c>
      <c r="CG38" s="215">
        <v>46</v>
      </c>
      <c r="CH38" s="227">
        <f>IFERROR(VLOOKUP($B38,'INSUMOS ENE'!$A$2:$S$105,17,0),"")</f>
        <v>433.01199999999994</v>
      </c>
      <c r="CI38" s="228">
        <f t="shared" si="3"/>
        <v>19918.551999999996</v>
      </c>
      <c r="CJ38" s="215">
        <v>52</v>
      </c>
      <c r="CK38" s="218">
        <f>IFERROR(VLOOKUP($B38,'INSUMOS ENE'!$A$2:$S$105,14,0),"")</f>
        <v>607.26779999999997</v>
      </c>
      <c r="CL38" s="224">
        <f t="shared" si="4"/>
        <v>31577.925599999999</v>
      </c>
      <c r="CM38" s="225">
        <f t="shared" si="5"/>
        <v>51496.477599999998</v>
      </c>
      <c r="CN38" s="226">
        <f t="shared" si="6"/>
        <v>51496.477599999998</v>
      </c>
    </row>
    <row r="39" spans="1:93" ht="16.5" x14ac:dyDescent="0.25">
      <c r="A39" s="213">
        <v>34</v>
      </c>
      <c r="B39" s="214">
        <v>81</v>
      </c>
      <c r="C39" s="215">
        <f>IFERROR(VLOOKUP($B39,'INSUMOS ENE'!$A$2:$S$105,10,0),"")</f>
        <v>30.75</v>
      </c>
      <c r="D39" s="216" t="s">
        <v>73</v>
      </c>
      <c r="E39" s="215">
        <v>37</v>
      </c>
      <c r="F39" s="215">
        <f>IFERROR(VLOOKUP($B39,'INSUMOS ENE'!$A$2:$G$105,7,0),"")</f>
        <v>40</v>
      </c>
      <c r="G39" s="215">
        <f>IFERROR(VLOOKUP(B39,'INSUMOS ENE'!$A$2:$G$105,6,0),"0")</f>
        <v>77</v>
      </c>
      <c r="H39" s="232">
        <v>30</v>
      </c>
      <c r="I39" s="227">
        <f>IFERROR(VLOOKUP($B39,'INSUMOS ENE'!$A$2:$S$105,17,0),"")</f>
        <v>211.251</v>
      </c>
      <c r="J39" s="219">
        <f t="shared" si="0"/>
        <v>6337.53</v>
      </c>
      <c r="K39" s="232">
        <v>10</v>
      </c>
      <c r="L39" s="227">
        <f>IFERROR(VLOOKUP($B39,'INSUMOS ENE'!$A$2:$S$105,17,0),"")</f>
        <v>211.251</v>
      </c>
      <c r="M39" s="219">
        <f t="shared" ref="M39" si="64">K39*L39</f>
        <v>2112.5100000000002</v>
      </c>
      <c r="N39" s="217"/>
      <c r="O39" s="218">
        <f>IFERROR(VLOOKUP($B39,'INSUMOS ENE'!$A$2:$S$105,14,0),"")</f>
        <v>387.81900000000002</v>
      </c>
      <c r="P39" s="219">
        <f t="shared" si="41"/>
        <v>0</v>
      </c>
      <c r="Q39" s="217"/>
      <c r="R39" s="218">
        <f>IFERROR(VLOOKUP($B39,'INSUMOS ENE'!$A$2:$S$105,14,0),"")</f>
        <v>387.81900000000002</v>
      </c>
      <c r="S39" s="219">
        <f t="shared" si="42"/>
        <v>0</v>
      </c>
      <c r="T39" s="217"/>
      <c r="U39" s="218">
        <f>IFERROR(VLOOKUP($B39,'INSUMOS ENE'!$A$2:$S$105,14,0),"")</f>
        <v>387.81900000000002</v>
      </c>
      <c r="V39" s="219">
        <f t="shared" si="43"/>
        <v>0</v>
      </c>
      <c r="W39" s="217"/>
      <c r="X39" s="218">
        <f>IFERROR(VLOOKUP($B39,'INSUMOS ENE'!$A$2:$S$105,14,0),"")</f>
        <v>387.81900000000002</v>
      </c>
      <c r="Y39" s="219">
        <f t="shared" si="44"/>
        <v>0</v>
      </c>
      <c r="Z39" s="217"/>
      <c r="AA39" s="218">
        <f>IFERROR(VLOOKUP($B39,'INSUMOS ENE'!$A$2:$S$105,14,0),"")</f>
        <v>387.81900000000002</v>
      </c>
      <c r="AB39" s="219">
        <f t="shared" si="45"/>
        <v>0</v>
      </c>
      <c r="AC39" s="217"/>
      <c r="AD39" s="218">
        <f>IFERROR(VLOOKUP($B39,'INSUMOS ENE'!$A$2:$S$105,14,0),"")</f>
        <v>387.81900000000002</v>
      </c>
      <c r="AE39" s="219">
        <f t="shared" si="58"/>
        <v>0</v>
      </c>
      <c r="AF39" s="217"/>
      <c r="AG39" s="218">
        <f>IFERROR(VLOOKUP($B39,'INSUMOS ENE'!$A$2:$S$105,14,0),"")</f>
        <v>387.81900000000002</v>
      </c>
      <c r="AH39" s="219">
        <f t="shared" si="36"/>
        <v>0</v>
      </c>
      <c r="AI39" s="217"/>
      <c r="AJ39" s="218">
        <f>IFERROR(VLOOKUP($B39,'INSUMOS ENE'!$A$2:$S$105,14,0),"")</f>
        <v>387.81900000000002</v>
      </c>
      <c r="AK39" s="219">
        <f t="shared" si="46"/>
        <v>0</v>
      </c>
      <c r="AL39" s="217">
        <v>2</v>
      </c>
      <c r="AM39" s="218">
        <f>IFERROR(VLOOKUP($B39,'INSUMOS ENE'!$A$2:$S$105,14,0),"")</f>
        <v>387.81900000000002</v>
      </c>
      <c r="AN39" s="219">
        <f t="shared" si="47"/>
        <v>775.63800000000003</v>
      </c>
      <c r="AO39" s="232">
        <v>6</v>
      </c>
      <c r="AP39" s="227">
        <f>IFERROR(VLOOKUP($B39,'INSUMOS ENE'!$A$2:$S$105,17,0),"")</f>
        <v>211.251</v>
      </c>
      <c r="AQ39" s="219">
        <f t="shared" si="48"/>
        <v>1267.5060000000001</v>
      </c>
      <c r="AR39" s="217"/>
      <c r="AS39" s="218">
        <f>IFERROR(VLOOKUP($B39,'INSUMOS ENE'!$A$2:$S$105,14,0),"")</f>
        <v>387.81900000000002</v>
      </c>
      <c r="AT39" s="219">
        <f t="shared" si="59"/>
        <v>0</v>
      </c>
      <c r="AU39" s="217">
        <v>3</v>
      </c>
      <c r="AV39" s="218">
        <f>IFERROR(VLOOKUP($B39,'INSUMOS ENE'!$A$2:$S$105,14,0),"")</f>
        <v>387.81900000000002</v>
      </c>
      <c r="AW39" s="219">
        <f t="shared" si="60"/>
        <v>1163.4570000000001</v>
      </c>
      <c r="AX39" s="217">
        <v>4</v>
      </c>
      <c r="AY39" s="218">
        <f>IFERROR(VLOOKUP($B39,'INSUMOS ENE'!$A$2:$S$105,14,0),"")</f>
        <v>387.81900000000002</v>
      </c>
      <c r="AZ39" s="219">
        <f t="shared" si="61"/>
        <v>1551.2760000000001</v>
      </c>
      <c r="BA39" s="217"/>
      <c r="BB39" s="218">
        <f>IFERROR(VLOOKUP($B39,'INSUMOS ENE'!$A$2:$S$105,14,0),"")</f>
        <v>387.81900000000002</v>
      </c>
      <c r="BC39" s="219">
        <f t="shared" si="62"/>
        <v>0</v>
      </c>
      <c r="BD39" s="217"/>
      <c r="BE39" s="218">
        <f>IFERROR(VLOOKUP($B39,'INSUMOS ENE'!$A$2:$S$105,14,0),"")</f>
        <v>387.81900000000002</v>
      </c>
      <c r="BF39" s="219">
        <f t="shared" si="63"/>
        <v>0</v>
      </c>
      <c r="BG39" s="217">
        <v>3</v>
      </c>
      <c r="BH39" s="218">
        <f>IFERROR(VLOOKUP($B39,'INSUMOS ENE'!$A$2:$S$105,14,0),"")</f>
        <v>387.81900000000002</v>
      </c>
      <c r="BI39" s="219">
        <f t="shared" ref="BI39:BI40" si="65">BG39*BH39</f>
        <v>1163.4570000000001</v>
      </c>
      <c r="BJ39" s="217"/>
      <c r="BK39" s="218">
        <f>IFERROR(VLOOKUP($B39,'INSUMOS ENE'!$A$2:$S$105,14,0),"")</f>
        <v>387.81900000000002</v>
      </c>
      <c r="BL39" s="219">
        <f t="shared" si="39"/>
        <v>0</v>
      </c>
      <c r="BM39" s="217"/>
      <c r="BN39" s="218">
        <f>IFERROR(VLOOKUP($B39,'INSUMOS ENE'!$A$2:$S$105,14,0),"")</f>
        <v>387.81900000000002</v>
      </c>
      <c r="BO39" s="219">
        <f t="shared" si="40"/>
        <v>0</v>
      </c>
      <c r="BP39" s="217"/>
      <c r="BQ39" s="218">
        <f>IFERROR(VLOOKUP($B39,'INSUMOS ENE'!$A$2:$S$105,14,0),"")</f>
        <v>387.81900000000002</v>
      </c>
      <c r="BR39" s="219">
        <f t="shared" ref="BR39:BR40" si="66">BP39*BQ39</f>
        <v>0</v>
      </c>
      <c r="BS39" s="217">
        <v>13</v>
      </c>
      <c r="BT39" s="218">
        <f>IFERROR(VLOOKUP($B39,'INSUMOS ENE'!$A$2:$S$105,14,0),"")</f>
        <v>387.81900000000002</v>
      </c>
      <c r="BU39" s="219">
        <f t="shared" ref="BU39:BU40" si="67">BS39*BT39</f>
        <v>5041.6469999999999</v>
      </c>
      <c r="BV39" s="217"/>
      <c r="BW39" s="218">
        <f>IFERROR(VLOOKUP($B39,'INSUMOS ENE'!$A$2:$S$105,14,0),"")</f>
        <v>387.81900000000002</v>
      </c>
      <c r="BX39" s="219">
        <f t="shared" si="55"/>
        <v>0</v>
      </c>
      <c r="BY39" s="217"/>
      <c r="BZ39" s="218">
        <f>IFERROR(VLOOKUP($B39,'INSUMOS ENE'!$A$2:$S$105,14,0),"")</f>
        <v>387.81900000000002</v>
      </c>
      <c r="CA39" s="219">
        <f t="shared" si="56"/>
        <v>0</v>
      </c>
      <c r="CB39" s="217">
        <v>6</v>
      </c>
      <c r="CC39" s="218">
        <f>IFERROR(VLOOKUP($B39,'INSUMOS ENE'!$A$2:$S$105,14,0),"")</f>
        <v>387.81900000000002</v>
      </c>
      <c r="CD39" s="219">
        <f t="shared" si="57"/>
        <v>2326.9140000000002</v>
      </c>
      <c r="CE39" s="222">
        <f t="shared" si="1"/>
        <v>77</v>
      </c>
      <c r="CF39" s="217">
        <f t="shared" si="2"/>
        <v>0</v>
      </c>
      <c r="CG39" s="215">
        <v>46</v>
      </c>
      <c r="CH39" s="227">
        <f>IFERROR(VLOOKUP($B39,'INSUMOS ENE'!$A$2:$S$105,17,0),"")</f>
        <v>211.251</v>
      </c>
      <c r="CI39" s="228">
        <f t="shared" si="3"/>
        <v>9717.5460000000003</v>
      </c>
      <c r="CJ39" s="215">
        <v>31</v>
      </c>
      <c r="CK39" s="218">
        <f>IFERROR(VLOOKUP($B39,'INSUMOS ENE'!$A$2:$S$105,14,0),"")</f>
        <v>387.81900000000002</v>
      </c>
      <c r="CL39" s="224">
        <f t="shared" si="4"/>
        <v>12022.389000000001</v>
      </c>
      <c r="CM39" s="225">
        <f t="shared" si="5"/>
        <v>21739.935000000001</v>
      </c>
      <c r="CN39" s="226">
        <f t="shared" si="6"/>
        <v>21739.935000000001</v>
      </c>
    </row>
    <row r="40" spans="1:93" ht="16.5" x14ac:dyDescent="0.25">
      <c r="A40" s="213">
        <v>35</v>
      </c>
      <c r="B40" s="214">
        <v>82</v>
      </c>
      <c r="C40" s="215">
        <f>IFERROR(VLOOKUP($B40,'INSUMOS ENE'!$A$2:$S$105,10,0),"")</f>
        <v>9.75</v>
      </c>
      <c r="D40" s="216" t="s">
        <v>74</v>
      </c>
      <c r="E40" s="215">
        <v>37</v>
      </c>
      <c r="F40" s="215">
        <f>IFERROR(VLOOKUP($B40,'INSUMOS ENE'!$A$2:$G$105,7,0),"")</f>
        <v>19</v>
      </c>
      <c r="G40" s="215">
        <f>IFERROR(VLOOKUP(B40,'INSUMOS ENE'!$A$2:$G$105,6,0),"0")</f>
        <v>56</v>
      </c>
      <c r="H40" s="217">
        <v>15</v>
      </c>
      <c r="I40" s="227">
        <f>IFERROR(VLOOKUP($B40,'INSUMOS ENE'!$A$2:$S$105,17,0),"")</f>
        <v>1003.7049999999999</v>
      </c>
      <c r="J40" s="219">
        <f t="shared" si="0"/>
        <v>15055.574999999999</v>
      </c>
      <c r="K40" s="232">
        <v>10</v>
      </c>
      <c r="L40" s="218">
        <f>IFERROR(VLOOKUP($B40,'INSUMOS ENE'!$A$2:$S$105,14,0),"")</f>
        <v>1959.9048</v>
      </c>
      <c r="M40" s="233">
        <f>+L40*K40</f>
        <v>19599.047999999999</v>
      </c>
      <c r="N40" s="217"/>
      <c r="O40" s="227">
        <f>IFERROR(VLOOKUP($B40,'INSUMOS ENE'!$A$2:$S$105,17,0),"")</f>
        <v>1003.7049999999999</v>
      </c>
      <c r="P40" s="219">
        <f t="shared" si="41"/>
        <v>0</v>
      </c>
      <c r="Q40" s="217"/>
      <c r="R40" s="227">
        <f>IFERROR(VLOOKUP($B40,'INSUMOS ENE'!$A$2:$S$105,17,0),"")</f>
        <v>1003.7049999999999</v>
      </c>
      <c r="S40" s="219">
        <f t="shared" si="42"/>
        <v>0</v>
      </c>
      <c r="T40" s="217"/>
      <c r="U40" s="227">
        <f>IFERROR(VLOOKUP($B40,'INSUMOS ENE'!$A$2:$S$105,17,0),"")</f>
        <v>1003.7049999999999</v>
      </c>
      <c r="V40" s="219">
        <f t="shared" si="43"/>
        <v>0</v>
      </c>
      <c r="W40" s="217"/>
      <c r="X40" s="227">
        <f>IFERROR(VLOOKUP($B40,'INSUMOS ENE'!$A$2:$S$105,17,0),"")</f>
        <v>1003.7049999999999</v>
      </c>
      <c r="Y40" s="219">
        <f t="shared" si="44"/>
        <v>0</v>
      </c>
      <c r="Z40" s="217"/>
      <c r="AA40" s="227">
        <f>IFERROR(VLOOKUP($B40,'INSUMOS ENE'!$A$2:$S$105,17,0),"")</f>
        <v>1003.7049999999999</v>
      </c>
      <c r="AB40" s="219">
        <f t="shared" si="45"/>
        <v>0</v>
      </c>
      <c r="AC40" s="217"/>
      <c r="AD40" s="227">
        <f>IFERROR(VLOOKUP($B40,'INSUMOS ENE'!$A$2:$S$105,17,0),"")</f>
        <v>1003.7049999999999</v>
      </c>
      <c r="AE40" s="219">
        <f t="shared" si="58"/>
        <v>0</v>
      </c>
      <c r="AF40" s="217"/>
      <c r="AG40" s="227">
        <f>IFERROR(VLOOKUP($B40,'INSUMOS ENE'!$A$2:$S$105,17,0),"")</f>
        <v>1003.7049999999999</v>
      </c>
      <c r="AH40" s="219">
        <f t="shared" si="36"/>
        <v>0</v>
      </c>
      <c r="AI40" s="217"/>
      <c r="AJ40" s="227">
        <f>IFERROR(VLOOKUP($B40,'INSUMOS ENE'!$A$2:$S$105,17,0),"")</f>
        <v>1003.7049999999999</v>
      </c>
      <c r="AK40" s="219">
        <f t="shared" si="46"/>
        <v>0</v>
      </c>
      <c r="AL40" s="217">
        <v>2</v>
      </c>
      <c r="AM40" s="227">
        <f>IFERROR(VLOOKUP($B40,'INSUMOS ENE'!$A$2:$S$105,17,0),"")</f>
        <v>1003.7049999999999</v>
      </c>
      <c r="AN40" s="219">
        <f t="shared" si="47"/>
        <v>2007.4099999999999</v>
      </c>
      <c r="AO40" s="217"/>
      <c r="AP40" s="227">
        <f>IFERROR(VLOOKUP($B40,'INSUMOS ENE'!$A$2:$S$105,17,0),"")</f>
        <v>1003.7049999999999</v>
      </c>
      <c r="AQ40" s="219">
        <f t="shared" si="48"/>
        <v>0</v>
      </c>
      <c r="AR40" s="217">
        <v>10</v>
      </c>
      <c r="AS40" s="227">
        <f>IFERROR(VLOOKUP($B40,'INSUMOS ENE'!$A$2:$S$105,17,0),"")</f>
        <v>1003.7049999999999</v>
      </c>
      <c r="AT40" s="219">
        <f t="shared" si="59"/>
        <v>10037.049999999999</v>
      </c>
      <c r="AU40" s="217">
        <v>6</v>
      </c>
      <c r="AV40" s="227">
        <f>IFERROR(VLOOKUP($B40,'INSUMOS ENE'!$A$2:$S$105,17,0),"")</f>
        <v>1003.7049999999999</v>
      </c>
      <c r="AW40" s="219">
        <f t="shared" si="60"/>
        <v>6022.23</v>
      </c>
      <c r="AX40" s="217"/>
      <c r="AY40" s="227">
        <f>IFERROR(VLOOKUP($B40,'INSUMOS ENE'!$A$2:$S$105,17,0),"")</f>
        <v>1003.7049999999999</v>
      </c>
      <c r="AZ40" s="219">
        <f t="shared" si="61"/>
        <v>0</v>
      </c>
      <c r="BA40" s="217"/>
      <c r="BB40" s="227">
        <f>IFERROR(VLOOKUP($B40,'INSUMOS ENE'!$A$2:$S$105,17,0),"")</f>
        <v>1003.7049999999999</v>
      </c>
      <c r="BC40" s="219">
        <f t="shared" si="62"/>
        <v>0</v>
      </c>
      <c r="BD40" s="217"/>
      <c r="BE40" s="227">
        <f>IFERROR(VLOOKUP($B40,'INSUMOS ENE'!$A$2:$S$105,17,0),"")</f>
        <v>1003.7049999999999</v>
      </c>
      <c r="BF40" s="219">
        <f t="shared" si="63"/>
        <v>0</v>
      </c>
      <c r="BG40" s="217">
        <v>3</v>
      </c>
      <c r="BH40" s="227">
        <f>IFERROR(VLOOKUP($B40,'INSUMOS ENE'!$A$2:$S$105,17,0),"")</f>
        <v>1003.7049999999999</v>
      </c>
      <c r="BI40" s="219">
        <f t="shared" si="65"/>
        <v>3011.1149999999998</v>
      </c>
      <c r="BJ40" s="217"/>
      <c r="BK40" s="227">
        <f>IFERROR(VLOOKUP($B40,'INSUMOS ENE'!$A$2:$S$105,17,0),"")</f>
        <v>1003.7049999999999</v>
      </c>
      <c r="BL40" s="219">
        <f t="shared" si="39"/>
        <v>0</v>
      </c>
      <c r="BM40" s="217"/>
      <c r="BN40" s="227">
        <f>IFERROR(VLOOKUP($B40,'INSUMOS ENE'!$A$2:$S$105,17,0),"")</f>
        <v>1003.7049999999999</v>
      </c>
      <c r="BO40" s="219">
        <f t="shared" si="40"/>
        <v>0</v>
      </c>
      <c r="BP40" s="217">
        <v>6</v>
      </c>
      <c r="BQ40" s="227">
        <f>IFERROR(VLOOKUP($B40,'INSUMOS ENE'!$A$2:$S$105,17,0),"")</f>
        <v>1003.7049999999999</v>
      </c>
      <c r="BR40" s="219">
        <f t="shared" si="66"/>
        <v>6022.23</v>
      </c>
      <c r="BS40" s="217"/>
      <c r="BT40" s="227">
        <f>IFERROR(VLOOKUP($B40,'INSUMOS ENE'!$A$2:$S$105,17,0),"")</f>
        <v>1003.7049999999999</v>
      </c>
      <c r="BU40" s="219">
        <f t="shared" si="67"/>
        <v>0</v>
      </c>
      <c r="BV40" s="217"/>
      <c r="BW40" s="227">
        <f>IFERROR(VLOOKUP($B40,'INSUMOS ENE'!$A$2:$S$105,17,0),"")</f>
        <v>1003.7049999999999</v>
      </c>
      <c r="BX40" s="219">
        <f t="shared" si="55"/>
        <v>0</v>
      </c>
      <c r="BY40" s="217"/>
      <c r="BZ40" s="227">
        <f>IFERROR(VLOOKUP($B40,'INSUMOS ENE'!$A$2:$S$105,17,0),"")</f>
        <v>1003.7049999999999</v>
      </c>
      <c r="CA40" s="219">
        <f t="shared" si="56"/>
        <v>0</v>
      </c>
      <c r="CB40" s="217">
        <v>4</v>
      </c>
      <c r="CC40" s="227">
        <f>IFERROR(VLOOKUP($B40,'INSUMOS ENE'!$A$2:$S$105,17,0),"")</f>
        <v>1003.7049999999999</v>
      </c>
      <c r="CD40" s="219">
        <f t="shared" si="57"/>
        <v>4014.8199999999997</v>
      </c>
      <c r="CE40" s="222">
        <f t="shared" si="1"/>
        <v>56</v>
      </c>
      <c r="CF40" s="217">
        <f t="shared" si="2"/>
        <v>0</v>
      </c>
      <c r="CG40" s="215">
        <v>46</v>
      </c>
      <c r="CH40" s="227">
        <f>IFERROR(VLOOKUP($B40,'INSUMOS ENE'!$A$2:$S$105,17,0),"")</f>
        <v>1003.7049999999999</v>
      </c>
      <c r="CI40" s="228">
        <f t="shared" si="3"/>
        <v>46170.429999999993</v>
      </c>
      <c r="CJ40" s="215">
        <v>10</v>
      </c>
      <c r="CK40" s="218">
        <f>IFERROR(VLOOKUP($B40,'INSUMOS ENE'!$A$2:$S$105,14,0),"")</f>
        <v>1959.9048</v>
      </c>
      <c r="CL40" s="224">
        <f t="shared" si="4"/>
        <v>19599.047999999999</v>
      </c>
      <c r="CM40" s="225">
        <f t="shared" si="5"/>
        <v>65769.477999999988</v>
      </c>
      <c r="CN40" s="226">
        <f t="shared" si="6"/>
        <v>65769.477999999988</v>
      </c>
    </row>
    <row r="41" spans="1:93" ht="16.5" x14ac:dyDescent="0.25">
      <c r="A41" s="213">
        <v>36</v>
      </c>
      <c r="B41" s="214">
        <v>83</v>
      </c>
      <c r="C41" s="215">
        <f>IFERROR(VLOOKUP($B41,'INSUMOS ENE'!$A$2:$S$105,10,0),"")</f>
        <v>0</v>
      </c>
      <c r="D41" s="216" t="s">
        <v>75</v>
      </c>
      <c r="E41" s="215">
        <v>37</v>
      </c>
      <c r="F41" s="215">
        <f>IFERROR(VLOOKUP($B41,'INSUMOS ENE'!$A$2:$G$105,7,0),"")</f>
        <v>-37</v>
      </c>
      <c r="G41" s="215">
        <f>IFERROR(VLOOKUP(B41,'INSUMOS ENE'!$A$2:$G$105,6,0),"0")</f>
        <v>0</v>
      </c>
      <c r="H41" s="217"/>
      <c r="I41" s="220">
        <f>IFERROR(VLOOKUP($B41,'INSUMOS ENE'!$A$2:$S$105,17,0),"")</f>
        <v>336.32</v>
      </c>
      <c r="J41" s="219">
        <f t="shared" si="0"/>
        <v>0</v>
      </c>
      <c r="K41" s="217" t="s">
        <v>985</v>
      </c>
      <c r="L41" s="220">
        <f>IFERROR(VLOOKUP($B41,'INSUMOS ENE'!$A$2:$S$105,17,0),"")</f>
        <v>336.32</v>
      </c>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c r="BF41" s="217"/>
      <c r="BG41" s="217"/>
      <c r="BH41" s="217"/>
      <c r="BI41" s="217"/>
      <c r="BJ41" s="217"/>
      <c r="BK41" s="217"/>
      <c r="BL41" s="217"/>
      <c r="BM41" s="217"/>
      <c r="BN41" s="217"/>
      <c r="BO41" s="217"/>
      <c r="BP41" s="217"/>
      <c r="BQ41" s="217"/>
      <c r="BR41" s="217"/>
      <c r="BS41" s="217"/>
      <c r="BT41" s="217"/>
      <c r="BU41" s="217"/>
      <c r="BV41" s="217"/>
      <c r="BW41" s="217"/>
      <c r="BX41" s="217"/>
      <c r="BY41" s="217"/>
      <c r="BZ41" s="217"/>
      <c r="CA41" s="217"/>
      <c r="CB41" s="217"/>
      <c r="CC41" s="217"/>
      <c r="CD41" s="217"/>
      <c r="CE41" s="222" t="str">
        <f t="shared" si="1"/>
        <v/>
      </c>
      <c r="CF41" s="217" t="e">
        <f t="shared" si="2"/>
        <v>#VALUE!</v>
      </c>
      <c r="CG41" s="215">
        <v>44</v>
      </c>
      <c r="CH41" s="227">
        <f>IFERROR(VLOOKUP($B41,'INSUMOS ENE'!$A$2:$S$105,17,0),"")</f>
        <v>336.32</v>
      </c>
      <c r="CI41" s="228">
        <f t="shared" si="3"/>
        <v>14798.08</v>
      </c>
      <c r="CJ41" s="215">
        <v>0</v>
      </c>
      <c r="CK41" s="218">
        <f>IFERROR(VLOOKUP($B41,'INSUMOS ENE'!$A$2:$S$105,14,0),"")</f>
        <v>367.95510000000002</v>
      </c>
      <c r="CL41" s="224">
        <f t="shared" si="4"/>
        <v>0</v>
      </c>
      <c r="CM41" s="225">
        <f t="shared" si="5"/>
        <v>0</v>
      </c>
      <c r="CN41" s="226">
        <f t="shared" si="6"/>
        <v>14798.08</v>
      </c>
    </row>
    <row r="42" spans="1:93" ht="16.5" x14ac:dyDescent="0.25">
      <c r="A42" s="213">
        <v>37</v>
      </c>
      <c r="B42" s="214">
        <v>86</v>
      </c>
      <c r="C42" s="215">
        <f>IFERROR(VLOOKUP($B42,'INSUMOS ENE'!$A$2:$S$105,10,0),"")</f>
        <v>28</v>
      </c>
      <c r="D42" s="216" t="s">
        <v>299</v>
      </c>
      <c r="E42" s="215">
        <v>20</v>
      </c>
      <c r="F42" s="215">
        <f>IFERROR(VLOOKUP($B42,'INSUMOS ENE'!$A$2:$G$105,7,0),"")</f>
        <v>33</v>
      </c>
      <c r="G42" s="215">
        <f>IFERROR(VLOOKUP(B42,'INSUMOS ENE'!$A$2:$G$105,6,0),"0")</f>
        <v>53</v>
      </c>
      <c r="H42" s="217">
        <v>20</v>
      </c>
      <c r="I42" s="227">
        <f>IFERROR(VLOOKUP($B42,'INSUMOS ENE'!$A$2:$S$105,17,0),"")</f>
        <v>2792.5070000000005</v>
      </c>
      <c r="J42" s="219">
        <f t="shared" si="0"/>
        <v>55850.140000000014</v>
      </c>
      <c r="K42" s="217">
        <v>12</v>
      </c>
      <c r="L42" s="218">
        <f>IFERROR(VLOOKUP($B42,'INSUMOS ENE'!$A$2:$S$105,14,0),"")</f>
        <v>3830.895</v>
      </c>
      <c r="M42" s="217">
        <f>+L42*K42</f>
        <v>45970.74</v>
      </c>
      <c r="N42" s="217"/>
      <c r="O42" s="218">
        <f>IFERROR(VLOOKUP($B42,'INSUMOS ENE'!$A$2:$S$105,14,0),"")</f>
        <v>3830.895</v>
      </c>
      <c r="P42" s="217">
        <f>+O42*N42</f>
        <v>0</v>
      </c>
      <c r="Q42" s="217"/>
      <c r="R42" s="218">
        <f>IFERROR(VLOOKUP($B42,'INSUMOS ENE'!$A$2:$S$105,14,0),"")</f>
        <v>3830.895</v>
      </c>
      <c r="S42" s="217">
        <f>+R42*Q42</f>
        <v>0</v>
      </c>
      <c r="T42" s="217">
        <v>9</v>
      </c>
      <c r="U42" s="218">
        <f>IFERROR(VLOOKUP($B42,'INSUMOS ENE'!$A$2:$S$105,14,0),"")</f>
        <v>3830.895</v>
      </c>
      <c r="V42" s="217">
        <f>+U42*T42</f>
        <v>34478.055</v>
      </c>
      <c r="W42" s="217"/>
      <c r="X42" s="218">
        <f>IFERROR(VLOOKUP($B42,'INSUMOS ENE'!$A$2:$S$105,14,0),"")</f>
        <v>3830.895</v>
      </c>
      <c r="Y42" s="217">
        <f>+X42*W42</f>
        <v>0</v>
      </c>
      <c r="Z42" s="217"/>
      <c r="AA42" s="218">
        <f>IFERROR(VLOOKUP($B42,'INSUMOS ENE'!$A$2:$S$105,14,0),"")</f>
        <v>3830.895</v>
      </c>
      <c r="AB42" s="217">
        <f>+AA42*Z42</f>
        <v>0</v>
      </c>
      <c r="AC42" s="217"/>
      <c r="AD42" s="218">
        <f>IFERROR(VLOOKUP($B42,'INSUMOS ENE'!$A$2:$S$105,14,0),"")</f>
        <v>3830.895</v>
      </c>
      <c r="AE42" s="217">
        <f>+AD42*AC42</f>
        <v>0</v>
      </c>
      <c r="AF42" s="217"/>
      <c r="AG42" s="218">
        <f>IFERROR(VLOOKUP($B42,'INSUMOS ENE'!$A$2:$S$105,14,0),"")</f>
        <v>3830.895</v>
      </c>
      <c r="AH42" s="217">
        <f>+AG42*AF42</f>
        <v>0</v>
      </c>
      <c r="AI42" s="217">
        <v>10</v>
      </c>
      <c r="AJ42" s="218">
        <f>IFERROR(VLOOKUP($B42,'INSUMOS ENE'!$A$2:$S$105,14,0),"")</f>
        <v>3830.895</v>
      </c>
      <c r="AK42" s="217">
        <f>+AJ42*AI42</f>
        <v>38308.949999999997</v>
      </c>
      <c r="AL42" s="217"/>
      <c r="AM42" s="218">
        <f>IFERROR(VLOOKUP($B42,'INSUMOS ENE'!$A$2:$S$105,14,0),"")</f>
        <v>3830.895</v>
      </c>
      <c r="AN42" s="217">
        <f>+AM42*AL42</f>
        <v>0</v>
      </c>
      <c r="AO42" s="217"/>
      <c r="AP42" s="218">
        <f>IFERROR(VLOOKUP($B42,'INSUMOS ENE'!$A$2:$S$105,14,0),"")</f>
        <v>3830.895</v>
      </c>
      <c r="AQ42" s="217">
        <f>+AP42*AO42</f>
        <v>0</v>
      </c>
      <c r="AR42" s="217"/>
      <c r="AS42" s="218">
        <f>IFERROR(VLOOKUP($B42,'INSUMOS ENE'!$A$2:$S$105,14,0),"")</f>
        <v>3830.895</v>
      </c>
      <c r="AT42" s="217">
        <f>+AS42*AR42</f>
        <v>0</v>
      </c>
      <c r="AU42" s="217"/>
      <c r="AV42" s="218">
        <f>IFERROR(VLOOKUP($B42,'INSUMOS ENE'!$A$2:$S$105,14,0),"")</f>
        <v>3830.895</v>
      </c>
      <c r="AW42" s="217">
        <f>+AV42*AU42</f>
        <v>0</v>
      </c>
      <c r="AX42" s="217"/>
      <c r="AY42" s="218">
        <f>IFERROR(VLOOKUP($B42,'INSUMOS ENE'!$A$2:$S$105,14,0),"")</f>
        <v>3830.895</v>
      </c>
      <c r="AZ42" s="217">
        <f>+AY42*AX42</f>
        <v>0</v>
      </c>
      <c r="BA42" s="217"/>
      <c r="BB42" s="218">
        <f>IFERROR(VLOOKUP($B42,'INSUMOS ENE'!$A$2:$S$105,14,0),"")</f>
        <v>3830.895</v>
      </c>
      <c r="BC42" s="217">
        <f>+BB42*BA42</f>
        <v>0</v>
      </c>
      <c r="BD42" s="217"/>
      <c r="BE42" s="218">
        <f>IFERROR(VLOOKUP($B42,'INSUMOS ENE'!$A$2:$S$105,14,0),"")</f>
        <v>3830.895</v>
      </c>
      <c r="BF42" s="217">
        <f>+BE42*BD42</f>
        <v>0</v>
      </c>
      <c r="BG42" s="217"/>
      <c r="BH42" s="218">
        <f>IFERROR(VLOOKUP($B42,'INSUMOS ENE'!$A$2:$S$105,14,0),"")</f>
        <v>3830.895</v>
      </c>
      <c r="BI42" s="217">
        <f>+BH42*BG42</f>
        <v>0</v>
      </c>
      <c r="BJ42" s="217"/>
      <c r="BK42" s="218">
        <f>IFERROR(VLOOKUP($B42,'INSUMOS ENE'!$A$2:$S$105,14,0),"")</f>
        <v>3830.895</v>
      </c>
      <c r="BL42" s="217">
        <f>+BK42*BJ42</f>
        <v>0</v>
      </c>
      <c r="BM42" s="217"/>
      <c r="BN42" s="218">
        <f>IFERROR(VLOOKUP($B42,'INSUMOS ENE'!$A$2:$S$105,14,0),"")</f>
        <v>3830.895</v>
      </c>
      <c r="BO42" s="217">
        <f>+BN42*BM42</f>
        <v>0</v>
      </c>
      <c r="BP42" s="217"/>
      <c r="BQ42" s="218">
        <f>IFERROR(VLOOKUP($B42,'INSUMOS ENE'!$A$2:$S$105,14,0),"")</f>
        <v>3830.895</v>
      </c>
      <c r="BR42" s="217">
        <f>+BQ42*BP42</f>
        <v>0</v>
      </c>
      <c r="BS42" s="217"/>
      <c r="BT42" s="218">
        <f>IFERROR(VLOOKUP($B42,'INSUMOS ENE'!$A$2:$S$105,14,0),"")</f>
        <v>3830.895</v>
      </c>
      <c r="BU42" s="217">
        <f>+BT42*BS42</f>
        <v>0</v>
      </c>
      <c r="BV42" s="217"/>
      <c r="BW42" s="218">
        <f>IFERROR(VLOOKUP($B42,'INSUMOS ENE'!$A$2:$S$105,14,0),"")</f>
        <v>3830.895</v>
      </c>
      <c r="BX42" s="217">
        <f>+BW42*BV42</f>
        <v>0</v>
      </c>
      <c r="BY42" s="217"/>
      <c r="BZ42" s="218">
        <f>IFERROR(VLOOKUP($B42,'INSUMOS ENE'!$A$2:$S$105,14,0),"")</f>
        <v>3830.895</v>
      </c>
      <c r="CA42" s="217">
        <f>+BZ42*BY42</f>
        <v>0</v>
      </c>
      <c r="CB42" s="232">
        <v>2</v>
      </c>
      <c r="CC42" s="218">
        <f>IFERROR(VLOOKUP($B42,'INSUMOS ENE'!$A$2:$S$105,14,0),"")</f>
        <v>3830.895</v>
      </c>
      <c r="CD42" s="217">
        <f>+CC42*CB42</f>
        <v>7661.79</v>
      </c>
      <c r="CE42" s="222">
        <f t="shared" si="1"/>
        <v>53</v>
      </c>
      <c r="CF42" s="217">
        <f t="shared" si="2"/>
        <v>0</v>
      </c>
      <c r="CG42" s="215">
        <f>25-5</f>
        <v>20</v>
      </c>
      <c r="CH42" s="227">
        <f>IFERROR(VLOOKUP($B42,'INSUMOS ENE'!$A$2:$S$105,17,0),"")</f>
        <v>2792.5070000000005</v>
      </c>
      <c r="CI42" s="228">
        <f t="shared" si="3"/>
        <v>55850.140000000014</v>
      </c>
      <c r="CJ42" s="215">
        <f>28+5</f>
        <v>33</v>
      </c>
      <c r="CK42" s="218">
        <f>IFERROR(VLOOKUP($B42,'INSUMOS ENE'!$A$2:$S$105,14,0),"")</f>
        <v>3830.895</v>
      </c>
      <c r="CL42" s="224">
        <f t="shared" si="4"/>
        <v>126419.535</v>
      </c>
      <c r="CM42" s="225">
        <f t="shared" si="5"/>
        <v>182269.67499999999</v>
      </c>
      <c r="CN42" s="226">
        <f t="shared" si="6"/>
        <v>182269.67500000002</v>
      </c>
    </row>
    <row r="43" spans="1:93" ht="16.5" x14ac:dyDescent="0.25">
      <c r="A43" s="213">
        <v>38</v>
      </c>
      <c r="B43" s="214">
        <v>87</v>
      </c>
      <c r="C43" s="215">
        <f>IFERROR(VLOOKUP($B43,'INSUMOS ENE'!$A$2:$S$105,10,0),"")</f>
        <v>5.75</v>
      </c>
      <c r="D43" s="216" t="s">
        <v>301</v>
      </c>
      <c r="E43" s="215">
        <v>25</v>
      </c>
      <c r="F43" s="215">
        <f>IFERROR(VLOOKUP($B43,'INSUMOS ENE'!$A$2:$G$105,7,0),"")</f>
        <v>12</v>
      </c>
      <c r="G43" s="215">
        <f>IFERROR(VLOOKUP(B43,'INSUMOS ENE'!$A$2:$G$105,6,0),"0")</f>
        <v>37</v>
      </c>
      <c r="H43" s="217">
        <v>15</v>
      </c>
      <c r="I43" s="220"/>
      <c r="J43" s="219">
        <f t="shared" si="0"/>
        <v>0</v>
      </c>
      <c r="K43" s="217">
        <v>10</v>
      </c>
      <c r="L43" s="220"/>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7">
        <v>5</v>
      </c>
      <c r="AJ43" s="217"/>
      <c r="AK43" s="217"/>
      <c r="AL43" s="217"/>
      <c r="AM43" s="217"/>
      <c r="AN43" s="217"/>
      <c r="AO43" s="217"/>
      <c r="AP43" s="217"/>
      <c r="AQ43" s="217"/>
      <c r="AR43" s="217"/>
      <c r="AS43" s="217"/>
      <c r="AT43" s="217"/>
      <c r="AU43" s="234">
        <v>3</v>
      </c>
      <c r="AV43" s="218">
        <f>IFERROR(VLOOKUP($B43,'INSUMOS ENE'!$A$2:$S$105,14,0),"")</f>
        <v>3830.895</v>
      </c>
      <c r="AW43" s="217">
        <f>+AV43*AU43</f>
        <v>11492.684999999999</v>
      </c>
      <c r="AX43" s="234">
        <v>2</v>
      </c>
      <c r="AY43" s="218">
        <f>IFERROR(VLOOKUP($B43,'INSUMOS ENE'!$A$2:$S$105,14,0),"")</f>
        <v>3830.895</v>
      </c>
      <c r="AZ43" s="217">
        <f>+AY43*AX43</f>
        <v>7661.79</v>
      </c>
      <c r="BA43" s="217"/>
      <c r="BB43" s="217"/>
      <c r="BC43" s="217"/>
      <c r="BD43" s="217"/>
      <c r="BE43" s="217"/>
      <c r="BF43" s="217"/>
      <c r="BG43" s="217"/>
      <c r="BH43" s="217"/>
      <c r="BI43" s="217"/>
      <c r="BJ43" s="217"/>
      <c r="BK43" s="217"/>
      <c r="BL43" s="217"/>
      <c r="BM43" s="217"/>
      <c r="BN43" s="217"/>
      <c r="BO43" s="217"/>
      <c r="BP43" s="217"/>
      <c r="BQ43" s="217"/>
      <c r="BR43" s="217"/>
      <c r="BS43" s="217"/>
      <c r="BT43" s="217"/>
      <c r="BU43" s="217"/>
      <c r="BV43" s="217"/>
      <c r="BW43" s="217"/>
      <c r="BX43" s="217"/>
      <c r="BY43" s="217"/>
      <c r="BZ43" s="217"/>
      <c r="CA43" s="217"/>
      <c r="CB43" s="234">
        <v>2</v>
      </c>
      <c r="CC43" s="218">
        <f>IFERROR(VLOOKUP($B43,'INSUMOS ENE'!$A$2:$S$105,14,0),"")</f>
        <v>3830.895</v>
      </c>
      <c r="CD43" s="217">
        <f>+CC43*CB43</f>
        <v>7661.79</v>
      </c>
      <c r="CE43" s="222">
        <f t="shared" si="1"/>
        <v>37</v>
      </c>
      <c r="CF43" s="217">
        <f t="shared" si="2"/>
        <v>0</v>
      </c>
      <c r="CG43" s="215">
        <v>30</v>
      </c>
      <c r="CH43" s="227">
        <f>IFERROR(VLOOKUP($B43,'INSUMOS ENE'!$A$2:$S$105,17,0),"")</f>
        <v>0</v>
      </c>
      <c r="CI43" s="228">
        <f t="shared" si="3"/>
        <v>0</v>
      </c>
      <c r="CJ43" s="215">
        <v>7</v>
      </c>
      <c r="CK43" s="218">
        <f>IFERROR(VLOOKUP($B43,'INSUMOS ENE'!$A$2:$S$105,14,0),"")</f>
        <v>3830.895</v>
      </c>
      <c r="CL43" s="224">
        <f t="shared" si="4"/>
        <v>26816.264999999999</v>
      </c>
      <c r="CM43" s="225">
        <f t="shared" si="5"/>
        <v>26816.264999999999</v>
      </c>
      <c r="CN43" s="226">
        <f t="shared" si="6"/>
        <v>26816.264999999999</v>
      </c>
    </row>
    <row r="44" spans="1:93" ht="16.5" x14ac:dyDescent="0.25">
      <c r="A44" s="213">
        <v>39</v>
      </c>
      <c r="B44" s="214">
        <v>88</v>
      </c>
      <c r="C44" s="215">
        <f>IFERROR(VLOOKUP($B44,'INSUMOS ENE'!$A$2:$S$105,10,0),"")</f>
        <v>0</v>
      </c>
      <c r="D44" s="216" t="s">
        <v>76</v>
      </c>
      <c r="E44" s="215">
        <v>67</v>
      </c>
      <c r="F44" s="215">
        <f>IFERROR(VLOOKUP($B44,'INSUMOS ENE'!$A$2:$G$105,7,0),"")</f>
        <v>-67</v>
      </c>
      <c r="G44" s="215">
        <f>IFERROR(VLOOKUP(B44,'INSUMOS ENE'!$A$2:$G$105,6,0),"0")</f>
        <v>0</v>
      </c>
      <c r="H44" s="217"/>
      <c r="I44" s="220">
        <f>IFERROR(VLOOKUP($B44,'INSUMOS ENE'!$A$2:$S$105,17,0),"")</f>
        <v>2717.886</v>
      </c>
      <c r="J44" s="219">
        <f t="shared" si="0"/>
        <v>0</v>
      </c>
      <c r="K44" s="217"/>
      <c r="L44" s="220">
        <f>IFERROR(VLOOKUP($B44,'INSUMOS ENE'!$A$2:$S$105,17,0),"")</f>
        <v>2717.886</v>
      </c>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22">
        <f t="shared" si="1"/>
        <v>0</v>
      </c>
      <c r="CF44" s="217">
        <f t="shared" si="2"/>
        <v>0</v>
      </c>
      <c r="CG44" s="215">
        <v>15</v>
      </c>
      <c r="CH44" s="227">
        <f>IFERROR(VLOOKUP($B44,'INSUMOS ENE'!$A$2:$S$105,17,0),"")</f>
        <v>2717.886</v>
      </c>
      <c r="CI44" s="228">
        <f t="shared" si="3"/>
        <v>40768.29</v>
      </c>
      <c r="CJ44" s="215">
        <v>0</v>
      </c>
      <c r="CK44" s="218">
        <f>IFERROR(VLOOKUP($B44,'INSUMOS ENE'!$A$2:$S$105,14,0),"")</f>
        <v>4756.9310999999998</v>
      </c>
      <c r="CL44" s="224">
        <f t="shared" si="4"/>
        <v>0</v>
      </c>
      <c r="CM44" s="225">
        <f t="shared" si="5"/>
        <v>0</v>
      </c>
      <c r="CN44" s="226">
        <f t="shared" si="6"/>
        <v>40768.29</v>
      </c>
    </row>
    <row r="45" spans="1:93" ht="16.5" x14ac:dyDescent="0.25">
      <c r="A45" s="213">
        <v>40</v>
      </c>
      <c r="B45" s="214">
        <v>89</v>
      </c>
      <c r="C45" s="215">
        <f>IFERROR(VLOOKUP($B45,'INSUMOS ENE'!$A$2:$S$105,10,0),"")</f>
        <v>0</v>
      </c>
      <c r="D45" s="216" t="s">
        <v>128</v>
      </c>
      <c r="E45" s="215">
        <v>35</v>
      </c>
      <c r="F45" s="215">
        <f>IFERROR(VLOOKUP($B45,'INSUMOS ENE'!$A$2:$G$105,7,0),"")</f>
        <v>-35</v>
      </c>
      <c r="G45" s="215">
        <f>IFERROR(VLOOKUP(B45,'INSUMOS ENE'!$A$2:$G$105,6,0),"0")</f>
        <v>0</v>
      </c>
      <c r="H45" s="217"/>
      <c r="I45" s="220">
        <f>IFERROR(VLOOKUP($B45,'INSUMOS ENE'!$A$2:$S$105,17,0),"")</f>
        <v>2650.6220000000003</v>
      </c>
      <c r="J45" s="219">
        <f t="shared" si="0"/>
        <v>0</v>
      </c>
      <c r="K45" s="217"/>
      <c r="L45" s="220">
        <f>IFERROR(VLOOKUP($B45,'INSUMOS ENE'!$A$2:$S$105,17,0),"")</f>
        <v>2650.6220000000003</v>
      </c>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217"/>
      <c r="AY45" s="217"/>
      <c r="AZ45" s="217"/>
      <c r="BA45" s="217"/>
      <c r="BB45" s="217"/>
      <c r="BC45" s="217"/>
      <c r="BD45" s="217"/>
      <c r="BE45" s="217"/>
      <c r="BF45" s="217"/>
      <c r="BG45" s="217"/>
      <c r="BH45" s="217"/>
      <c r="BI45" s="217"/>
      <c r="BJ45" s="217"/>
      <c r="BK45" s="217"/>
      <c r="BL45" s="217"/>
      <c r="BM45" s="217"/>
      <c r="BN45" s="217"/>
      <c r="BO45" s="217"/>
      <c r="BP45" s="217"/>
      <c r="BQ45" s="217"/>
      <c r="BR45" s="217"/>
      <c r="BS45" s="217"/>
      <c r="BT45" s="217"/>
      <c r="BU45" s="217"/>
      <c r="BV45" s="217"/>
      <c r="BW45" s="217"/>
      <c r="BX45" s="217"/>
      <c r="BY45" s="217"/>
      <c r="BZ45" s="217"/>
      <c r="CA45" s="217"/>
      <c r="CB45" s="217"/>
      <c r="CC45" s="217"/>
      <c r="CD45" s="217"/>
      <c r="CE45" s="222">
        <f t="shared" si="1"/>
        <v>0</v>
      </c>
      <c r="CF45" s="217">
        <f t="shared" si="2"/>
        <v>0</v>
      </c>
      <c r="CG45" s="215">
        <v>4</v>
      </c>
      <c r="CH45" s="227">
        <f>IFERROR(VLOOKUP($B45,'INSUMOS ENE'!$A$2:$S$105,17,0),"")</f>
        <v>2650.6220000000003</v>
      </c>
      <c r="CI45" s="228">
        <f t="shared" si="3"/>
        <v>10602.488000000001</v>
      </c>
      <c r="CJ45" s="215">
        <v>0</v>
      </c>
      <c r="CK45" s="218">
        <f>IFERROR(VLOOKUP($B45,'INSUMOS ENE'!$A$2:$S$105,14,0),"")</f>
        <v>4756.9310999999998</v>
      </c>
      <c r="CL45" s="224">
        <f t="shared" si="4"/>
        <v>0</v>
      </c>
      <c r="CM45" s="225">
        <f t="shared" si="5"/>
        <v>0</v>
      </c>
      <c r="CN45" s="226">
        <f t="shared" si="6"/>
        <v>10602.488000000001</v>
      </c>
    </row>
    <row r="46" spans="1:93" ht="16.5" x14ac:dyDescent="0.25">
      <c r="A46" s="213">
        <v>41</v>
      </c>
      <c r="B46" s="214">
        <v>91</v>
      </c>
      <c r="C46" s="215">
        <f>IFERROR(VLOOKUP($B46,'INSUMOS ENE'!$A$2:$S$105,10,0),"")</f>
        <v>7.75</v>
      </c>
      <c r="D46" s="216" t="s">
        <v>77</v>
      </c>
      <c r="E46" s="215">
        <v>25</v>
      </c>
      <c r="F46" s="215">
        <f>IFERROR(VLOOKUP($B46,'INSUMOS ENE'!$A$2:$G$105,7,0),"")</f>
        <v>14</v>
      </c>
      <c r="G46" s="215">
        <f>IFERROR(VLOOKUP(B46,'INSUMOS ENE'!$A$2:$G$105,6,0),"0")</f>
        <v>39</v>
      </c>
      <c r="H46" s="217">
        <v>15</v>
      </c>
      <c r="I46" s="227">
        <f>IFERROR(VLOOKUP($B46,'INSUMOS ENE'!$A$2:$S$105,17,0),"")</f>
        <v>4364.8029999999999</v>
      </c>
      <c r="J46" s="219">
        <f t="shared" si="0"/>
        <v>65472.044999999998</v>
      </c>
      <c r="K46" s="217">
        <v>8</v>
      </c>
      <c r="L46" s="227">
        <f>IFERROR(VLOOKUP($B46,'INSUMOS ENE'!$A$2:$S$105,17,0),"")</f>
        <v>4364.8029999999999</v>
      </c>
      <c r="M46" s="219">
        <f t="shared" ref="M46:M47" si="68">K46*L46</f>
        <v>34918.423999999999</v>
      </c>
      <c r="N46" s="217"/>
      <c r="O46" s="227">
        <f>IFERROR(VLOOKUP($B46,'INSUMOS ENE'!$A$2:$S$105,17,0),"")</f>
        <v>4364.8029999999999</v>
      </c>
      <c r="P46" s="219">
        <f t="shared" ref="P46:P47" si="69">N46*O46</f>
        <v>0</v>
      </c>
      <c r="Q46" s="217"/>
      <c r="R46" s="227">
        <f>IFERROR(VLOOKUP($B46,'INSUMOS ENE'!$A$2:$S$105,17,0),"")</f>
        <v>4364.8029999999999</v>
      </c>
      <c r="S46" s="219">
        <f t="shared" ref="S46:S47" si="70">Q46*R46</f>
        <v>0</v>
      </c>
      <c r="T46" s="217"/>
      <c r="U46" s="227">
        <f>IFERROR(VLOOKUP($B46,'INSUMOS ENE'!$A$2:$S$105,17,0),"")</f>
        <v>4364.8029999999999</v>
      </c>
      <c r="V46" s="219">
        <f t="shared" ref="V46:V47" si="71">T46*U46</f>
        <v>0</v>
      </c>
      <c r="W46" s="217"/>
      <c r="X46" s="227">
        <f>IFERROR(VLOOKUP($B46,'INSUMOS ENE'!$A$2:$S$105,17,0),"")</f>
        <v>4364.8029999999999</v>
      </c>
      <c r="Y46" s="219">
        <f t="shared" ref="Y46:Y47" si="72">W46*X46</f>
        <v>0</v>
      </c>
      <c r="Z46" s="217"/>
      <c r="AA46" s="227">
        <f>IFERROR(VLOOKUP($B46,'INSUMOS ENE'!$A$2:$S$105,17,0),"")</f>
        <v>4364.8029999999999</v>
      </c>
      <c r="AB46" s="219">
        <f t="shared" ref="AB46:AB47" si="73">Z46*AA46</f>
        <v>0</v>
      </c>
      <c r="AC46" s="217"/>
      <c r="AD46" s="227">
        <f>IFERROR(VLOOKUP($B46,'INSUMOS ENE'!$A$2:$S$105,17,0),"")</f>
        <v>4364.8029999999999</v>
      </c>
      <c r="AE46" s="219">
        <f t="shared" ref="AE46:AE47" si="74">AC46*AD46</f>
        <v>0</v>
      </c>
      <c r="AF46" s="217"/>
      <c r="AG46" s="227">
        <f>IFERROR(VLOOKUP($B46,'INSUMOS ENE'!$A$2:$S$105,17,0),"")</f>
        <v>4364.8029999999999</v>
      </c>
      <c r="AH46" s="219">
        <f t="shared" ref="AH46:AH47" si="75">AF46*AG46</f>
        <v>0</v>
      </c>
      <c r="AI46" s="217">
        <v>8</v>
      </c>
      <c r="AJ46" s="227">
        <f>IFERROR(VLOOKUP($B46,'INSUMOS ENE'!$A$2:$S$105,17,0),"")</f>
        <v>4364.8029999999999</v>
      </c>
      <c r="AK46" s="219">
        <f t="shared" ref="AK46:AK47" si="76">AI46*AJ46</f>
        <v>34918.423999999999</v>
      </c>
      <c r="AL46" s="217"/>
      <c r="AM46" s="227">
        <f>IFERROR(VLOOKUP($B46,'INSUMOS ENE'!$A$2:$S$105,17,0),"")</f>
        <v>4364.8029999999999</v>
      </c>
      <c r="AN46" s="219">
        <f t="shared" ref="AN46:AN47" si="77">AL46*AM46</f>
        <v>0</v>
      </c>
      <c r="AO46" s="217"/>
      <c r="AP46" s="227">
        <f>IFERROR(VLOOKUP($B46,'INSUMOS ENE'!$A$2:$S$105,17,0),"")</f>
        <v>4364.8029999999999</v>
      </c>
      <c r="AQ46" s="219">
        <f t="shared" ref="AQ46:AQ47" si="78">AO46*AP46</f>
        <v>0</v>
      </c>
      <c r="AR46" s="217"/>
      <c r="AS46" s="227">
        <f>IFERROR(VLOOKUP($B46,'INSUMOS ENE'!$A$2:$S$105,17,0),"")</f>
        <v>4364.8029999999999</v>
      </c>
      <c r="AT46" s="219">
        <f t="shared" ref="AT46:AT47" si="79">AR46*AS46</f>
        <v>0</v>
      </c>
      <c r="AU46" s="217"/>
      <c r="AV46" s="227">
        <f>IFERROR(VLOOKUP($B46,'INSUMOS ENE'!$A$2:$S$105,17,0),"")</f>
        <v>4364.8029999999999</v>
      </c>
      <c r="AW46" s="219">
        <f t="shared" ref="AW46:AW47" si="80">AU46*AV46</f>
        <v>0</v>
      </c>
      <c r="AX46" s="217"/>
      <c r="AY46" s="227">
        <f>IFERROR(VLOOKUP($B46,'INSUMOS ENE'!$A$2:$S$105,17,0),"")</f>
        <v>4364.8029999999999</v>
      </c>
      <c r="AZ46" s="219">
        <f t="shared" ref="AZ46:AZ47" si="81">AX46*AY46</f>
        <v>0</v>
      </c>
      <c r="BA46" s="217"/>
      <c r="BB46" s="227">
        <f>IFERROR(VLOOKUP($B46,'INSUMOS ENE'!$A$2:$S$105,17,0),"")</f>
        <v>4364.8029999999999</v>
      </c>
      <c r="BC46" s="219">
        <f t="shared" ref="BC46:BC47" si="82">BA46*BB46</f>
        <v>0</v>
      </c>
      <c r="BD46" s="217"/>
      <c r="BE46" s="227">
        <f>IFERROR(VLOOKUP($B46,'INSUMOS ENE'!$A$2:$S$105,17,0),"")</f>
        <v>4364.8029999999999</v>
      </c>
      <c r="BF46" s="219">
        <f t="shared" ref="BF46:BF47" si="83">BD46*BE46</f>
        <v>0</v>
      </c>
      <c r="BG46" s="217"/>
      <c r="BH46" s="227">
        <f>IFERROR(VLOOKUP($B46,'INSUMOS ENE'!$A$2:$S$105,17,0),"")</f>
        <v>4364.8029999999999</v>
      </c>
      <c r="BI46" s="219">
        <f t="shared" ref="BI46:BI47" si="84">BG46*BH46</f>
        <v>0</v>
      </c>
      <c r="BJ46" s="217"/>
      <c r="BK46" s="227">
        <f>IFERROR(VLOOKUP($B46,'INSUMOS ENE'!$A$2:$S$105,17,0),"")</f>
        <v>4364.8029999999999</v>
      </c>
      <c r="BL46" s="219">
        <f t="shared" ref="BL46:BL47" si="85">BJ46*BK46</f>
        <v>0</v>
      </c>
      <c r="BM46" s="217"/>
      <c r="BN46" s="227">
        <f>IFERROR(VLOOKUP($B46,'INSUMOS ENE'!$A$2:$S$105,17,0),"")</f>
        <v>4364.8029999999999</v>
      </c>
      <c r="BO46" s="219">
        <f t="shared" ref="BO46:BO47" si="86">BM46*BN46</f>
        <v>0</v>
      </c>
      <c r="BP46" s="234">
        <v>6</v>
      </c>
      <c r="BQ46" s="218">
        <f>IFERROR(VLOOKUP($B46,'INSUMOS ENE'!$A$2:$S$105,14,0),"")</f>
        <v>8408.1051000000007</v>
      </c>
      <c r="BR46" s="217">
        <f>+BQ46*BP46</f>
        <v>50448.630600000004</v>
      </c>
      <c r="BS46" s="217"/>
      <c r="BT46" s="227">
        <f>IFERROR(VLOOKUP($B46,'INSUMOS ENE'!$A$2:$S$105,17,0),"")</f>
        <v>4364.8029999999999</v>
      </c>
      <c r="BU46" s="219">
        <f t="shared" ref="BU46:BU47" si="87">BS46*BT46</f>
        <v>0</v>
      </c>
      <c r="BV46" s="217"/>
      <c r="BW46" s="227">
        <f>IFERROR(VLOOKUP($B46,'INSUMOS ENE'!$A$2:$S$105,17,0),"")</f>
        <v>4364.8029999999999</v>
      </c>
      <c r="BX46" s="219">
        <f t="shared" ref="BX46:BX47" si="88">BV46*BW46</f>
        <v>0</v>
      </c>
      <c r="BY46" s="217"/>
      <c r="BZ46" s="227">
        <f>IFERROR(VLOOKUP($B46,'INSUMOS ENE'!$A$2:$S$105,17,0),"")</f>
        <v>4364.8029999999999</v>
      </c>
      <c r="CA46" s="219">
        <f t="shared" ref="CA46:CA47" si="89">BY46*BZ46</f>
        <v>0</v>
      </c>
      <c r="CB46" s="234">
        <v>2</v>
      </c>
      <c r="CC46" s="218">
        <f>IFERROR(VLOOKUP($B46,'INSUMOS ENE'!$A$2:$S$105,14,0),"")</f>
        <v>8408.1051000000007</v>
      </c>
      <c r="CD46" s="217">
        <f>+CC46*CB46</f>
        <v>16816.210200000001</v>
      </c>
      <c r="CE46" s="222">
        <f t="shared" si="1"/>
        <v>39</v>
      </c>
      <c r="CF46" s="217">
        <f t="shared" si="2"/>
        <v>0</v>
      </c>
      <c r="CG46" s="215">
        <v>31</v>
      </c>
      <c r="CH46" s="227">
        <f>IFERROR(VLOOKUP($B46,'INSUMOS ENE'!$A$2:$S$105,17,0),"")</f>
        <v>4364.8029999999999</v>
      </c>
      <c r="CI46" s="228">
        <f t="shared" si="3"/>
        <v>135308.89299999998</v>
      </c>
      <c r="CJ46" s="215">
        <v>8</v>
      </c>
      <c r="CK46" s="218">
        <f>IFERROR(VLOOKUP($B46,'INSUMOS ENE'!$A$2:$S$105,14,0),"")</f>
        <v>8408.1051000000007</v>
      </c>
      <c r="CL46" s="224">
        <f t="shared" si="4"/>
        <v>67264.840800000005</v>
      </c>
      <c r="CM46" s="225">
        <f t="shared" si="5"/>
        <v>202573.73380000002</v>
      </c>
      <c r="CN46" s="226">
        <f t="shared" si="6"/>
        <v>202573.73379999999</v>
      </c>
    </row>
    <row r="47" spans="1:93" ht="16.5" x14ac:dyDescent="0.25">
      <c r="A47" s="213">
        <v>42</v>
      </c>
      <c r="B47" s="214">
        <v>92</v>
      </c>
      <c r="C47" s="215">
        <f>IFERROR(VLOOKUP($B47,'INSUMOS ENE'!$A$2:$S$105,10,0),"")</f>
        <v>16</v>
      </c>
      <c r="D47" s="216" t="s">
        <v>129</v>
      </c>
      <c r="E47" s="215">
        <v>20</v>
      </c>
      <c r="F47" s="215">
        <f>IFERROR(VLOOKUP($B47,'INSUMOS ENE'!$A$2:$G$105,7,0),"")</f>
        <v>21</v>
      </c>
      <c r="G47" s="215">
        <f>IFERROR(VLOOKUP(B47,'INSUMOS ENE'!$A$2:$G$105,6,0),"0")</f>
        <v>41</v>
      </c>
      <c r="H47" s="234">
        <v>15</v>
      </c>
      <c r="I47" s="218">
        <f>IFERROR(VLOOKUP($B47,'INSUMOS ENE'!$A$2:$S$105,14,0),"")</f>
        <v>3482.8038000000001</v>
      </c>
      <c r="J47" s="219">
        <f t="shared" si="0"/>
        <v>52242.057000000001</v>
      </c>
      <c r="K47" s="217">
        <v>8</v>
      </c>
      <c r="L47" s="227">
        <f>IFERROR(VLOOKUP($B47,'INSUMOS ENE'!$A$2:$S$105,17,0),"")</f>
        <v>2380.5149999999999</v>
      </c>
      <c r="M47" s="219">
        <f t="shared" si="68"/>
        <v>19044.12</v>
      </c>
      <c r="N47" s="217"/>
      <c r="O47" s="227">
        <f>IFERROR(VLOOKUP($B47,'INSUMOS ENE'!$A$2:$S$105,17,0),"")</f>
        <v>2380.5149999999999</v>
      </c>
      <c r="P47" s="219">
        <f t="shared" si="69"/>
        <v>0</v>
      </c>
      <c r="Q47" s="217"/>
      <c r="R47" s="227">
        <f>IFERROR(VLOOKUP($B47,'INSUMOS ENE'!$A$2:$S$105,17,0),"")</f>
        <v>2380.5149999999999</v>
      </c>
      <c r="S47" s="219">
        <f t="shared" si="70"/>
        <v>0</v>
      </c>
      <c r="T47" s="217">
        <v>9</v>
      </c>
      <c r="U47" s="227">
        <f>IFERROR(VLOOKUP($B47,'INSUMOS ENE'!$A$2:$S$105,17,0),"")</f>
        <v>2380.5149999999999</v>
      </c>
      <c r="V47" s="219">
        <f t="shared" si="71"/>
        <v>21424.634999999998</v>
      </c>
      <c r="W47" s="217"/>
      <c r="X47" s="227">
        <f>IFERROR(VLOOKUP($B47,'INSUMOS ENE'!$A$2:$S$105,17,0),"")</f>
        <v>2380.5149999999999</v>
      </c>
      <c r="Y47" s="219">
        <f t="shared" si="72"/>
        <v>0</v>
      </c>
      <c r="Z47" s="217"/>
      <c r="AA47" s="227">
        <f>IFERROR(VLOOKUP($B47,'INSUMOS ENE'!$A$2:$S$105,17,0),"")</f>
        <v>2380.5149999999999</v>
      </c>
      <c r="AB47" s="219">
        <f t="shared" si="73"/>
        <v>0</v>
      </c>
      <c r="AC47" s="217"/>
      <c r="AD47" s="227">
        <f>IFERROR(VLOOKUP($B47,'INSUMOS ENE'!$A$2:$S$105,17,0),"")</f>
        <v>2380.5149999999999</v>
      </c>
      <c r="AE47" s="219">
        <f t="shared" si="74"/>
        <v>0</v>
      </c>
      <c r="AF47" s="217"/>
      <c r="AG47" s="227">
        <f>IFERROR(VLOOKUP($B47,'INSUMOS ENE'!$A$2:$S$105,17,0),"")</f>
        <v>2380.5149999999999</v>
      </c>
      <c r="AH47" s="219">
        <f t="shared" si="75"/>
        <v>0</v>
      </c>
      <c r="AI47" s="217">
        <v>3</v>
      </c>
      <c r="AJ47" s="227">
        <f>IFERROR(VLOOKUP($B47,'INSUMOS ENE'!$A$2:$S$105,17,0),"")</f>
        <v>2380.5149999999999</v>
      </c>
      <c r="AK47" s="219">
        <f t="shared" si="76"/>
        <v>7141.5450000000001</v>
      </c>
      <c r="AL47" s="217"/>
      <c r="AM47" s="227">
        <f>IFERROR(VLOOKUP($B47,'INSUMOS ENE'!$A$2:$S$105,17,0),"")</f>
        <v>2380.5149999999999</v>
      </c>
      <c r="AN47" s="219">
        <f t="shared" si="77"/>
        <v>0</v>
      </c>
      <c r="AO47" s="217"/>
      <c r="AP47" s="227">
        <f>IFERROR(VLOOKUP($B47,'INSUMOS ENE'!$A$2:$S$105,17,0),"")</f>
        <v>2380.5149999999999</v>
      </c>
      <c r="AQ47" s="219">
        <f t="shared" si="78"/>
        <v>0</v>
      </c>
      <c r="AR47" s="217"/>
      <c r="AS47" s="227">
        <f>IFERROR(VLOOKUP($B47,'INSUMOS ENE'!$A$2:$S$105,17,0),"")</f>
        <v>2380.5149999999999</v>
      </c>
      <c r="AT47" s="219">
        <f t="shared" si="79"/>
        <v>0</v>
      </c>
      <c r="AU47" s="217">
        <v>4</v>
      </c>
      <c r="AV47" s="227">
        <f>IFERROR(VLOOKUP($B47,'INSUMOS ENE'!$A$2:$S$105,17,0),"")</f>
        <v>2380.5149999999999</v>
      </c>
      <c r="AW47" s="219">
        <f t="shared" si="80"/>
        <v>9522.06</v>
      </c>
      <c r="AX47" s="217"/>
      <c r="AY47" s="227">
        <f>IFERROR(VLOOKUP($B47,'INSUMOS ENE'!$A$2:$S$105,17,0),"")</f>
        <v>2380.5149999999999</v>
      </c>
      <c r="AZ47" s="219">
        <f t="shared" si="81"/>
        <v>0</v>
      </c>
      <c r="BA47" s="217"/>
      <c r="BB47" s="227">
        <f>IFERROR(VLOOKUP($B47,'INSUMOS ENE'!$A$2:$S$105,17,0),"")</f>
        <v>2380.5149999999999</v>
      </c>
      <c r="BC47" s="219">
        <f t="shared" si="82"/>
        <v>0</v>
      </c>
      <c r="BD47" s="217"/>
      <c r="BE47" s="227">
        <f>IFERROR(VLOOKUP($B47,'INSUMOS ENE'!$A$2:$S$105,17,0),"")</f>
        <v>2380.5149999999999</v>
      </c>
      <c r="BF47" s="219">
        <f t="shared" si="83"/>
        <v>0</v>
      </c>
      <c r="BG47" s="217"/>
      <c r="BH47" s="227">
        <f>IFERROR(VLOOKUP($B47,'INSUMOS ENE'!$A$2:$S$105,17,0),"")</f>
        <v>2380.5149999999999</v>
      </c>
      <c r="BI47" s="219">
        <f t="shared" si="84"/>
        <v>0</v>
      </c>
      <c r="BJ47" s="217"/>
      <c r="BK47" s="227">
        <f>IFERROR(VLOOKUP($B47,'INSUMOS ENE'!$A$2:$S$105,17,0),"")</f>
        <v>2380.5149999999999</v>
      </c>
      <c r="BL47" s="219">
        <f t="shared" si="85"/>
        <v>0</v>
      </c>
      <c r="BM47" s="217"/>
      <c r="BN47" s="227">
        <f>IFERROR(VLOOKUP($B47,'INSUMOS ENE'!$A$2:$S$105,17,0),"")</f>
        <v>2380.5149999999999</v>
      </c>
      <c r="BO47" s="219">
        <f t="shared" si="86"/>
        <v>0</v>
      </c>
      <c r="BP47" s="217"/>
      <c r="BQ47" s="227">
        <f>IFERROR(VLOOKUP($B47,'INSUMOS ENE'!$A$2:$S$105,17,0),"")</f>
        <v>2380.5149999999999</v>
      </c>
      <c r="BR47" s="219">
        <f t="shared" ref="BR47" si="90">BP47*BQ47</f>
        <v>0</v>
      </c>
      <c r="BS47" s="217"/>
      <c r="BT47" s="227">
        <f>IFERROR(VLOOKUP($B47,'INSUMOS ENE'!$A$2:$S$105,17,0),"")</f>
        <v>2380.5149999999999</v>
      </c>
      <c r="BU47" s="219">
        <f t="shared" si="87"/>
        <v>0</v>
      </c>
      <c r="BV47" s="217"/>
      <c r="BW47" s="227">
        <f>IFERROR(VLOOKUP($B47,'INSUMOS ENE'!$A$2:$S$105,17,0),"")</f>
        <v>2380.5149999999999</v>
      </c>
      <c r="BX47" s="219">
        <f t="shared" si="88"/>
        <v>0</v>
      </c>
      <c r="BY47" s="217"/>
      <c r="BZ47" s="227">
        <f>IFERROR(VLOOKUP($B47,'INSUMOS ENE'!$A$2:$S$105,17,0),"")</f>
        <v>2380.5149999999999</v>
      </c>
      <c r="CA47" s="219">
        <f t="shared" si="89"/>
        <v>0</v>
      </c>
      <c r="CB47" s="217">
        <v>2</v>
      </c>
      <c r="CC47" s="227">
        <f>IFERROR(VLOOKUP($B47,'INSUMOS ENE'!$A$2:$S$105,17,0),"")</f>
        <v>2380.5149999999999</v>
      </c>
      <c r="CD47" s="219">
        <f t="shared" ref="CD47" si="91">CB47*CC47</f>
        <v>4761.03</v>
      </c>
      <c r="CE47" s="222">
        <f t="shared" si="1"/>
        <v>41</v>
      </c>
      <c r="CF47" s="217">
        <f t="shared" si="2"/>
        <v>0</v>
      </c>
      <c r="CG47" s="215">
        <v>26</v>
      </c>
      <c r="CH47" s="227">
        <f>IFERROR(VLOOKUP($B47,'INSUMOS ENE'!$A$2:$S$105,17,0),"")</f>
        <v>2380.5149999999999</v>
      </c>
      <c r="CI47" s="228">
        <f t="shared" si="3"/>
        <v>61893.39</v>
      </c>
      <c r="CJ47" s="215">
        <v>15</v>
      </c>
      <c r="CK47" s="218">
        <f>IFERROR(VLOOKUP($B47,'INSUMOS ENE'!$A$2:$S$105,14,0),"")</f>
        <v>3482.8038000000001</v>
      </c>
      <c r="CL47" s="224">
        <f t="shared" si="4"/>
        <v>52242.057000000001</v>
      </c>
      <c r="CM47" s="225">
        <f t="shared" si="5"/>
        <v>114135.44699999999</v>
      </c>
      <c r="CN47" s="226">
        <f t="shared" si="6"/>
        <v>114135.447</v>
      </c>
    </row>
    <row r="48" spans="1:93" ht="16.5" x14ac:dyDescent="0.25">
      <c r="A48" s="213">
        <v>43</v>
      </c>
      <c r="B48" s="214">
        <v>94</v>
      </c>
      <c r="C48" s="215">
        <f>IFERROR(VLOOKUP($B48,'INSUMOS ENE'!$A$2:$S$105,10,0),"")</f>
        <v>0</v>
      </c>
      <c r="D48" s="216" t="s">
        <v>78</v>
      </c>
      <c r="E48" s="215">
        <v>41</v>
      </c>
      <c r="F48" s="215">
        <f>IFERROR(VLOOKUP($B48,'INSUMOS ENE'!$A$2:$G$105,7,0),"")</f>
        <v>-41</v>
      </c>
      <c r="G48" s="215">
        <f>IFERROR(VLOOKUP(B48,'INSUMOS ENE'!$A$2:$G$105,6,0),"0")</f>
        <v>0</v>
      </c>
      <c r="H48" s="217"/>
      <c r="I48" s="220">
        <f>IFERROR(VLOOKUP($B48,'INSUMOS ENE'!$A$2:$S$105,17,0),"")</f>
        <v>3316.9560000000001</v>
      </c>
      <c r="J48" s="219">
        <f t="shared" si="0"/>
        <v>0</v>
      </c>
      <c r="K48" s="217"/>
      <c r="L48" s="220">
        <f>IFERROR(VLOOKUP($B48,'INSUMOS ENE'!$A$2:$S$105,17,0),"")</f>
        <v>3316.9560000000001</v>
      </c>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c r="BN48" s="217"/>
      <c r="BO48" s="217"/>
      <c r="BP48" s="217"/>
      <c r="BQ48" s="217"/>
      <c r="BR48" s="217"/>
      <c r="BS48" s="217"/>
      <c r="BT48" s="217"/>
      <c r="BU48" s="217"/>
      <c r="BV48" s="217"/>
      <c r="BW48" s="217"/>
      <c r="BX48" s="217"/>
      <c r="BY48" s="217"/>
      <c r="BZ48" s="217"/>
      <c r="CA48" s="217"/>
      <c r="CB48" s="217"/>
      <c r="CC48" s="217"/>
      <c r="CD48" s="217"/>
      <c r="CE48" s="222">
        <f t="shared" si="1"/>
        <v>0</v>
      </c>
      <c r="CF48" s="217">
        <f t="shared" si="2"/>
        <v>0</v>
      </c>
      <c r="CG48" s="215">
        <v>14</v>
      </c>
      <c r="CH48" s="227">
        <f>IFERROR(VLOOKUP($B48,'INSUMOS ENE'!$A$2:$S$105,17,0),"")</f>
        <v>3316.9560000000001</v>
      </c>
      <c r="CI48" s="228">
        <f t="shared" si="3"/>
        <v>46437.384000000005</v>
      </c>
      <c r="CJ48" s="215">
        <v>0</v>
      </c>
      <c r="CK48" s="218">
        <f>IFERROR(VLOOKUP($B48,'INSUMOS ENE'!$A$2:$S$105,14,0),"")</f>
        <v>14826.982499999998</v>
      </c>
      <c r="CL48" s="224">
        <f t="shared" si="4"/>
        <v>0</v>
      </c>
      <c r="CM48" s="225">
        <f t="shared" si="5"/>
        <v>0</v>
      </c>
      <c r="CN48" s="226">
        <f t="shared" si="6"/>
        <v>46437.384000000005</v>
      </c>
    </row>
    <row r="49" spans="1:92" ht="16.5" x14ac:dyDescent="0.25">
      <c r="A49" s="213">
        <v>44</v>
      </c>
      <c r="B49" s="214">
        <v>95</v>
      </c>
      <c r="C49" s="215">
        <f>IFERROR(VLOOKUP($B49,'INSUMOS ENE'!$A$2:$S$105,10,0),"")</f>
        <v>0</v>
      </c>
      <c r="D49" s="216" t="s">
        <v>130</v>
      </c>
      <c r="E49" s="215">
        <v>22</v>
      </c>
      <c r="F49" s="215">
        <f>IFERROR(VLOOKUP($B49,'INSUMOS ENE'!$A$2:$G$105,7,0),"")</f>
        <v>-22</v>
      </c>
      <c r="G49" s="215">
        <f>IFERROR(VLOOKUP(B49,'INSUMOS ENE'!$A$2:$G$105,6,0),"0")</f>
        <v>0</v>
      </c>
      <c r="H49" s="217"/>
      <c r="I49" s="220">
        <f>IFERROR(VLOOKUP($B49,'INSUMOS ENE'!$A$2:$S$105,17,0),"")</f>
        <v>11056.52</v>
      </c>
      <c r="J49" s="219">
        <f t="shared" si="0"/>
        <v>0</v>
      </c>
      <c r="K49" s="217"/>
      <c r="L49" s="220">
        <f>IFERROR(VLOOKUP($B49,'INSUMOS ENE'!$A$2:$S$105,17,0),"")</f>
        <v>11056.52</v>
      </c>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c r="BF49" s="217"/>
      <c r="BG49" s="217"/>
      <c r="BH49" s="217"/>
      <c r="BI49" s="217"/>
      <c r="BJ49" s="217"/>
      <c r="BK49" s="217"/>
      <c r="BL49" s="217"/>
      <c r="BM49" s="217"/>
      <c r="BN49" s="217"/>
      <c r="BO49" s="217"/>
      <c r="BP49" s="217"/>
      <c r="BQ49" s="217"/>
      <c r="BR49" s="217"/>
      <c r="BS49" s="217"/>
      <c r="BT49" s="217"/>
      <c r="BU49" s="217"/>
      <c r="BV49" s="217"/>
      <c r="BW49" s="217"/>
      <c r="BX49" s="217"/>
      <c r="BY49" s="217"/>
      <c r="BZ49" s="217"/>
      <c r="CA49" s="217"/>
      <c r="CB49" s="217"/>
      <c r="CC49" s="217"/>
      <c r="CD49" s="217"/>
      <c r="CE49" s="222">
        <f t="shared" si="1"/>
        <v>0</v>
      </c>
      <c r="CF49" s="217">
        <f t="shared" si="2"/>
        <v>0</v>
      </c>
      <c r="CG49" s="215">
        <v>12</v>
      </c>
      <c r="CH49" s="227">
        <f>IFERROR(VLOOKUP($B49,'INSUMOS ENE'!$A$2:$S$105,17,0),"")</f>
        <v>11056.52</v>
      </c>
      <c r="CI49" s="228">
        <f t="shared" si="3"/>
        <v>132678.24</v>
      </c>
      <c r="CJ49" s="215">
        <v>0</v>
      </c>
      <c r="CK49" s="218">
        <f>IFERROR(VLOOKUP($B49,'INSUMOS ENE'!$A$2:$S$105,14,0),"")</f>
        <v>25075.808999999997</v>
      </c>
      <c r="CL49" s="224">
        <f t="shared" si="4"/>
        <v>0</v>
      </c>
      <c r="CM49" s="225">
        <f t="shared" si="5"/>
        <v>0</v>
      </c>
      <c r="CN49" s="226">
        <f t="shared" si="6"/>
        <v>132678.24</v>
      </c>
    </row>
    <row r="50" spans="1:92" ht="16.5" x14ac:dyDescent="0.25">
      <c r="A50" s="213">
        <v>45</v>
      </c>
      <c r="B50" s="214">
        <v>98</v>
      </c>
      <c r="C50" s="215">
        <f>IFERROR(VLOOKUP($B50,'INSUMOS ENE'!$A$2:$S$105,10,0),"")</f>
        <v>50.75</v>
      </c>
      <c r="D50" s="216" t="s">
        <v>79</v>
      </c>
      <c r="E50" s="215">
        <v>25</v>
      </c>
      <c r="F50" s="215">
        <f>IFERROR(VLOOKUP($B50,'INSUMOS ENE'!$A$2:$G$105,7,0),"")</f>
        <v>57</v>
      </c>
      <c r="G50" s="215">
        <f>IFERROR(VLOOKUP(B50,'INSUMOS ENE'!$A$2:$G$105,6,0),"0")</f>
        <v>82</v>
      </c>
      <c r="H50" s="234">
        <v>15</v>
      </c>
      <c r="I50" s="227">
        <f>IFERROR(VLOOKUP($B50,'INSUMOS ENE'!$A$2:$S$105,17,0),"")</f>
        <v>6633.9120000000003</v>
      </c>
      <c r="J50" s="219">
        <f t="shared" si="0"/>
        <v>99508.680000000008</v>
      </c>
      <c r="K50" s="234">
        <v>8</v>
      </c>
      <c r="L50" s="227">
        <f>IFERROR(VLOOKUP($B50,'INSUMOS ENE'!$A$2:$S$105,17,0),"")</f>
        <v>6633.9120000000003</v>
      </c>
      <c r="M50" s="219">
        <f t="shared" ref="M50" si="92">K50*L50</f>
        <v>53071.296000000002</v>
      </c>
      <c r="N50" s="234">
        <v>6</v>
      </c>
      <c r="O50" s="227">
        <f>IFERROR(VLOOKUP($B50,'INSUMOS ENE'!$A$2:$S$105,17,0),"")</f>
        <v>6633.9120000000003</v>
      </c>
      <c r="P50" s="219">
        <f t="shared" ref="P50:P52" si="93">N50*O50</f>
        <v>39803.472000000002</v>
      </c>
      <c r="Q50" s="217"/>
      <c r="R50" s="218">
        <f>IFERROR(VLOOKUP($B50,'INSUMOS ENE'!$A$2:$S$105,14,0),"")</f>
        <v>9503.4573</v>
      </c>
      <c r="S50" s="219">
        <f t="shared" ref="S50" si="94">Q50*R50</f>
        <v>0</v>
      </c>
      <c r="T50" s="217">
        <v>8</v>
      </c>
      <c r="U50" s="218">
        <f>IFERROR(VLOOKUP($B50,'INSUMOS ENE'!$A$2:$S$105,14,0),"")</f>
        <v>9503.4573</v>
      </c>
      <c r="V50" s="219">
        <f t="shared" ref="V50" si="95">T50*U50</f>
        <v>76027.6584</v>
      </c>
      <c r="W50" s="217">
        <v>10</v>
      </c>
      <c r="X50" s="218">
        <f>IFERROR(VLOOKUP($B50,'INSUMOS ENE'!$A$2:$S$105,14,0),"")</f>
        <v>9503.4573</v>
      </c>
      <c r="Y50" s="219">
        <f t="shared" ref="Y50" si="96">W50*X50</f>
        <v>95034.573000000004</v>
      </c>
      <c r="Z50" s="217"/>
      <c r="AA50" s="218">
        <f>IFERROR(VLOOKUP($B50,'INSUMOS ENE'!$A$2:$S$105,14,0),"")</f>
        <v>9503.4573</v>
      </c>
      <c r="AB50" s="219">
        <f t="shared" ref="AB50" si="97">Z50*AA50</f>
        <v>0</v>
      </c>
      <c r="AC50" s="217"/>
      <c r="AD50" s="218">
        <f>IFERROR(VLOOKUP($B50,'INSUMOS ENE'!$A$2:$S$105,14,0),"")</f>
        <v>9503.4573</v>
      </c>
      <c r="AE50" s="219">
        <f t="shared" ref="AE50" si="98">AC50*AD50</f>
        <v>0</v>
      </c>
      <c r="AF50" s="217"/>
      <c r="AG50" s="218">
        <f>IFERROR(VLOOKUP($B50,'INSUMOS ENE'!$A$2:$S$105,14,0),"")</f>
        <v>9503.4573</v>
      </c>
      <c r="AH50" s="219">
        <f t="shared" ref="AH50" si="99">AF50*AG50</f>
        <v>0</v>
      </c>
      <c r="AI50" s="217"/>
      <c r="AJ50" s="218">
        <f>IFERROR(VLOOKUP($B50,'INSUMOS ENE'!$A$2:$S$105,14,0),"")</f>
        <v>9503.4573</v>
      </c>
      <c r="AK50" s="219">
        <f t="shared" ref="AK50" si="100">AI50*AJ50</f>
        <v>0</v>
      </c>
      <c r="AL50" s="217">
        <v>5</v>
      </c>
      <c r="AM50" s="218">
        <f>IFERROR(VLOOKUP($B50,'INSUMOS ENE'!$A$2:$S$105,14,0),"")</f>
        <v>9503.4573</v>
      </c>
      <c r="AN50" s="219">
        <f t="shared" ref="AN50" si="101">AL50*AM50</f>
        <v>47517.286500000002</v>
      </c>
      <c r="AO50" s="217"/>
      <c r="AP50" s="218">
        <f>IFERROR(VLOOKUP($B50,'INSUMOS ENE'!$A$2:$S$105,14,0),"")</f>
        <v>9503.4573</v>
      </c>
      <c r="AQ50" s="219">
        <f t="shared" ref="AQ50" si="102">AO50*AP50</f>
        <v>0</v>
      </c>
      <c r="AR50" s="217"/>
      <c r="AS50" s="218">
        <f>IFERROR(VLOOKUP($B50,'INSUMOS ENE'!$A$2:$S$105,14,0),"")</f>
        <v>9503.4573</v>
      </c>
      <c r="AT50" s="219">
        <f t="shared" ref="AT50" si="103">AR50*AS50</f>
        <v>0</v>
      </c>
      <c r="AU50" s="234">
        <v>2</v>
      </c>
      <c r="AV50" s="227">
        <f>IFERROR(VLOOKUP($B50,'INSUMOS ENE'!$A$2:$S$105,17,0),"")</f>
        <v>6633.9120000000003</v>
      </c>
      <c r="AW50" s="219">
        <f t="shared" ref="AW50" si="104">AU50*AV50</f>
        <v>13267.824000000001</v>
      </c>
      <c r="AX50" s="217"/>
      <c r="AY50" s="218">
        <f>IFERROR(VLOOKUP($B50,'INSUMOS ENE'!$A$2:$S$105,14,0),"")</f>
        <v>9503.4573</v>
      </c>
      <c r="AZ50" s="219">
        <f t="shared" ref="AZ50" si="105">AX50*AY50</f>
        <v>0</v>
      </c>
      <c r="BA50" s="217"/>
      <c r="BB50" s="218">
        <f>IFERROR(VLOOKUP($B50,'INSUMOS ENE'!$A$2:$S$105,14,0),"")</f>
        <v>9503.4573</v>
      </c>
      <c r="BC50" s="219">
        <f t="shared" ref="BC50" si="106">BA50*BB50</f>
        <v>0</v>
      </c>
      <c r="BD50" s="217">
        <v>2</v>
      </c>
      <c r="BE50" s="218">
        <f>IFERROR(VLOOKUP($B50,'INSUMOS ENE'!$A$2:$S$105,14,0),"")</f>
        <v>9503.4573</v>
      </c>
      <c r="BF50" s="219">
        <f t="shared" ref="BF50" si="107">BD50*BE50</f>
        <v>19006.9146</v>
      </c>
      <c r="BG50" s="217"/>
      <c r="BH50" s="218">
        <f>IFERROR(VLOOKUP($B50,'INSUMOS ENE'!$A$2:$S$105,14,0),"")</f>
        <v>9503.4573</v>
      </c>
      <c r="BI50" s="219">
        <f t="shared" ref="BI50" si="108">BG50*BH50</f>
        <v>0</v>
      </c>
      <c r="BJ50" s="217">
        <v>10</v>
      </c>
      <c r="BK50" s="218">
        <f>IFERROR(VLOOKUP($B50,'INSUMOS ENE'!$A$2:$S$105,14,0),"")</f>
        <v>9503.4573</v>
      </c>
      <c r="BL50" s="219">
        <f t="shared" ref="BL50" si="109">BJ50*BK50</f>
        <v>95034.573000000004</v>
      </c>
      <c r="BM50" s="217"/>
      <c r="BN50" s="218">
        <f>IFERROR(VLOOKUP($B50,'INSUMOS ENE'!$A$2:$S$105,14,0),"")</f>
        <v>9503.4573</v>
      </c>
      <c r="BO50" s="219">
        <f t="shared" ref="BO50" si="110">BM50*BN50</f>
        <v>0</v>
      </c>
      <c r="BP50" s="217">
        <v>6</v>
      </c>
      <c r="BQ50" s="218">
        <f>IFERROR(VLOOKUP($B50,'INSUMOS ENE'!$A$2:$S$105,14,0),"")</f>
        <v>9503.4573</v>
      </c>
      <c r="BR50" s="219">
        <f t="shared" ref="BR50" si="111">BP50*BQ50</f>
        <v>57020.743799999997</v>
      </c>
      <c r="BS50" s="217">
        <v>4</v>
      </c>
      <c r="BT50" s="218">
        <f>IFERROR(VLOOKUP($B50,'INSUMOS ENE'!$A$2:$S$105,14,0),"")</f>
        <v>9503.4573</v>
      </c>
      <c r="BU50" s="219">
        <f t="shared" ref="BU50" si="112">BS50*BT50</f>
        <v>38013.8292</v>
      </c>
      <c r="BV50" s="217">
        <v>4</v>
      </c>
      <c r="BW50" s="218">
        <f>IFERROR(VLOOKUP($B50,'INSUMOS ENE'!$A$2:$S$105,14,0),"")</f>
        <v>9503.4573</v>
      </c>
      <c r="BX50" s="219">
        <f t="shared" ref="BX50" si="113">BV50*BW50</f>
        <v>38013.8292</v>
      </c>
      <c r="BY50" s="217"/>
      <c r="BZ50" s="218">
        <f>IFERROR(VLOOKUP($B50,'INSUMOS ENE'!$A$2:$S$105,14,0),"")</f>
        <v>9503.4573</v>
      </c>
      <c r="CA50" s="219">
        <f t="shared" ref="CA50" si="114">BY50*BZ50</f>
        <v>0</v>
      </c>
      <c r="CB50" s="217">
        <v>2</v>
      </c>
      <c r="CC50" s="218">
        <f>IFERROR(VLOOKUP($B50,'INSUMOS ENE'!$A$2:$S$105,14,0),"")</f>
        <v>9503.4573</v>
      </c>
      <c r="CD50" s="219">
        <f t="shared" ref="CD50" si="115">CB50*CC50</f>
        <v>19006.9146</v>
      </c>
      <c r="CE50" s="222">
        <f t="shared" si="1"/>
        <v>82</v>
      </c>
      <c r="CF50" s="217">
        <f t="shared" si="2"/>
        <v>0</v>
      </c>
      <c r="CG50" s="215">
        <v>31</v>
      </c>
      <c r="CH50" s="227">
        <f>IFERROR(VLOOKUP($B50,'INSUMOS ENE'!$A$2:$S$105,17,0),"")</f>
        <v>6633.9120000000003</v>
      </c>
      <c r="CI50" s="228">
        <f t="shared" si="3"/>
        <v>205651.272</v>
      </c>
      <c r="CJ50" s="215">
        <v>51</v>
      </c>
      <c r="CK50" s="218">
        <f>IFERROR(VLOOKUP($B50,'INSUMOS ENE'!$A$2:$S$105,14,0),"")</f>
        <v>9503.4573</v>
      </c>
      <c r="CL50" s="224">
        <f t="shared" si="4"/>
        <v>484676.3223</v>
      </c>
      <c r="CM50" s="225">
        <f t="shared" si="5"/>
        <v>690327.5943</v>
      </c>
      <c r="CN50" s="226">
        <f t="shared" si="6"/>
        <v>690327.5943</v>
      </c>
    </row>
    <row r="51" spans="1:92" ht="16.5" x14ac:dyDescent="0.25">
      <c r="A51" s="213">
        <v>46</v>
      </c>
      <c r="B51" s="214">
        <v>100</v>
      </c>
      <c r="C51" s="215">
        <f>IFERROR(VLOOKUP($B51,'INSUMOS ENE'!$A$2:$S$105,10,0),"")</f>
        <v>0</v>
      </c>
      <c r="D51" s="216" t="s">
        <v>80</v>
      </c>
      <c r="E51" s="215">
        <v>59</v>
      </c>
      <c r="F51" s="215">
        <f>IFERROR(VLOOKUP($B51,'INSUMOS ENE'!$A$2:$G$105,7,0),"")</f>
        <v>-59</v>
      </c>
      <c r="G51" s="215">
        <f>IFERROR(VLOOKUP(B51,'INSUMOS ENE'!$A$2:$G$105,6,0),"0")</f>
        <v>0</v>
      </c>
      <c r="H51" s="217"/>
      <c r="I51" s="220">
        <f>IFERROR(VLOOKUP($B51,'INSUMOS ENE'!$A$2:$S$105,17,0),"")</f>
        <v>4364.8029999999999</v>
      </c>
      <c r="J51" s="219">
        <f t="shared" si="0"/>
        <v>0</v>
      </c>
      <c r="K51" s="217"/>
      <c r="L51" s="220">
        <f>IFERROR(VLOOKUP($B51,'INSUMOS ENE'!$A$2:$S$105,17,0),"")</f>
        <v>4364.8029999999999</v>
      </c>
      <c r="M51" s="217"/>
      <c r="N51" s="217"/>
      <c r="O51" s="217"/>
      <c r="P51" s="217"/>
      <c r="Q51" s="217"/>
      <c r="R51" s="217"/>
      <c r="S51" s="217"/>
      <c r="T51" s="217"/>
      <c r="U51" s="217"/>
      <c r="V51" s="217"/>
      <c r="W51" s="217"/>
      <c r="X51" s="217"/>
      <c r="Y51" s="217"/>
      <c r="Z51" s="217"/>
      <c r="AA51" s="217"/>
      <c r="AB51" s="217"/>
      <c r="AC51" s="217"/>
      <c r="AD51" s="217"/>
      <c r="AE51" s="217"/>
      <c r="AF51" s="217"/>
      <c r="AG51" s="217"/>
      <c r="AH51" s="217"/>
      <c r="AI51" s="217"/>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c r="BF51" s="217"/>
      <c r="BG51" s="217"/>
      <c r="BH51" s="217"/>
      <c r="BI51" s="217"/>
      <c r="BJ51" s="217"/>
      <c r="BK51" s="217"/>
      <c r="BL51" s="217"/>
      <c r="BM51" s="217"/>
      <c r="BN51" s="217"/>
      <c r="BO51" s="217"/>
      <c r="BP51" s="217"/>
      <c r="BQ51" s="217"/>
      <c r="BR51" s="217"/>
      <c r="BS51" s="217"/>
      <c r="BT51" s="217"/>
      <c r="BU51" s="217"/>
      <c r="BV51" s="217"/>
      <c r="BW51" s="217"/>
      <c r="BX51" s="217"/>
      <c r="BY51" s="217"/>
      <c r="BZ51" s="217"/>
      <c r="CA51" s="217"/>
      <c r="CB51" s="217"/>
      <c r="CC51" s="217"/>
      <c r="CD51" s="217"/>
      <c r="CE51" s="222">
        <f t="shared" si="1"/>
        <v>0</v>
      </c>
      <c r="CF51" s="217">
        <f t="shared" si="2"/>
        <v>0</v>
      </c>
      <c r="CG51" s="215">
        <v>39</v>
      </c>
      <c r="CH51" s="227">
        <f>IFERROR(VLOOKUP($B51,'INSUMOS ENE'!$A$2:$S$105,17,0),"")</f>
        <v>4364.8029999999999</v>
      </c>
      <c r="CI51" s="228">
        <f t="shared" si="3"/>
        <v>170227.31699999998</v>
      </c>
      <c r="CJ51" s="215">
        <v>0</v>
      </c>
      <c r="CK51" s="218">
        <f>IFERROR(VLOOKUP($B51,'INSUMOS ENE'!$A$2:$S$105,14,0),"")</f>
        <v>8408.1051000000007</v>
      </c>
      <c r="CL51" s="224">
        <f t="shared" si="4"/>
        <v>0</v>
      </c>
      <c r="CM51" s="225">
        <f t="shared" si="5"/>
        <v>0</v>
      </c>
      <c r="CN51" s="226">
        <f t="shared" si="6"/>
        <v>170227.31699999998</v>
      </c>
    </row>
    <row r="52" spans="1:92" ht="16.5" x14ac:dyDescent="0.25">
      <c r="A52" s="213">
        <v>47</v>
      </c>
      <c r="B52" s="214">
        <v>102</v>
      </c>
      <c r="C52" s="215">
        <f>IFERROR(VLOOKUP($B52,'INSUMOS ENE'!$A$2:$S$105,10,0),"")</f>
        <v>7.75</v>
      </c>
      <c r="D52" s="216" t="s">
        <v>81</v>
      </c>
      <c r="E52" s="215">
        <v>25</v>
      </c>
      <c r="F52" s="215">
        <f>IFERROR(VLOOKUP($B52,'INSUMOS ENE'!$A$2:$G$105,7,0),"")</f>
        <v>14</v>
      </c>
      <c r="G52" s="215">
        <f>IFERROR(VLOOKUP(B52,'INSUMOS ENE'!$A$2:$G$105,6,0),"0")</f>
        <v>39</v>
      </c>
      <c r="H52" s="234">
        <v>20</v>
      </c>
      <c r="I52" s="227">
        <f>IFERROR(VLOOKUP($B52,'INSUMOS ENE'!$A$2:$S$105,17,0),"")</f>
        <v>3811.9770000000003</v>
      </c>
      <c r="J52" s="219">
        <f t="shared" si="0"/>
        <v>76239.540000000008</v>
      </c>
      <c r="K52" s="234">
        <v>10</v>
      </c>
      <c r="L52" s="227">
        <f>IFERROR(VLOOKUP($B52,'INSUMOS ENE'!$A$2:$S$105,17,0),"")</f>
        <v>3811.9770000000003</v>
      </c>
      <c r="M52" s="219">
        <f t="shared" ref="M52" si="116">K52*L52</f>
        <v>38119.770000000004</v>
      </c>
      <c r="N52" s="217"/>
      <c r="O52" s="218">
        <f>IFERROR(VLOOKUP($B52,'INSUMOS ENE'!$A$2:$S$105,14,0),"")</f>
        <v>5422.8446999999996</v>
      </c>
      <c r="P52" s="219">
        <f t="shared" si="93"/>
        <v>0</v>
      </c>
      <c r="Q52" s="217"/>
      <c r="R52" s="218">
        <f>IFERROR(VLOOKUP($B52,'INSUMOS ENE'!$A$2:$S$105,14,0),"")</f>
        <v>5422.8446999999996</v>
      </c>
      <c r="S52" s="219">
        <f t="shared" ref="S52" si="117">Q52*R52</f>
        <v>0</v>
      </c>
      <c r="T52" s="217"/>
      <c r="U52" s="218">
        <f>IFERROR(VLOOKUP($B52,'INSUMOS ENE'!$A$2:$S$105,14,0),"")</f>
        <v>5422.8446999999996</v>
      </c>
      <c r="V52" s="219">
        <f t="shared" ref="V52" si="118">T52*U52</f>
        <v>0</v>
      </c>
      <c r="W52" s="217"/>
      <c r="X52" s="218">
        <f>IFERROR(VLOOKUP($B52,'INSUMOS ENE'!$A$2:$S$105,14,0),"")</f>
        <v>5422.8446999999996</v>
      </c>
      <c r="Y52" s="219">
        <f t="shared" ref="Y52" si="119">W52*X52</f>
        <v>0</v>
      </c>
      <c r="Z52" s="217"/>
      <c r="AA52" s="218">
        <f>IFERROR(VLOOKUP($B52,'INSUMOS ENE'!$A$2:$S$105,14,0),"")</f>
        <v>5422.8446999999996</v>
      </c>
      <c r="AB52" s="219">
        <f t="shared" ref="AB52" si="120">Z52*AA52</f>
        <v>0</v>
      </c>
      <c r="AC52" s="217"/>
      <c r="AD52" s="218">
        <f>IFERROR(VLOOKUP($B52,'INSUMOS ENE'!$A$2:$S$105,14,0),"")</f>
        <v>5422.8446999999996</v>
      </c>
      <c r="AE52" s="219">
        <f t="shared" ref="AE52" si="121">AC52*AD52</f>
        <v>0</v>
      </c>
      <c r="AF52" s="217"/>
      <c r="AG52" s="218">
        <f>IFERROR(VLOOKUP($B52,'INSUMOS ENE'!$A$2:$S$105,14,0),"")</f>
        <v>5422.8446999999996</v>
      </c>
      <c r="AH52" s="219">
        <f t="shared" ref="AH52" si="122">AF52*AG52</f>
        <v>0</v>
      </c>
      <c r="AI52" s="217">
        <v>2</v>
      </c>
      <c r="AJ52" s="218">
        <f>IFERROR(VLOOKUP($B52,'INSUMOS ENE'!$A$2:$S$105,14,0),"")</f>
        <v>5422.8446999999996</v>
      </c>
      <c r="AK52" s="219">
        <f t="shared" ref="AK52" si="123">AI52*AJ52</f>
        <v>10845.689399999999</v>
      </c>
      <c r="AL52" s="234">
        <v>1</v>
      </c>
      <c r="AM52" s="227">
        <f>IFERROR(VLOOKUP($B52,'INSUMOS ENE'!$A$2:$S$105,17,0),"")</f>
        <v>3811.9770000000003</v>
      </c>
      <c r="AN52" s="219">
        <f t="shared" ref="AN52" si="124">AL52*AM52</f>
        <v>3811.9770000000003</v>
      </c>
      <c r="AO52" s="217"/>
      <c r="AP52" s="218">
        <f>IFERROR(VLOOKUP($B52,'INSUMOS ENE'!$A$2:$S$105,14,0),"")</f>
        <v>5422.8446999999996</v>
      </c>
      <c r="AQ52" s="219">
        <f t="shared" ref="AQ52" si="125">AO52*AP52</f>
        <v>0</v>
      </c>
      <c r="AR52" s="217"/>
      <c r="AS52" s="218">
        <f>IFERROR(VLOOKUP($B52,'INSUMOS ENE'!$A$2:$S$105,14,0),"")</f>
        <v>5422.8446999999996</v>
      </c>
      <c r="AT52" s="219">
        <f t="shared" ref="AT52" si="126">AR52*AS52</f>
        <v>0</v>
      </c>
      <c r="AU52" s="217"/>
      <c r="AV52" s="218">
        <f>IFERROR(VLOOKUP($B52,'INSUMOS ENE'!$A$2:$S$105,14,0),"")</f>
        <v>5422.8446999999996</v>
      </c>
      <c r="AW52" s="219">
        <f t="shared" ref="AW52" si="127">AU52*AV52</f>
        <v>0</v>
      </c>
      <c r="AX52" s="217"/>
      <c r="AY52" s="218">
        <f>IFERROR(VLOOKUP($B52,'INSUMOS ENE'!$A$2:$S$105,14,0),"")</f>
        <v>5422.8446999999996</v>
      </c>
      <c r="AZ52" s="219">
        <f t="shared" ref="AZ52" si="128">AX52*AY52</f>
        <v>0</v>
      </c>
      <c r="BA52" s="217"/>
      <c r="BB52" s="218">
        <f>IFERROR(VLOOKUP($B52,'INSUMOS ENE'!$A$2:$S$105,14,0),"")</f>
        <v>5422.8446999999996</v>
      </c>
      <c r="BC52" s="219">
        <f t="shared" ref="BC52" si="129">BA52*BB52</f>
        <v>0</v>
      </c>
      <c r="BD52" s="217"/>
      <c r="BE52" s="218">
        <f>IFERROR(VLOOKUP($B52,'INSUMOS ENE'!$A$2:$S$105,14,0),"")</f>
        <v>5422.8446999999996</v>
      </c>
      <c r="BF52" s="219">
        <f t="shared" ref="BF52" si="130">BD52*BE52</f>
        <v>0</v>
      </c>
      <c r="BG52" s="217"/>
      <c r="BH52" s="218">
        <f>IFERROR(VLOOKUP($B52,'INSUMOS ENE'!$A$2:$S$105,14,0),"")</f>
        <v>5422.8446999999996</v>
      </c>
      <c r="BI52" s="219">
        <f t="shared" ref="BI52" si="131">BG52*BH52</f>
        <v>0</v>
      </c>
      <c r="BJ52" s="217"/>
      <c r="BK52" s="218">
        <f>IFERROR(VLOOKUP($B52,'INSUMOS ENE'!$A$2:$S$105,14,0),"")</f>
        <v>5422.8446999999996</v>
      </c>
      <c r="BL52" s="219">
        <f t="shared" ref="BL52" si="132">BJ52*BK52</f>
        <v>0</v>
      </c>
      <c r="BM52" s="217"/>
      <c r="BN52" s="218">
        <f>IFERROR(VLOOKUP($B52,'INSUMOS ENE'!$A$2:$S$105,14,0),"")</f>
        <v>5422.8446999999996</v>
      </c>
      <c r="BO52" s="219">
        <f t="shared" ref="BO52" si="133">BM52*BN52</f>
        <v>0</v>
      </c>
      <c r="BP52" s="217">
        <v>2</v>
      </c>
      <c r="BQ52" s="218">
        <f>IFERROR(VLOOKUP($B52,'INSUMOS ENE'!$A$2:$S$105,14,0),"")</f>
        <v>5422.8446999999996</v>
      </c>
      <c r="BR52" s="219">
        <f t="shared" ref="BR52" si="134">BP52*BQ52</f>
        <v>10845.689399999999</v>
      </c>
      <c r="BS52" s="217"/>
      <c r="BT52" s="218">
        <f>IFERROR(VLOOKUP($B52,'INSUMOS ENE'!$A$2:$S$105,14,0),"")</f>
        <v>5422.8446999999996</v>
      </c>
      <c r="BU52" s="219">
        <f t="shared" ref="BU52" si="135">BS52*BT52</f>
        <v>0</v>
      </c>
      <c r="BV52" s="217"/>
      <c r="BW52" s="218">
        <f>IFERROR(VLOOKUP($B52,'INSUMOS ENE'!$A$2:$S$105,14,0),"")</f>
        <v>5422.8446999999996</v>
      </c>
      <c r="BX52" s="219">
        <f t="shared" ref="BX52" si="136">BV52*BW52</f>
        <v>0</v>
      </c>
      <c r="BY52" s="217"/>
      <c r="BZ52" s="218">
        <f>IFERROR(VLOOKUP($B52,'INSUMOS ENE'!$A$2:$S$105,14,0),"")</f>
        <v>5422.8446999999996</v>
      </c>
      <c r="CA52" s="219">
        <f t="shared" ref="CA52" si="137">BY52*BZ52</f>
        <v>0</v>
      </c>
      <c r="CB52" s="217">
        <v>4</v>
      </c>
      <c r="CC52" s="218">
        <f>IFERROR(VLOOKUP($B52,'INSUMOS ENE'!$A$2:$S$105,14,0),"")</f>
        <v>5422.8446999999996</v>
      </c>
      <c r="CD52" s="219">
        <f t="shared" ref="CD52" si="138">CB52*CC52</f>
        <v>21691.378799999999</v>
      </c>
      <c r="CE52" s="222">
        <f t="shared" si="1"/>
        <v>39</v>
      </c>
      <c r="CF52" s="217">
        <f t="shared" si="2"/>
        <v>0</v>
      </c>
      <c r="CG52" s="215">
        <v>31</v>
      </c>
      <c r="CH52" s="227">
        <f>IFERROR(VLOOKUP($B52,'INSUMOS ENE'!$A$2:$S$105,17,0),"")</f>
        <v>3811.9770000000003</v>
      </c>
      <c r="CI52" s="228">
        <f t="shared" si="3"/>
        <v>118171.28700000001</v>
      </c>
      <c r="CJ52" s="215">
        <v>8</v>
      </c>
      <c r="CK52" s="218">
        <f>IFERROR(VLOOKUP($B52,'INSUMOS ENE'!$A$2:$S$105,14,0),"")</f>
        <v>5422.8446999999996</v>
      </c>
      <c r="CL52" s="224">
        <f t="shared" si="4"/>
        <v>43382.757599999997</v>
      </c>
      <c r="CM52" s="225">
        <f t="shared" si="5"/>
        <v>161554.04460000002</v>
      </c>
      <c r="CN52" s="226">
        <f t="shared" si="6"/>
        <v>161554.04460000002</v>
      </c>
    </row>
    <row r="53" spans="1:92" ht="16.5" x14ac:dyDescent="0.25">
      <c r="A53" s="213">
        <v>48</v>
      </c>
      <c r="B53" s="214">
        <v>103</v>
      </c>
      <c r="C53" s="215">
        <f>IFERROR(VLOOKUP($B53,'INSUMOS ENE'!$A$2:$S$105,10,0),"")</f>
        <v>0</v>
      </c>
      <c r="D53" s="216" t="s">
        <v>82</v>
      </c>
      <c r="E53" s="215">
        <v>56</v>
      </c>
      <c r="F53" s="215">
        <f>IFERROR(VLOOKUP($B53,'INSUMOS ENE'!$A$2:$G$105,7,0),"")</f>
        <v>-56</v>
      </c>
      <c r="G53" s="215">
        <f>IFERROR(VLOOKUP(B53,'INSUMOS ENE'!$A$2:$G$105,6,0),"0")</f>
        <v>0</v>
      </c>
      <c r="H53" s="217"/>
      <c r="I53" s="220">
        <f>IFERROR(VLOOKUP($B53,'INSUMOS ENE'!$A$2:$S$105,17,0),"")</f>
        <v>18022.547999999999</v>
      </c>
      <c r="J53" s="219">
        <f t="shared" si="0"/>
        <v>0</v>
      </c>
      <c r="K53" s="217"/>
      <c r="L53" s="220">
        <f>IFERROR(VLOOKUP($B53,'INSUMOS ENE'!$A$2:$S$105,17,0),"")</f>
        <v>18022.547999999999</v>
      </c>
      <c r="M53" s="217"/>
      <c r="N53" s="217"/>
      <c r="O53" s="217"/>
      <c r="P53" s="217"/>
      <c r="Q53" s="217"/>
      <c r="R53" s="217"/>
      <c r="S53" s="217"/>
      <c r="T53" s="217"/>
      <c r="U53" s="217"/>
      <c r="V53" s="217"/>
      <c r="W53" s="217"/>
      <c r="X53" s="217"/>
      <c r="Y53" s="217"/>
      <c r="Z53" s="217"/>
      <c r="AA53" s="217"/>
      <c r="AB53" s="217"/>
      <c r="AC53" s="217"/>
      <c r="AD53" s="217"/>
      <c r="AE53" s="217"/>
      <c r="AF53" s="217"/>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c r="BF53" s="217"/>
      <c r="BG53" s="217"/>
      <c r="BH53" s="217"/>
      <c r="BI53" s="217"/>
      <c r="BJ53" s="217"/>
      <c r="BK53" s="217"/>
      <c r="BL53" s="217"/>
      <c r="BM53" s="217"/>
      <c r="BN53" s="217"/>
      <c r="BO53" s="217"/>
      <c r="BP53" s="217"/>
      <c r="BQ53" s="217"/>
      <c r="BR53" s="217"/>
      <c r="BS53" s="217"/>
      <c r="BT53" s="217"/>
      <c r="BU53" s="217"/>
      <c r="BV53" s="217"/>
      <c r="BW53" s="217"/>
      <c r="BX53" s="217"/>
      <c r="BY53" s="217"/>
      <c r="BZ53" s="217"/>
      <c r="CA53" s="217"/>
      <c r="CB53" s="217"/>
      <c r="CC53" s="217"/>
      <c r="CD53" s="217"/>
      <c r="CE53" s="222">
        <f t="shared" si="1"/>
        <v>0</v>
      </c>
      <c r="CF53" s="217">
        <f t="shared" si="2"/>
        <v>0</v>
      </c>
      <c r="CG53" s="215">
        <v>7</v>
      </c>
      <c r="CH53" s="227">
        <f>IFERROR(VLOOKUP($B53,'INSUMOS ENE'!$A$2:$S$105,17,0),"")</f>
        <v>18022.547999999999</v>
      </c>
      <c r="CI53" s="228">
        <f t="shared" si="3"/>
        <v>126157.836</v>
      </c>
      <c r="CJ53" s="215">
        <v>0</v>
      </c>
      <c r="CK53" s="218">
        <f>IFERROR(VLOOKUP($B53,'INSUMOS ENE'!$A$2:$S$105,14,0),"")</f>
        <v>16220.293199999998</v>
      </c>
      <c r="CL53" s="224">
        <f t="shared" si="4"/>
        <v>0</v>
      </c>
      <c r="CM53" s="225">
        <f t="shared" si="5"/>
        <v>0</v>
      </c>
      <c r="CN53" s="226">
        <f t="shared" si="6"/>
        <v>126157.836</v>
      </c>
    </row>
    <row r="54" spans="1:92" ht="16.5" x14ac:dyDescent="0.25">
      <c r="A54" s="213">
        <v>49</v>
      </c>
      <c r="B54" s="214">
        <v>104</v>
      </c>
      <c r="C54" s="215">
        <f>IFERROR(VLOOKUP($B54,'INSUMOS ENE'!$A$2:$S$105,10,0),"")</f>
        <v>0</v>
      </c>
      <c r="D54" s="216" t="s">
        <v>83</v>
      </c>
      <c r="E54" s="215">
        <v>65</v>
      </c>
      <c r="F54" s="215">
        <f>IFERROR(VLOOKUP($B54,'INSUMOS ENE'!$A$2:$G$105,7,0),"")</f>
        <v>-65</v>
      </c>
      <c r="G54" s="215">
        <f>IFERROR(VLOOKUP(B54,'INSUMOS ENE'!$A$2:$G$105,6,0),"0")</f>
        <v>0</v>
      </c>
      <c r="H54" s="217"/>
      <c r="I54" s="220">
        <f>IFERROR(VLOOKUP($B54,'INSUMOS ENE'!$A$2:$S$105,17,0),"")</f>
        <v>18022.547999999999</v>
      </c>
      <c r="J54" s="219">
        <f t="shared" si="0"/>
        <v>0</v>
      </c>
      <c r="K54" s="217"/>
      <c r="L54" s="220">
        <f>IFERROR(VLOOKUP($B54,'INSUMOS ENE'!$A$2:$S$105,17,0),"")</f>
        <v>18022.547999999999</v>
      </c>
      <c r="M54" s="217"/>
      <c r="N54" s="217"/>
      <c r="O54" s="217"/>
      <c r="P54" s="217"/>
      <c r="Q54" s="217"/>
      <c r="R54" s="217"/>
      <c r="S54" s="217"/>
      <c r="T54" s="217"/>
      <c r="U54" s="217"/>
      <c r="V54" s="217"/>
      <c r="W54" s="217"/>
      <c r="X54" s="217"/>
      <c r="Y54" s="217"/>
      <c r="Z54" s="217"/>
      <c r="AA54" s="217"/>
      <c r="AB54" s="217"/>
      <c r="AC54" s="217"/>
      <c r="AD54" s="217"/>
      <c r="AE54" s="217"/>
      <c r="AF54" s="217"/>
      <c r="AG54" s="217"/>
      <c r="AH54" s="217"/>
      <c r="AI54" s="217"/>
      <c r="AJ54" s="217"/>
      <c r="AK54" s="217"/>
      <c r="AL54" s="217"/>
      <c r="AM54" s="217"/>
      <c r="AN54" s="217"/>
      <c r="AO54" s="217"/>
      <c r="AP54" s="217"/>
      <c r="AQ54" s="217"/>
      <c r="AR54" s="217"/>
      <c r="AS54" s="217"/>
      <c r="AT54" s="217"/>
      <c r="AU54" s="217"/>
      <c r="AV54" s="217"/>
      <c r="AW54" s="217"/>
      <c r="AX54" s="217"/>
      <c r="AY54" s="217"/>
      <c r="AZ54" s="217"/>
      <c r="BA54" s="217"/>
      <c r="BB54" s="217"/>
      <c r="BC54" s="217"/>
      <c r="BD54" s="217"/>
      <c r="BE54" s="217"/>
      <c r="BF54" s="217"/>
      <c r="BG54" s="217"/>
      <c r="BH54" s="217"/>
      <c r="BI54" s="217"/>
      <c r="BJ54" s="217"/>
      <c r="BK54" s="217"/>
      <c r="BL54" s="217"/>
      <c r="BM54" s="217"/>
      <c r="BN54" s="217"/>
      <c r="BO54" s="217"/>
      <c r="BP54" s="217"/>
      <c r="BQ54" s="217"/>
      <c r="BR54" s="217"/>
      <c r="BS54" s="217"/>
      <c r="BT54" s="217"/>
      <c r="BU54" s="217"/>
      <c r="BV54" s="217"/>
      <c r="BW54" s="217"/>
      <c r="BX54" s="217"/>
      <c r="BY54" s="217"/>
      <c r="BZ54" s="217"/>
      <c r="CA54" s="217"/>
      <c r="CB54" s="217"/>
      <c r="CC54" s="217"/>
      <c r="CD54" s="217"/>
      <c r="CE54" s="222">
        <f t="shared" si="1"/>
        <v>0</v>
      </c>
      <c r="CF54" s="217">
        <f t="shared" si="2"/>
        <v>0</v>
      </c>
      <c r="CG54" s="215">
        <v>9</v>
      </c>
      <c r="CH54" s="227">
        <f>IFERROR(VLOOKUP($B54,'INSUMOS ENE'!$A$2:$S$105,17,0),"")</f>
        <v>18022.547999999999</v>
      </c>
      <c r="CI54" s="228">
        <f t="shared" si="3"/>
        <v>162202.932</v>
      </c>
      <c r="CJ54" s="215">
        <v>0</v>
      </c>
      <c r="CK54" s="218">
        <f>IFERROR(VLOOKUP($B54,'INSUMOS ENE'!$A$2:$S$105,14,0),"")</f>
        <v>16220.293199999998</v>
      </c>
      <c r="CL54" s="224">
        <f t="shared" si="4"/>
        <v>0</v>
      </c>
      <c r="CM54" s="225">
        <f t="shared" si="5"/>
        <v>0</v>
      </c>
      <c r="CN54" s="226">
        <f t="shared" si="6"/>
        <v>162202.932</v>
      </c>
    </row>
    <row r="55" spans="1:92" ht="16.5" x14ac:dyDescent="0.25">
      <c r="A55" s="213">
        <v>50</v>
      </c>
      <c r="B55" s="214">
        <v>105</v>
      </c>
      <c r="C55" s="215">
        <f>IFERROR(VLOOKUP($B55,'INSUMOS ENE'!$A$2:$S$105,10,0),"")</f>
        <v>0</v>
      </c>
      <c r="D55" s="216" t="s">
        <v>84</v>
      </c>
      <c r="E55" s="215">
        <v>25</v>
      </c>
      <c r="F55" s="215">
        <f>IFERROR(VLOOKUP($B55,'INSUMOS ENE'!$A$2:$G$105,7,0),"")</f>
        <v>-25</v>
      </c>
      <c r="G55" s="215">
        <f>IFERROR(VLOOKUP(B55,'INSUMOS ENE'!$A$2:$G$105,6,0),"0")</f>
        <v>0</v>
      </c>
      <c r="H55" s="217"/>
      <c r="I55" s="220">
        <f>IFERROR(VLOOKUP($B55,'INSUMOS ENE'!$A$2:$S$105,17,0),"")</f>
        <v>27641.3</v>
      </c>
      <c r="J55" s="219">
        <f t="shared" si="0"/>
        <v>0</v>
      </c>
      <c r="K55" s="217"/>
      <c r="L55" s="220">
        <f>IFERROR(VLOOKUP($B55,'INSUMOS ENE'!$A$2:$S$105,17,0),"")</f>
        <v>27641.3</v>
      </c>
      <c r="M55" s="217"/>
      <c r="N55" s="217"/>
      <c r="O55" s="217"/>
      <c r="P55" s="217"/>
      <c r="Q55" s="217"/>
      <c r="R55" s="217"/>
      <c r="S55" s="217"/>
      <c r="T55" s="217"/>
      <c r="U55" s="217"/>
      <c r="V55" s="217"/>
      <c r="W55" s="217"/>
      <c r="X55" s="217"/>
      <c r="Y55" s="217"/>
      <c r="Z55" s="217"/>
      <c r="AA55" s="217"/>
      <c r="AB55" s="217"/>
      <c r="AC55" s="217"/>
      <c r="AD55" s="217"/>
      <c r="AE55" s="217"/>
      <c r="AF55" s="217"/>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c r="BF55" s="217"/>
      <c r="BG55" s="217"/>
      <c r="BH55" s="217"/>
      <c r="BI55" s="217"/>
      <c r="BJ55" s="217"/>
      <c r="BK55" s="217"/>
      <c r="BL55" s="217"/>
      <c r="BM55" s="217"/>
      <c r="BN55" s="217"/>
      <c r="BO55" s="217"/>
      <c r="BP55" s="217"/>
      <c r="BQ55" s="217"/>
      <c r="BR55" s="217"/>
      <c r="BS55" s="217"/>
      <c r="BT55" s="217"/>
      <c r="BU55" s="217"/>
      <c r="BV55" s="217"/>
      <c r="BW55" s="217"/>
      <c r="BX55" s="217"/>
      <c r="BY55" s="217"/>
      <c r="BZ55" s="217"/>
      <c r="CA55" s="217"/>
      <c r="CB55" s="217"/>
      <c r="CC55" s="217"/>
      <c r="CD55" s="217"/>
      <c r="CE55" s="222">
        <f t="shared" si="1"/>
        <v>0</v>
      </c>
      <c r="CF55" s="217">
        <f t="shared" si="2"/>
        <v>0</v>
      </c>
      <c r="CG55" s="215">
        <v>5</v>
      </c>
      <c r="CH55" s="227">
        <f>IFERROR(VLOOKUP($B55,'INSUMOS ENE'!$A$2:$S$105,17,0),"")</f>
        <v>27641.3</v>
      </c>
      <c r="CI55" s="228">
        <f t="shared" si="3"/>
        <v>138206.5</v>
      </c>
      <c r="CJ55" s="215">
        <v>0</v>
      </c>
      <c r="CK55" s="218">
        <f>IFERROR(VLOOKUP($B55,'INSUMOS ENE'!$A$2:$S$105,14,0),"")</f>
        <v>27265.567500000001</v>
      </c>
      <c r="CL55" s="224">
        <f t="shared" si="4"/>
        <v>0</v>
      </c>
      <c r="CM55" s="225">
        <f t="shared" si="5"/>
        <v>0</v>
      </c>
      <c r="CN55" s="226">
        <f t="shared" si="6"/>
        <v>138206.5</v>
      </c>
    </row>
    <row r="56" spans="1:92" ht="16.5" x14ac:dyDescent="0.25">
      <c r="A56" s="213">
        <v>51</v>
      </c>
      <c r="B56" s="214">
        <v>106</v>
      </c>
      <c r="C56" s="215">
        <f>IFERROR(VLOOKUP($B56,'INSUMOS ENE'!$A$2:$S$105,10,0),"")</f>
        <v>0</v>
      </c>
      <c r="D56" s="216" t="s">
        <v>85</v>
      </c>
      <c r="E56" s="215">
        <v>25</v>
      </c>
      <c r="F56" s="215">
        <f>IFERROR(VLOOKUP($B56,'INSUMOS ENE'!$A$2:$G$105,7,0),"")</f>
        <v>-25</v>
      </c>
      <c r="G56" s="215">
        <f>IFERROR(VLOOKUP(B56,'INSUMOS ENE'!$A$2:$G$105,6,0),"0")</f>
        <v>0</v>
      </c>
      <c r="H56" s="217"/>
      <c r="I56" s="220">
        <f>IFERROR(VLOOKUP($B56,'INSUMOS ENE'!$A$2:$S$105,17,0),"")</f>
        <v>0</v>
      </c>
      <c r="J56" s="219">
        <f t="shared" si="0"/>
        <v>0</v>
      </c>
      <c r="K56" s="217"/>
      <c r="L56" s="220">
        <f>IFERROR(VLOOKUP($B56,'INSUMOS ENE'!$A$2:$S$105,17,0),"")</f>
        <v>0</v>
      </c>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7"/>
      <c r="AY56" s="217"/>
      <c r="AZ56" s="217"/>
      <c r="BA56" s="217"/>
      <c r="BB56" s="217"/>
      <c r="BC56" s="217"/>
      <c r="BD56" s="217"/>
      <c r="BE56" s="217"/>
      <c r="BF56" s="217"/>
      <c r="BG56" s="217"/>
      <c r="BH56" s="217"/>
      <c r="BI56" s="217"/>
      <c r="BJ56" s="217"/>
      <c r="BK56" s="217"/>
      <c r="BL56" s="217"/>
      <c r="BM56" s="217"/>
      <c r="BN56" s="217"/>
      <c r="BO56" s="217"/>
      <c r="BP56" s="217"/>
      <c r="BQ56" s="217"/>
      <c r="BR56" s="217"/>
      <c r="BS56" s="217"/>
      <c r="BT56" s="217"/>
      <c r="BU56" s="217"/>
      <c r="BV56" s="217"/>
      <c r="BW56" s="217"/>
      <c r="BX56" s="217"/>
      <c r="BY56" s="217"/>
      <c r="BZ56" s="217"/>
      <c r="CA56" s="217"/>
      <c r="CB56" s="217"/>
      <c r="CC56" s="217"/>
      <c r="CD56" s="217"/>
      <c r="CE56" s="222">
        <f t="shared" si="1"/>
        <v>0</v>
      </c>
      <c r="CF56" s="217">
        <f t="shared" si="2"/>
        <v>0</v>
      </c>
      <c r="CG56" s="215">
        <v>7</v>
      </c>
      <c r="CH56" s="227">
        <f>IFERROR(VLOOKUP($B56,'INSUMOS ENE'!$A$2:$S$105,17,0),"")</f>
        <v>0</v>
      </c>
      <c r="CI56" s="228">
        <f t="shared" si="3"/>
        <v>0</v>
      </c>
      <c r="CJ56" s="215">
        <v>0</v>
      </c>
      <c r="CK56" s="218">
        <f>IFERROR(VLOOKUP($B56,'INSUMOS ENE'!$A$2:$S$105,14,0),"")</f>
        <v>27265.567500000001</v>
      </c>
      <c r="CL56" s="224">
        <f t="shared" si="4"/>
        <v>0</v>
      </c>
      <c r="CM56" s="225">
        <f t="shared" si="5"/>
        <v>0</v>
      </c>
      <c r="CN56" s="226">
        <f t="shared" si="6"/>
        <v>0</v>
      </c>
    </row>
    <row r="57" spans="1:92" ht="16.5" x14ac:dyDescent="0.25">
      <c r="A57" s="213">
        <v>52</v>
      </c>
      <c r="B57" s="214">
        <v>108</v>
      </c>
      <c r="C57" s="215">
        <f>IFERROR(VLOOKUP($B57,'INSUMOS ENE'!$A$2:$S$105,10,0),"")</f>
        <v>0</v>
      </c>
      <c r="D57" s="216" t="s">
        <v>131</v>
      </c>
      <c r="E57" s="215">
        <v>20</v>
      </c>
      <c r="F57" s="215">
        <f>IFERROR(VLOOKUP($B57,'INSUMOS ENE'!$A$2:$G$105,7,0),"")</f>
        <v>-20</v>
      </c>
      <c r="G57" s="215">
        <f>IFERROR(VLOOKUP(B57,'INSUMOS ENE'!$A$2:$G$105,6,0),"0")</f>
        <v>0</v>
      </c>
      <c r="H57" s="217"/>
      <c r="I57" s="220">
        <f>IFERROR(VLOOKUP($B57,'INSUMOS ENE'!$A$2:$S$105,17,0),"")</f>
        <v>38697.82</v>
      </c>
      <c r="J57" s="219">
        <f t="shared" si="0"/>
        <v>0</v>
      </c>
      <c r="K57" s="217"/>
      <c r="L57" s="220">
        <f>IFERROR(VLOOKUP($B57,'INSUMOS ENE'!$A$2:$S$105,17,0),"")</f>
        <v>38697.82</v>
      </c>
      <c r="M57" s="217"/>
      <c r="N57" s="217"/>
      <c r="O57" s="217"/>
      <c r="P57" s="217"/>
      <c r="Q57" s="217"/>
      <c r="R57" s="217"/>
      <c r="S57" s="217"/>
      <c r="T57" s="217"/>
      <c r="U57" s="217"/>
      <c r="V57" s="217"/>
      <c r="W57" s="217"/>
      <c r="X57" s="217"/>
      <c r="Y57" s="217"/>
      <c r="Z57" s="217"/>
      <c r="AA57" s="217"/>
      <c r="AB57" s="217"/>
      <c r="AC57" s="217"/>
      <c r="AD57" s="217"/>
      <c r="AE57" s="217"/>
      <c r="AF57" s="217"/>
      <c r="AG57" s="217"/>
      <c r="AH57" s="217"/>
      <c r="AI57" s="217"/>
      <c r="AJ57" s="217"/>
      <c r="AK57" s="217"/>
      <c r="AL57" s="217"/>
      <c r="AM57" s="217"/>
      <c r="AN57" s="217"/>
      <c r="AO57" s="217"/>
      <c r="AP57" s="217"/>
      <c r="AQ57" s="217"/>
      <c r="AR57" s="217"/>
      <c r="AS57" s="217"/>
      <c r="AT57" s="217"/>
      <c r="AU57" s="217"/>
      <c r="AV57" s="217"/>
      <c r="AW57" s="217"/>
      <c r="AX57" s="217"/>
      <c r="AY57" s="217"/>
      <c r="AZ57" s="217"/>
      <c r="BA57" s="217"/>
      <c r="BB57" s="217"/>
      <c r="BC57" s="217"/>
      <c r="BD57" s="217"/>
      <c r="BE57" s="217"/>
      <c r="BF57" s="217"/>
      <c r="BG57" s="217"/>
      <c r="BH57" s="217"/>
      <c r="BI57" s="217"/>
      <c r="BJ57" s="217"/>
      <c r="BK57" s="217"/>
      <c r="BL57" s="217"/>
      <c r="BM57" s="217"/>
      <c r="BN57" s="217"/>
      <c r="BO57" s="217"/>
      <c r="BP57" s="217"/>
      <c r="BQ57" s="217"/>
      <c r="BR57" s="217"/>
      <c r="BS57" s="217"/>
      <c r="BT57" s="217"/>
      <c r="BU57" s="217"/>
      <c r="BV57" s="217"/>
      <c r="BW57" s="217"/>
      <c r="BX57" s="217"/>
      <c r="BY57" s="217"/>
      <c r="BZ57" s="217"/>
      <c r="CA57" s="217"/>
      <c r="CB57" s="217"/>
      <c r="CC57" s="217"/>
      <c r="CD57" s="217"/>
      <c r="CE57" s="222">
        <f t="shared" si="1"/>
        <v>0</v>
      </c>
      <c r="CF57" s="217">
        <f t="shared" si="2"/>
        <v>0</v>
      </c>
      <c r="CG57" s="215">
        <v>2</v>
      </c>
      <c r="CH57" s="227">
        <f>IFERROR(VLOOKUP($B57,'INSUMOS ENE'!$A$2:$S$105,17,0),"")</f>
        <v>38697.82</v>
      </c>
      <c r="CI57" s="228">
        <f t="shared" si="3"/>
        <v>77395.64</v>
      </c>
      <c r="CJ57" s="215">
        <v>0</v>
      </c>
      <c r="CK57" s="218">
        <f>IFERROR(VLOOKUP($B57,'INSUMOS ENE'!$A$2:$S$105,14,0),"")</f>
        <v>79606.944000000003</v>
      </c>
      <c r="CL57" s="224">
        <f t="shared" si="4"/>
        <v>0</v>
      </c>
      <c r="CM57" s="225">
        <f t="shared" si="5"/>
        <v>0</v>
      </c>
      <c r="CN57" s="226">
        <f t="shared" si="6"/>
        <v>77395.64</v>
      </c>
    </row>
    <row r="58" spans="1:92" ht="16.5" x14ac:dyDescent="0.25">
      <c r="A58" s="213">
        <v>53</v>
      </c>
      <c r="B58" s="214">
        <v>109</v>
      </c>
      <c r="C58" s="215">
        <f>IFERROR(VLOOKUP($B58,'INSUMOS ENE'!$A$2:$S$105,10,0),"")</f>
        <v>0</v>
      </c>
      <c r="D58" s="216" t="s">
        <v>132</v>
      </c>
      <c r="E58" s="215">
        <v>2</v>
      </c>
      <c r="F58" s="215">
        <f>IFERROR(VLOOKUP($B58,'INSUMOS ENE'!$A$2:$G$105,7,0),"")</f>
        <v>-2</v>
      </c>
      <c r="G58" s="215">
        <f>IFERROR(VLOOKUP(B58,'INSUMOS ENE'!$A$2:$G$105,6,0),"0")</f>
        <v>0</v>
      </c>
      <c r="H58" s="217"/>
      <c r="I58" s="220">
        <f>IFERROR(VLOOKUP($B58,'INSUMOS ENE'!$A$2:$S$105,17,0),"")</f>
        <v>49754.340000000004</v>
      </c>
      <c r="J58" s="219">
        <f t="shared" si="0"/>
        <v>0</v>
      </c>
      <c r="K58" s="217"/>
      <c r="L58" s="220">
        <f>IFERROR(VLOOKUP($B58,'INSUMOS ENE'!$A$2:$S$105,17,0),"")</f>
        <v>49754.340000000004</v>
      </c>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7"/>
      <c r="AY58" s="217"/>
      <c r="AZ58" s="217"/>
      <c r="BA58" s="217"/>
      <c r="BB58" s="217"/>
      <c r="BC58" s="217"/>
      <c r="BD58" s="217"/>
      <c r="BE58" s="217"/>
      <c r="BF58" s="217"/>
      <c r="BG58" s="217"/>
      <c r="BH58" s="217"/>
      <c r="BI58" s="217"/>
      <c r="BJ58" s="217"/>
      <c r="BK58" s="217"/>
      <c r="BL58" s="217"/>
      <c r="BM58" s="217"/>
      <c r="BN58" s="217"/>
      <c r="BO58" s="217"/>
      <c r="BP58" s="217"/>
      <c r="BQ58" s="217"/>
      <c r="BR58" s="217"/>
      <c r="BS58" s="217"/>
      <c r="BT58" s="217"/>
      <c r="BU58" s="217"/>
      <c r="BV58" s="217"/>
      <c r="BW58" s="217"/>
      <c r="BX58" s="217"/>
      <c r="BY58" s="217"/>
      <c r="BZ58" s="217"/>
      <c r="CA58" s="217"/>
      <c r="CB58" s="217"/>
      <c r="CC58" s="217"/>
      <c r="CD58" s="217"/>
      <c r="CE58" s="222">
        <f t="shared" si="1"/>
        <v>0</v>
      </c>
      <c r="CF58" s="217">
        <f t="shared" si="2"/>
        <v>0</v>
      </c>
      <c r="CG58" s="215">
        <v>2</v>
      </c>
      <c r="CH58" s="227">
        <f>IFERROR(VLOOKUP($B58,'INSUMOS ENE'!$A$2:$S$105,17,0),"")</f>
        <v>49754.340000000004</v>
      </c>
      <c r="CI58" s="228">
        <f t="shared" si="3"/>
        <v>99508.680000000008</v>
      </c>
      <c r="CJ58" s="215">
        <v>0</v>
      </c>
      <c r="CK58" s="218">
        <f>IFERROR(VLOOKUP($B58,'INSUMOS ENE'!$A$2:$S$105,14,0),"")</f>
        <v>88761.364199999996</v>
      </c>
      <c r="CL58" s="224">
        <f t="shared" si="4"/>
        <v>0</v>
      </c>
      <c r="CM58" s="225">
        <f t="shared" si="5"/>
        <v>0</v>
      </c>
      <c r="CN58" s="226">
        <f t="shared" si="6"/>
        <v>99508.680000000008</v>
      </c>
    </row>
    <row r="59" spans="1:92" ht="16.5" x14ac:dyDescent="0.25">
      <c r="A59" s="213">
        <v>54</v>
      </c>
      <c r="B59" s="214">
        <v>110</v>
      </c>
      <c r="C59" s="215">
        <f>IFERROR(VLOOKUP($B59,'INSUMOS ENE'!$A$2:$S$105,10,0),"")</f>
        <v>367</v>
      </c>
      <c r="D59" s="216" t="s">
        <v>86</v>
      </c>
      <c r="E59" s="215">
        <v>96</v>
      </c>
      <c r="F59" s="215">
        <f>IFERROR(VLOOKUP($B59,'INSUMOS ENE'!$A$2:$G$105,7,0),"")</f>
        <v>391</v>
      </c>
      <c r="G59" s="215">
        <f>IFERROR(VLOOKUP(B59,'INSUMOS ENE'!$A$2:$G$105,6,0),"0")</f>
        <v>487</v>
      </c>
      <c r="H59" s="234">
        <v>80</v>
      </c>
      <c r="I59" s="227">
        <f>IFERROR(VLOOKUP($B59,'INSUMOS ENE'!$A$2:$S$105,17,0),"")</f>
        <v>470.84799999999996</v>
      </c>
      <c r="J59" s="219">
        <f t="shared" si="0"/>
        <v>37667.839999999997</v>
      </c>
      <c r="K59" s="234">
        <v>25</v>
      </c>
      <c r="L59" s="227">
        <f>IFERROR(VLOOKUP($B59,'INSUMOS ENE'!$A$2:$S$105,17,0),"")</f>
        <v>470.84799999999996</v>
      </c>
      <c r="M59" s="219">
        <f t="shared" ref="M59:M65" si="139">K59*L59</f>
        <v>11771.199999999999</v>
      </c>
      <c r="N59" s="234">
        <v>15</v>
      </c>
      <c r="O59" s="227">
        <f>IFERROR(VLOOKUP($B59,'INSUMOS ENE'!$A$2:$S$105,17,0),"")</f>
        <v>470.84799999999996</v>
      </c>
      <c r="P59" s="219">
        <f t="shared" ref="P59:P65" si="140">N59*O59</f>
        <v>7062.7199999999993</v>
      </c>
      <c r="Q59" s="217"/>
      <c r="R59" s="218">
        <f>IFERROR(VLOOKUP($B59,'INSUMOS ENE'!$A$2:$S$105,14,0),"")</f>
        <v>1442.4974999999999</v>
      </c>
      <c r="S59" s="219">
        <f t="shared" ref="S59:S65" si="141">Q59*R59</f>
        <v>0</v>
      </c>
      <c r="T59" s="217">
        <v>25</v>
      </c>
      <c r="U59" s="218">
        <f>IFERROR(VLOOKUP($B59,'INSUMOS ENE'!$A$2:$S$105,14,0),"")</f>
        <v>1442.4974999999999</v>
      </c>
      <c r="V59" s="219">
        <f t="shared" ref="V59:V65" si="142">T59*U59</f>
        <v>36062.4375</v>
      </c>
      <c r="W59" s="217">
        <v>8</v>
      </c>
      <c r="X59" s="218">
        <f>IFERROR(VLOOKUP($B59,'INSUMOS ENE'!$A$2:$S$105,14,0),"")</f>
        <v>1442.4974999999999</v>
      </c>
      <c r="Y59" s="219">
        <f t="shared" ref="Y59:Y65" si="143">W59*X59</f>
        <v>11539.98</v>
      </c>
      <c r="Z59" s="217">
        <v>20</v>
      </c>
      <c r="AA59" s="218">
        <f>IFERROR(VLOOKUP($B59,'INSUMOS ENE'!$A$2:$S$105,14,0),"")</f>
        <v>1442.4974999999999</v>
      </c>
      <c r="AB59" s="219">
        <f t="shared" ref="AB59:AB65" si="144">Z59*AA59</f>
        <v>28849.949999999997</v>
      </c>
      <c r="AC59" s="217"/>
      <c r="AD59" s="218">
        <f>IFERROR(VLOOKUP($B59,'INSUMOS ENE'!$A$2:$S$105,14,0),"")</f>
        <v>1442.4974999999999</v>
      </c>
      <c r="AE59" s="219">
        <f t="shared" ref="AE59:AE65" si="145">AC59*AD59</f>
        <v>0</v>
      </c>
      <c r="AF59" s="217">
        <v>5</v>
      </c>
      <c r="AG59" s="218">
        <f>IFERROR(VLOOKUP($B59,'INSUMOS ENE'!$A$2:$S$105,14,0),"")</f>
        <v>1442.4974999999999</v>
      </c>
      <c r="AH59" s="219">
        <f t="shared" ref="AH59:AH65" si="146">AF59*AG59</f>
        <v>7212.4874999999993</v>
      </c>
      <c r="AI59" s="217">
        <f>15</f>
        <v>15</v>
      </c>
      <c r="AJ59" s="218">
        <f>IFERROR(VLOOKUP($B59,'INSUMOS ENE'!$A$2:$S$105,14,0),"")</f>
        <v>1442.4974999999999</v>
      </c>
      <c r="AK59" s="219">
        <f t="shared" ref="AK59:AK65" si="147">AI59*AJ59</f>
        <v>21637.462499999998</v>
      </c>
      <c r="AL59" s="217">
        <v>20</v>
      </c>
      <c r="AM59" s="218">
        <f>IFERROR(VLOOKUP($B59,'INSUMOS ENE'!$A$2:$S$105,14,0),"")</f>
        <v>1442.4974999999999</v>
      </c>
      <c r="AN59" s="219">
        <f t="shared" ref="AN59:AN65" si="148">AL59*AM59</f>
        <v>28849.949999999997</v>
      </c>
      <c r="AO59" s="217">
        <v>20</v>
      </c>
      <c r="AP59" s="218">
        <f>IFERROR(VLOOKUP($B59,'INSUMOS ENE'!$A$2:$S$105,14,0),"")</f>
        <v>1442.4974999999999</v>
      </c>
      <c r="AQ59" s="219">
        <f t="shared" ref="AQ59:AQ65" si="149">AO59*AP59</f>
        <v>28849.949999999997</v>
      </c>
      <c r="AR59" s="217">
        <v>10</v>
      </c>
      <c r="AS59" s="218">
        <f>IFERROR(VLOOKUP($B59,'INSUMOS ENE'!$A$2:$S$105,14,0),"")</f>
        <v>1442.4974999999999</v>
      </c>
      <c r="AT59" s="219">
        <f t="shared" ref="AT59:AT65" si="150">AR59*AS59</f>
        <v>14424.974999999999</v>
      </c>
      <c r="AU59" s="217">
        <v>4</v>
      </c>
      <c r="AV59" s="218">
        <f>IFERROR(VLOOKUP($B59,'INSUMOS ENE'!$A$2:$S$105,14,0),"")</f>
        <v>1442.4974999999999</v>
      </c>
      <c r="AW59" s="219">
        <f t="shared" ref="AW59:AW65" si="151">AU59*AV59</f>
        <v>5769.99</v>
      </c>
      <c r="AX59" s="217">
        <v>15</v>
      </c>
      <c r="AY59" s="218">
        <f>IFERROR(VLOOKUP($B59,'INSUMOS ENE'!$A$2:$S$105,14,0),"")</f>
        <v>1442.4974999999999</v>
      </c>
      <c r="AZ59" s="219">
        <f t="shared" ref="AZ59:AZ65" si="152">AX59*AY59</f>
        <v>21637.462499999998</v>
      </c>
      <c r="BA59" s="217">
        <v>16</v>
      </c>
      <c r="BB59" s="218">
        <f>IFERROR(VLOOKUP($B59,'INSUMOS ENE'!$A$2:$S$105,14,0),"")</f>
        <v>1442.4974999999999</v>
      </c>
      <c r="BC59" s="219">
        <f t="shared" ref="BC59:BC65" si="153">BA59*BB59</f>
        <v>23079.96</v>
      </c>
      <c r="BD59" s="217">
        <v>4</v>
      </c>
      <c r="BE59" s="218">
        <f>IFERROR(VLOOKUP($B59,'INSUMOS ENE'!$A$2:$S$105,14,0),"")</f>
        <v>1442.4974999999999</v>
      </c>
      <c r="BF59" s="219">
        <f t="shared" ref="BF59:BF65" si="154">BD59*BE59</f>
        <v>5769.99</v>
      </c>
      <c r="BG59" s="217">
        <v>60</v>
      </c>
      <c r="BH59" s="218">
        <f>IFERROR(VLOOKUP($B59,'INSUMOS ENE'!$A$2:$S$105,14,0),"")</f>
        <v>1442.4974999999999</v>
      </c>
      <c r="BI59" s="219">
        <f t="shared" ref="BI59:BI65" si="155">BG59*BH59</f>
        <v>86549.849999999991</v>
      </c>
      <c r="BJ59" s="217">
        <v>10</v>
      </c>
      <c r="BK59" s="218">
        <f>IFERROR(VLOOKUP($B59,'INSUMOS ENE'!$A$2:$S$105,14,0),"")</f>
        <v>1442.4974999999999</v>
      </c>
      <c r="BL59" s="219">
        <f t="shared" ref="BL59:BL65" si="156">BJ59*BK59</f>
        <v>14424.974999999999</v>
      </c>
      <c r="BM59" s="217">
        <v>15</v>
      </c>
      <c r="BN59" s="218">
        <f>IFERROR(VLOOKUP($B59,'INSUMOS ENE'!$A$2:$S$105,14,0),"")</f>
        <v>1442.4974999999999</v>
      </c>
      <c r="BO59" s="219">
        <f t="shared" ref="BO59:BO65" si="157">BM59*BN59</f>
        <v>21637.462499999998</v>
      </c>
      <c r="BP59" s="217">
        <v>60</v>
      </c>
      <c r="BQ59" s="218">
        <f>IFERROR(VLOOKUP($B59,'INSUMOS ENE'!$A$2:$S$105,14,0),"")</f>
        <v>1442.4974999999999</v>
      </c>
      <c r="BR59" s="219">
        <f t="shared" ref="BR59:BR65" si="158">BP59*BQ59</f>
        <v>86549.849999999991</v>
      </c>
      <c r="BS59" s="217">
        <v>30</v>
      </c>
      <c r="BT59" s="218">
        <f>IFERROR(VLOOKUP($B59,'INSUMOS ENE'!$A$2:$S$105,14,0),"")</f>
        <v>1442.4974999999999</v>
      </c>
      <c r="BU59" s="219">
        <f t="shared" ref="BU59:BU65" si="159">BS59*BT59</f>
        <v>43274.924999999996</v>
      </c>
      <c r="BV59" s="217">
        <v>10</v>
      </c>
      <c r="BW59" s="218">
        <f>IFERROR(VLOOKUP($B59,'INSUMOS ENE'!$A$2:$S$105,14,0),"")</f>
        <v>1442.4974999999999</v>
      </c>
      <c r="BX59" s="219">
        <f t="shared" ref="BX59:BX65" si="160">BV59*BW59</f>
        <v>14424.974999999999</v>
      </c>
      <c r="BY59" s="217">
        <v>10</v>
      </c>
      <c r="BZ59" s="218">
        <f>IFERROR(VLOOKUP($B59,'INSUMOS ENE'!$A$2:$S$105,14,0),"")</f>
        <v>1442.4974999999999</v>
      </c>
      <c r="CA59" s="219">
        <f t="shared" ref="CA59:CA65" si="161">BY59*BZ59</f>
        <v>14424.974999999999</v>
      </c>
      <c r="CB59" s="217">
        <v>10</v>
      </c>
      <c r="CC59" s="218">
        <f>IFERROR(VLOOKUP($B59,'INSUMOS ENE'!$A$2:$S$105,14,0),"")</f>
        <v>1442.4974999999999</v>
      </c>
      <c r="CD59" s="219">
        <f t="shared" ref="CD59:CD65" si="162">CB59*CC59</f>
        <v>14424.974999999999</v>
      </c>
      <c r="CE59" s="222">
        <f t="shared" si="1"/>
        <v>487</v>
      </c>
      <c r="CF59" s="217">
        <f t="shared" si="2"/>
        <v>0</v>
      </c>
      <c r="CG59" s="215">
        <v>120</v>
      </c>
      <c r="CH59" s="227">
        <f>IFERROR(VLOOKUP($B59,'INSUMOS ENE'!$A$2:$S$105,17,0),"")</f>
        <v>470.84799999999996</v>
      </c>
      <c r="CI59" s="228">
        <f t="shared" si="3"/>
        <v>56501.759999999995</v>
      </c>
      <c r="CJ59" s="215">
        <v>367</v>
      </c>
      <c r="CK59" s="218">
        <f>IFERROR(VLOOKUP($B59,'INSUMOS ENE'!$A$2:$S$105,14,0),"")</f>
        <v>1442.4974999999999</v>
      </c>
      <c r="CL59" s="224">
        <f t="shared" si="4"/>
        <v>529396.58250000002</v>
      </c>
      <c r="CM59" s="225">
        <f t="shared" si="5"/>
        <v>585898.34250000003</v>
      </c>
      <c r="CN59" s="226">
        <f t="shared" si="6"/>
        <v>585898.34250000003</v>
      </c>
    </row>
    <row r="60" spans="1:92" ht="16.5" x14ac:dyDescent="0.25">
      <c r="A60" s="213">
        <v>55</v>
      </c>
      <c r="B60" s="214">
        <v>118</v>
      </c>
      <c r="C60" s="215">
        <f>IFERROR(VLOOKUP($B60,'INSUMOS ENE'!$A$2:$S$105,10,0),"")</f>
        <v>305</v>
      </c>
      <c r="D60" s="216" t="s">
        <v>87</v>
      </c>
      <c r="E60" s="215">
        <v>96</v>
      </c>
      <c r="F60" s="215">
        <f>IFERROR(VLOOKUP($B60,'INSUMOS ENE'!$A$2:$G$105,7,0),"")</f>
        <v>329</v>
      </c>
      <c r="G60" s="215">
        <f>IFERROR(VLOOKUP(B60,'INSUMOS ENE'!$A$2:$G$105,6,0),"0")</f>
        <v>425</v>
      </c>
      <c r="H60" s="234">
        <v>100</v>
      </c>
      <c r="I60" s="227">
        <f>IFERROR(VLOOKUP($B60,'INSUMOS ENE'!$A$2:$S$105,17,0),"")</f>
        <v>2455.136</v>
      </c>
      <c r="J60" s="219">
        <f t="shared" si="0"/>
        <v>245513.60000000001</v>
      </c>
      <c r="K60" s="217">
        <v>40</v>
      </c>
      <c r="L60" s="218">
        <f>IFERROR(VLOOKUP($B60,'INSUMOS ENE'!$A$2:$S$105,14,0),"")</f>
        <v>4129.7993999999999</v>
      </c>
      <c r="M60" s="219">
        <f t="shared" si="139"/>
        <v>165191.976</v>
      </c>
      <c r="N60" s="217">
        <v>12</v>
      </c>
      <c r="O60" s="218">
        <f>IFERROR(VLOOKUP($B60,'INSUMOS ENE'!$A$2:$S$105,14,0),"")</f>
        <v>4129.7993999999999</v>
      </c>
      <c r="P60" s="219">
        <f t="shared" si="140"/>
        <v>49557.592799999999</v>
      </c>
      <c r="Q60" s="217"/>
      <c r="R60" s="218">
        <f>IFERROR(VLOOKUP($B60,'INSUMOS ENE'!$A$2:$S$105,14,0),"")</f>
        <v>4129.7993999999999</v>
      </c>
      <c r="S60" s="219">
        <f t="shared" si="141"/>
        <v>0</v>
      </c>
      <c r="T60" s="217">
        <v>25</v>
      </c>
      <c r="U60" s="218">
        <f>IFERROR(VLOOKUP($B60,'INSUMOS ENE'!$A$2:$S$105,14,0),"")</f>
        <v>4129.7993999999999</v>
      </c>
      <c r="V60" s="219">
        <f t="shared" si="142"/>
        <v>103244.985</v>
      </c>
      <c r="W60" s="234">
        <v>10</v>
      </c>
      <c r="X60" s="227">
        <f>IFERROR(VLOOKUP($B60,'INSUMOS ENE'!$A$2:$S$105,17,0),"")</f>
        <v>2455.136</v>
      </c>
      <c r="Y60" s="219">
        <f t="shared" si="143"/>
        <v>24551.360000000001</v>
      </c>
      <c r="Z60" s="217"/>
      <c r="AA60" s="218">
        <f>IFERROR(VLOOKUP($B60,'INSUMOS ENE'!$A$2:$S$105,14,0),"")</f>
        <v>4129.7993999999999</v>
      </c>
      <c r="AB60" s="219">
        <f t="shared" si="144"/>
        <v>0</v>
      </c>
      <c r="AC60" s="217"/>
      <c r="AD60" s="218">
        <f>IFERROR(VLOOKUP($B60,'INSUMOS ENE'!$A$2:$S$105,14,0),"")</f>
        <v>4129.7993999999999</v>
      </c>
      <c r="AE60" s="219">
        <f t="shared" si="145"/>
        <v>0</v>
      </c>
      <c r="AF60" s="234">
        <v>10</v>
      </c>
      <c r="AG60" s="227">
        <f>IFERROR(VLOOKUP($B60,'INSUMOS ENE'!$A$2:$S$105,17,0),"")</f>
        <v>2455.136</v>
      </c>
      <c r="AH60" s="219">
        <f t="shared" si="146"/>
        <v>24551.360000000001</v>
      </c>
      <c r="AI60" s="217">
        <v>5</v>
      </c>
      <c r="AJ60" s="218">
        <f>IFERROR(VLOOKUP($B60,'INSUMOS ENE'!$A$2:$S$105,14,0),"")</f>
        <v>4129.7993999999999</v>
      </c>
      <c r="AK60" s="219">
        <f t="shared" si="147"/>
        <v>20648.996999999999</v>
      </c>
      <c r="AL60" s="217">
        <v>15</v>
      </c>
      <c r="AM60" s="218">
        <f>IFERROR(VLOOKUP($B60,'INSUMOS ENE'!$A$2:$S$105,14,0),"")</f>
        <v>4129.7993999999999</v>
      </c>
      <c r="AN60" s="219">
        <f t="shared" si="148"/>
        <v>61946.990999999995</v>
      </c>
      <c r="AO60" s="217">
        <v>20</v>
      </c>
      <c r="AP60" s="218">
        <f>IFERROR(VLOOKUP($B60,'INSUMOS ENE'!$A$2:$S$105,14,0),"")</f>
        <v>4129.7993999999999</v>
      </c>
      <c r="AQ60" s="219">
        <f t="shared" si="149"/>
        <v>82595.987999999998</v>
      </c>
      <c r="AR60" s="217"/>
      <c r="AS60" s="218">
        <f>IFERROR(VLOOKUP($B60,'INSUMOS ENE'!$A$2:$S$105,14,0),"")</f>
        <v>4129.7993999999999</v>
      </c>
      <c r="AT60" s="219">
        <f t="shared" si="150"/>
        <v>0</v>
      </c>
      <c r="AU60" s="217">
        <v>4</v>
      </c>
      <c r="AV60" s="218">
        <f>IFERROR(VLOOKUP($B60,'INSUMOS ENE'!$A$2:$S$105,14,0),"")</f>
        <v>4129.7993999999999</v>
      </c>
      <c r="AW60" s="219">
        <f t="shared" si="151"/>
        <v>16519.1976</v>
      </c>
      <c r="AX60" s="217">
        <v>20</v>
      </c>
      <c r="AY60" s="218">
        <f>IFERROR(VLOOKUP($B60,'INSUMOS ENE'!$A$2:$S$105,14,0),"")</f>
        <v>4129.7993999999999</v>
      </c>
      <c r="AZ60" s="219">
        <f t="shared" si="152"/>
        <v>82595.987999999998</v>
      </c>
      <c r="BA60" s="217"/>
      <c r="BB60" s="218">
        <f>IFERROR(VLOOKUP($B60,'INSUMOS ENE'!$A$2:$S$105,14,0),"")</f>
        <v>4129.7993999999999</v>
      </c>
      <c r="BC60" s="219">
        <f t="shared" si="153"/>
        <v>0</v>
      </c>
      <c r="BD60" s="217">
        <v>6</v>
      </c>
      <c r="BE60" s="218">
        <f>IFERROR(VLOOKUP($B60,'INSUMOS ENE'!$A$2:$S$105,14,0),"")</f>
        <v>4129.7993999999999</v>
      </c>
      <c r="BF60" s="219">
        <f t="shared" si="154"/>
        <v>24778.796399999999</v>
      </c>
      <c r="BG60" s="217">
        <v>10</v>
      </c>
      <c r="BH60" s="218">
        <f>IFERROR(VLOOKUP($B60,'INSUMOS ENE'!$A$2:$S$105,14,0),"")</f>
        <v>4129.7993999999999</v>
      </c>
      <c r="BI60" s="219">
        <f t="shared" si="155"/>
        <v>41297.993999999999</v>
      </c>
      <c r="BJ60" s="217">
        <v>10</v>
      </c>
      <c r="BK60" s="218">
        <f>IFERROR(VLOOKUP($B60,'INSUMOS ENE'!$A$2:$S$105,14,0),"")</f>
        <v>4129.7993999999999</v>
      </c>
      <c r="BL60" s="219">
        <f t="shared" si="156"/>
        <v>41297.993999999999</v>
      </c>
      <c r="BM60" s="217">
        <v>15</v>
      </c>
      <c r="BN60" s="218">
        <f>IFERROR(VLOOKUP($B60,'INSUMOS ENE'!$A$2:$S$105,14,0),"")</f>
        <v>4129.7993999999999</v>
      </c>
      <c r="BO60" s="219">
        <f t="shared" si="157"/>
        <v>61946.990999999995</v>
      </c>
      <c r="BP60" s="217">
        <v>60</v>
      </c>
      <c r="BQ60" s="218">
        <f>IFERROR(VLOOKUP($B60,'INSUMOS ENE'!$A$2:$S$105,14,0),"")</f>
        <v>4129.7993999999999</v>
      </c>
      <c r="BR60" s="219">
        <f t="shared" si="158"/>
        <v>247787.96399999998</v>
      </c>
      <c r="BS60" s="217">
        <v>35</v>
      </c>
      <c r="BT60" s="218">
        <f>IFERROR(VLOOKUP($B60,'INSUMOS ENE'!$A$2:$S$105,14,0),"")</f>
        <v>4129.7993999999999</v>
      </c>
      <c r="BU60" s="219">
        <f t="shared" si="159"/>
        <v>144542.97899999999</v>
      </c>
      <c r="BV60" s="217">
        <v>15</v>
      </c>
      <c r="BW60" s="218">
        <f>IFERROR(VLOOKUP($B60,'INSUMOS ENE'!$A$2:$S$105,14,0),"")</f>
        <v>4129.7993999999999</v>
      </c>
      <c r="BX60" s="219">
        <f t="shared" si="160"/>
        <v>61946.990999999995</v>
      </c>
      <c r="BY60" s="217">
        <v>5</v>
      </c>
      <c r="BZ60" s="218">
        <f>IFERROR(VLOOKUP($B60,'INSUMOS ENE'!$A$2:$S$105,14,0),"")</f>
        <v>4129.7993999999999</v>
      </c>
      <c r="CA60" s="219">
        <f t="shared" si="161"/>
        <v>20648.996999999999</v>
      </c>
      <c r="CB60" s="217">
        <v>8</v>
      </c>
      <c r="CC60" s="218">
        <f>IFERROR(VLOOKUP($B60,'INSUMOS ENE'!$A$2:$S$105,14,0),"")</f>
        <v>4129.7993999999999</v>
      </c>
      <c r="CD60" s="219">
        <f t="shared" si="162"/>
        <v>33038.395199999999</v>
      </c>
      <c r="CE60" s="222">
        <f t="shared" si="1"/>
        <v>425</v>
      </c>
      <c r="CF60" s="217">
        <f t="shared" si="2"/>
        <v>0</v>
      </c>
      <c r="CG60" s="215">
        <v>120</v>
      </c>
      <c r="CH60" s="227">
        <f>IFERROR(VLOOKUP($B60,'INSUMOS ENE'!$A$2:$S$105,17,0),"")</f>
        <v>2455.136</v>
      </c>
      <c r="CI60" s="228">
        <f t="shared" si="3"/>
        <v>294616.32000000001</v>
      </c>
      <c r="CJ60" s="215">
        <v>305</v>
      </c>
      <c r="CK60" s="218">
        <f>IFERROR(VLOOKUP($B60,'INSUMOS ENE'!$A$2:$S$105,14,0),"")</f>
        <v>4129.7993999999999</v>
      </c>
      <c r="CL60" s="224">
        <f t="shared" si="4"/>
        <v>1259588.817</v>
      </c>
      <c r="CM60" s="225">
        <f t="shared" si="5"/>
        <v>1554205.1369999996</v>
      </c>
      <c r="CN60" s="226">
        <f t="shared" si="6"/>
        <v>1554205.1370000001</v>
      </c>
    </row>
    <row r="61" spans="1:92" ht="16.5" x14ac:dyDescent="0.25">
      <c r="A61" s="213">
        <v>56</v>
      </c>
      <c r="B61" s="214">
        <v>119</v>
      </c>
      <c r="C61" s="215">
        <f>IFERROR(VLOOKUP($B61,'INSUMOS ENE'!$A$2:$S$105,10,0),"")</f>
        <v>89</v>
      </c>
      <c r="D61" s="216" t="s">
        <v>133</v>
      </c>
      <c r="E61" s="215">
        <v>96</v>
      </c>
      <c r="F61" s="215">
        <f>IFERROR(VLOOKUP($B61,'INSUMOS ENE'!$A$2:$G$105,7,0),"")</f>
        <v>113</v>
      </c>
      <c r="G61" s="215">
        <f>IFERROR(VLOOKUP(B61,'INSUMOS ENE'!$A$2:$G$105,6,0),"0")</f>
        <v>209</v>
      </c>
      <c r="H61" s="217">
        <v>100</v>
      </c>
      <c r="I61" s="227">
        <f>IFERROR(VLOOKUP($B61,'INSUMOS ENE'!$A$2:$S$105,17,0),"")</f>
        <v>2821.9350000000004</v>
      </c>
      <c r="J61" s="219">
        <f t="shared" si="0"/>
        <v>282193.50000000006</v>
      </c>
      <c r="K61" s="217">
        <v>40</v>
      </c>
      <c r="L61" s="218">
        <f>IFERROR(VLOOKUP($B61,'INSUMOS ENE'!$A$2:$S$105,14,0),"")</f>
        <v>4259.3877000000002</v>
      </c>
      <c r="M61" s="219">
        <f t="shared" si="139"/>
        <v>170375.508</v>
      </c>
      <c r="N61" s="217">
        <v>12</v>
      </c>
      <c r="O61" s="218">
        <f>IFERROR(VLOOKUP($B61,'INSUMOS ENE'!$A$2:$S$105,14,0),"")</f>
        <v>4259.3877000000002</v>
      </c>
      <c r="P61" s="219">
        <f t="shared" si="140"/>
        <v>51112.652400000006</v>
      </c>
      <c r="Q61" s="217"/>
      <c r="R61" s="218">
        <f>IFERROR(VLOOKUP($B61,'INSUMOS ENE'!$A$2:$S$105,14,0),"")</f>
        <v>4259.3877000000002</v>
      </c>
      <c r="S61" s="219">
        <f t="shared" si="141"/>
        <v>0</v>
      </c>
      <c r="T61" s="217">
        <v>25</v>
      </c>
      <c r="U61" s="218">
        <f>IFERROR(VLOOKUP($B61,'INSUMOS ENE'!$A$2:$S$105,14,0),"")</f>
        <v>4259.3877000000002</v>
      </c>
      <c r="V61" s="219">
        <f t="shared" si="142"/>
        <v>106484.6925</v>
      </c>
      <c r="W61" s="217"/>
      <c r="X61" s="218">
        <f>IFERROR(VLOOKUP($B61,'INSUMOS ENE'!$A$2:$S$105,14,0),"")</f>
        <v>4259.3877000000002</v>
      </c>
      <c r="Y61" s="219">
        <f t="shared" si="143"/>
        <v>0</v>
      </c>
      <c r="Z61" s="217"/>
      <c r="AA61" s="218">
        <f>IFERROR(VLOOKUP($B61,'INSUMOS ENE'!$A$2:$S$105,14,0),"")</f>
        <v>4259.3877000000002</v>
      </c>
      <c r="AB61" s="219">
        <f t="shared" si="144"/>
        <v>0</v>
      </c>
      <c r="AC61" s="217"/>
      <c r="AD61" s="218">
        <f>IFERROR(VLOOKUP($B61,'INSUMOS ENE'!$A$2:$S$105,14,0),"")</f>
        <v>4259.3877000000002</v>
      </c>
      <c r="AE61" s="219">
        <f t="shared" si="145"/>
        <v>0</v>
      </c>
      <c r="AF61" s="217">
        <v>3</v>
      </c>
      <c r="AG61" s="218">
        <f>IFERROR(VLOOKUP($B61,'INSUMOS ENE'!$A$2:$S$105,14,0),"")</f>
        <v>4259.3877000000002</v>
      </c>
      <c r="AH61" s="219">
        <f t="shared" si="146"/>
        <v>12778.163100000002</v>
      </c>
      <c r="AI61" s="217"/>
      <c r="AJ61" s="218">
        <f>IFERROR(VLOOKUP($B61,'INSUMOS ENE'!$A$2:$S$105,14,0),"")</f>
        <v>4259.3877000000002</v>
      </c>
      <c r="AK61" s="219">
        <f t="shared" si="147"/>
        <v>0</v>
      </c>
      <c r="AL61" s="217"/>
      <c r="AM61" s="218">
        <f>IFERROR(VLOOKUP($B61,'INSUMOS ENE'!$A$2:$S$105,14,0),"")</f>
        <v>4259.3877000000002</v>
      </c>
      <c r="AN61" s="219">
        <f t="shared" si="148"/>
        <v>0</v>
      </c>
      <c r="AO61" s="217"/>
      <c r="AP61" s="218">
        <f>IFERROR(VLOOKUP($B61,'INSUMOS ENE'!$A$2:$S$105,14,0),"")</f>
        <v>4259.3877000000002</v>
      </c>
      <c r="AQ61" s="219">
        <f t="shared" si="149"/>
        <v>0</v>
      </c>
      <c r="AR61" s="217"/>
      <c r="AS61" s="218">
        <f>IFERROR(VLOOKUP($B61,'INSUMOS ENE'!$A$2:$S$105,14,0),"")</f>
        <v>4259.3877000000002</v>
      </c>
      <c r="AT61" s="219">
        <f t="shared" si="150"/>
        <v>0</v>
      </c>
      <c r="AU61" s="217">
        <v>4</v>
      </c>
      <c r="AV61" s="218">
        <f>IFERROR(VLOOKUP($B61,'INSUMOS ENE'!$A$2:$S$105,14,0),"")</f>
        <v>4259.3877000000002</v>
      </c>
      <c r="AW61" s="219">
        <f t="shared" si="151"/>
        <v>17037.550800000001</v>
      </c>
      <c r="AX61" s="217"/>
      <c r="AY61" s="218">
        <f>IFERROR(VLOOKUP($B61,'INSUMOS ENE'!$A$2:$S$105,14,0),"")</f>
        <v>4259.3877000000002</v>
      </c>
      <c r="AZ61" s="219">
        <f t="shared" si="152"/>
        <v>0</v>
      </c>
      <c r="BA61" s="217"/>
      <c r="BB61" s="218">
        <f>IFERROR(VLOOKUP($B61,'INSUMOS ENE'!$A$2:$S$105,14,0),"")</f>
        <v>4259.3877000000002</v>
      </c>
      <c r="BC61" s="219">
        <f t="shared" si="153"/>
        <v>0</v>
      </c>
      <c r="BD61" s="217"/>
      <c r="BE61" s="218">
        <f>IFERROR(VLOOKUP($B61,'INSUMOS ENE'!$A$2:$S$105,14,0),"")</f>
        <v>4259.3877000000002</v>
      </c>
      <c r="BF61" s="219">
        <f t="shared" si="154"/>
        <v>0</v>
      </c>
      <c r="BG61" s="217">
        <v>10</v>
      </c>
      <c r="BH61" s="218">
        <f>IFERROR(VLOOKUP($B61,'INSUMOS ENE'!$A$2:$S$105,14,0),"")</f>
        <v>4259.3877000000002</v>
      </c>
      <c r="BI61" s="219">
        <f t="shared" si="155"/>
        <v>42593.877</v>
      </c>
      <c r="BJ61" s="217"/>
      <c r="BK61" s="218">
        <f>IFERROR(VLOOKUP($B61,'INSUMOS ENE'!$A$2:$S$105,14,0),"")</f>
        <v>4259.3877000000002</v>
      </c>
      <c r="BL61" s="219">
        <f t="shared" si="156"/>
        <v>0</v>
      </c>
      <c r="BM61" s="217">
        <v>15</v>
      </c>
      <c r="BN61" s="218">
        <f>IFERROR(VLOOKUP($B61,'INSUMOS ENE'!$A$2:$S$105,14,0),"")</f>
        <v>4259.3877000000002</v>
      </c>
      <c r="BO61" s="219">
        <f t="shared" si="157"/>
        <v>63890.815500000004</v>
      </c>
      <c r="BP61" s="217"/>
      <c r="BQ61" s="218">
        <f>IFERROR(VLOOKUP($B61,'INSUMOS ENE'!$A$2:$S$105,14,0),"")</f>
        <v>4259.3877000000002</v>
      </c>
      <c r="BR61" s="219">
        <f t="shared" si="158"/>
        <v>0</v>
      </c>
      <c r="BS61" s="217"/>
      <c r="BT61" s="218">
        <f>IFERROR(VLOOKUP($B61,'INSUMOS ENE'!$A$2:$S$105,14,0),"")</f>
        <v>4259.3877000000002</v>
      </c>
      <c r="BU61" s="219">
        <f t="shared" si="159"/>
        <v>0</v>
      </c>
      <c r="BV61" s="217"/>
      <c r="BW61" s="218">
        <f>IFERROR(VLOOKUP($B61,'INSUMOS ENE'!$A$2:$S$105,14,0),"")</f>
        <v>4259.3877000000002</v>
      </c>
      <c r="BX61" s="219">
        <f t="shared" si="160"/>
        <v>0</v>
      </c>
      <c r="BY61" s="217"/>
      <c r="BZ61" s="218">
        <f>IFERROR(VLOOKUP($B61,'INSUMOS ENE'!$A$2:$S$105,14,0),"")</f>
        <v>4259.3877000000002</v>
      </c>
      <c r="CA61" s="219">
        <f t="shared" si="161"/>
        <v>0</v>
      </c>
      <c r="CB61" s="217"/>
      <c r="CC61" s="218">
        <f>IFERROR(VLOOKUP($B61,'INSUMOS ENE'!$A$2:$S$105,14,0),"")</f>
        <v>4259.3877000000002</v>
      </c>
      <c r="CD61" s="219">
        <f t="shared" si="162"/>
        <v>0</v>
      </c>
      <c r="CE61" s="229">
        <f t="shared" si="1"/>
        <v>209</v>
      </c>
      <c r="CF61" s="217">
        <f t="shared" si="2"/>
        <v>0</v>
      </c>
      <c r="CG61" s="215">
        <v>100</v>
      </c>
      <c r="CH61" s="227">
        <f>IFERROR(VLOOKUP($B61,'INSUMOS ENE'!$A$2:$S$105,17,0),"")</f>
        <v>2821.9350000000004</v>
      </c>
      <c r="CI61" s="228">
        <f t="shared" si="3"/>
        <v>282193.50000000006</v>
      </c>
      <c r="CJ61" s="215">
        <f>89+20</f>
        <v>109</v>
      </c>
      <c r="CK61" s="218">
        <f>IFERROR(VLOOKUP($B61,'INSUMOS ENE'!$A$2:$S$105,14,0),"")</f>
        <v>4259.3877000000002</v>
      </c>
      <c r="CL61" s="230">
        <f t="shared" si="4"/>
        <v>464273.25930000003</v>
      </c>
      <c r="CM61" s="225">
        <f t="shared" si="5"/>
        <v>746466.75930000003</v>
      </c>
      <c r="CN61" s="226">
        <f t="shared" si="6"/>
        <v>746466.75930000003</v>
      </c>
    </row>
    <row r="62" spans="1:92" ht="16.5" x14ac:dyDescent="0.25">
      <c r="A62" s="213">
        <v>57</v>
      </c>
      <c r="B62" s="214">
        <v>120</v>
      </c>
      <c r="C62" s="215">
        <f>IFERROR(VLOOKUP($B62,'INSUMOS ENE'!$A$2:$S$105,10,0),"")</f>
        <v>211</v>
      </c>
      <c r="D62" s="216" t="s">
        <v>88</v>
      </c>
      <c r="E62" s="215">
        <v>96</v>
      </c>
      <c r="F62" s="215">
        <f>IFERROR(VLOOKUP($B62,'INSUMOS ENE'!$A$2:$G$105,7,0),"")</f>
        <v>235</v>
      </c>
      <c r="G62" s="215">
        <f>IFERROR(VLOOKUP(B62,'INSUMOS ENE'!$A$2:$G$105,6,0),"0")</f>
        <v>331</v>
      </c>
      <c r="H62" s="232">
        <v>100</v>
      </c>
      <c r="I62" s="227">
        <f>IFERROR(VLOOKUP($B62,'INSUMOS ENE'!$A$2:$S$105,17,0),"")</f>
        <v>2821.9350000000004</v>
      </c>
      <c r="J62" s="219">
        <f t="shared" si="0"/>
        <v>282193.50000000006</v>
      </c>
      <c r="K62" s="217">
        <v>40</v>
      </c>
      <c r="L62" s="218">
        <f>IFERROR(VLOOKUP($B62,'INSUMOS ENE'!$A$2:$S$105,14,0),"")</f>
        <v>4259.3877000000002</v>
      </c>
      <c r="M62" s="219">
        <f t="shared" si="139"/>
        <v>170375.508</v>
      </c>
      <c r="N62" s="217">
        <v>15</v>
      </c>
      <c r="O62" s="218">
        <f>IFERROR(VLOOKUP($B62,'INSUMOS ENE'!$A$2:$S$105,14,0),"")</f>
        <v>4259.3877000000002</v>
      </c>
      <c r="P62" s="219">
        <f t="shared" si="140"/>
        <v>63890.815500000004</v>
      </c>
      <c r="Q62" s="217"/>
      <c r="R62" s="218">
        <f>IFERROR(VLOOKUP($B62,'INSUMOS ENE'!$A$2:$S$105,14,0),"")</f>
        <v>4259.3877000000002</v>
      </c>
      <c r="S62" s="219">
        <f t="shared" si="141"/>
        <v>0</v>
      </c>
      <c r="T62" s="217">
        <v>25</v>
      </c>
      <c r="U62" s="218">
        <f>IFERROR(VLOOKUP($B62,'INSUMOS ENE'!$A$2:$S$105,14,0),"")</f>
        <v>4259.3877000000002</v>
      </c>
      <c r="V62" s="219">
        <f t="shared" si="142"/>
        <v>106484.6925</v>
      </c>
      <c r="W62" s="232">
        <v>10</v>
      </c>
      <c r="X62" s="227">
        <f>IFERROR(VLOOKUP($B62,'INSUMOS ENE'!$A$2:$S$105,17,0),"")</f>
        <v>2821.9350000000004</v>
      </c>
      <c r="Y62" s="219">
        <f t="shared" si="143"/>
        <v>28219.350000000006</v>
      </c>
      <c r="Z62" s="217"/>
      <c r="AA62" s="218">
        <f>IFERROR(VLOOKUP($B62,'INSUMOS ENE'!$A$2:$S$105,14,0),"")</f>
        <v>4259.3877000000002</v>
      </c>
      <c r="AB62" s="219">
        <f t="shared" si="144"/>
        <v>0</v>
      </c>
      <c r="AC62" s="217"/>
      <c r="AD62" s="218">
        <f>IFERROR(VLOOKUP($B62,'INSUMOS ENE'!$A$2:$S$105,14,0),"")</f>
        <v>4259.3877000000002</v>
      </c>
      <c r="AE62" s="219">
        <f t="shared" si="145"/>
        <v>0</v>
      </c>
      <c r="AF62" s="232">
        <v>10</v>
      </c>
      <c r="AG62" s="227">
        <f>IFERROR(VLOOKUP($B62,'INSUMOS ENE'!$A$2:$S$105,17,0),"")</f>
        <v>2821.9350000000004</v>
      </c>
      <c r="AH62" s="219">
        <f t="shared" si="146"/>
        <v>28219.350000000006</v>
      </c>
      <c r="AI62" s="217">
        <v>5</v>
      </c>
      <c r="AJ62" s="218">
        <f>IFERROR(VLOOKUP($B62,'INSUMOS ENE'!$A$2:$S$105,14,0),"")</f>
        <v>4259.3877000000002</v>
      </c>
      <c r="AK62" s="219">
        <f t="shared" si="147"/>
        <v>21296.9385</v>
      </c>
      <c r="AL62" s="217">
        <v>15</v>
      </c>
      <c r="AM62" s="218">
        <f>IFERROR(VLOOKUP($B62,'INSUMOS ENE'!$A$2:$S$105,14,0),"")</f>
        <v>4259.3877000000002</v>
      </c>
      <c r="AN62" s="219">
        <f t="shared" si="148"/>
        <v>63890.815500000004</v>
      </c>
      <c r="AO62" s="217"/>
      <c r="AP62" s="218">
        <f>IFERROR(VLOOKUP($B62,'INSUMOS ENE'!$A$2:$S$105,14,0),"")</f>
        <v>4259.3877000000002</v>
      </c>
      <c r="AQ62" s="219">
        <f t="shared" si="149"/>
        <v>0</v>
      </c>
      <c r="AR62" s="217"/>
      <c r="AS62" s="218">
        <f>IFERROR(VLOOKUP($B62,'INSUMOS ENE'!$A$2:$S$105,14,0),"")</f>
        <v>4259.3877000000002</v>
      </c>
      <c r="AT62" s="219">
        <f t="shared" si="150"/>
        <v>0</v>
      </c>
      <c r="AU62" s="217">
        <v>1</v>
      </c>
      <c r="AV62" s="218">
        <f>IFERROR(VLOOKUP($B62,'INSUMOS ENE'!$A$2:$S$105,14,0),"")</f>
        <v>4259.3877000000002</v>
      </c>
      <c r="AW62" s="219">
        <f t="shared" si="151"/>
        <v>4259.3877000000002</v>
      </c>
      <c r="AX62" s="217">
        <v>15</v>
      </c>
      <c r="AY62" s="218">
        <f>IFERROR(VLOOKUP($B62,'INSUMOS ENE'!$A$2:$S$105,14,0),"")</f>
        <v>4259.3877000000002</v>
      </c>
      <c r="AZ62" s="219">
        <f t="shared" si="152"/>
        <v>63890.815500000004</v>
      </c>
      <c r="BA62" s="217"/>
      <c r="BB62" s="218">
        <f>IFERROR(VLOOKUP($B62,'INSUMOS ENE'!$A$2:$S$105,14,0),"")</f>
        <v>4259.3877000000002</v>
      </c>
      <c r="BC62" s="219">
        <f t="shared" si="153"/>
        <v>0</v>
      </c>
      <c r="BD62" s="217"/>
      <c r="BE62" s="218">
        <f>IFERROR(VLOOKUP($B62,'INSUMOS ENE'!$A$2:$S$105,14,0),"")</f>
        <v>4259.3877000000002</v>
      </c>
      <c r="BF62" s="219">
        <f t="shared" si="154"/>
        <v>0</v>
      </c>
      <c r="BG62" s="217">
        <v>10</v>
      </c>
      <c r="BH62" s="218">
        <f>IFERROR(VLOOKUP($B62,'INSUMOS ENE'!$A$2:$S$105,14,0),"")</f>
        <v>4259.3877000000002</v>
      </c>
      <c r="BI62" s="219">
        <f t="shared" si="155"/>
        <v>42593.877</v>
      </c>
      <c r="BJ62" s="217">
        <v>10</v>
      </c>
      <c r="BK62" s="218">
        <f>IFERROR(VLOOKUP($B62,'INSUMOS ENE'!$A$2:$S$105,14,0),"")</f>
        <v>4259.3877000000002</v>
      </c>
      <c r="BL62" s="219">
        <f t="shared" si="156"/>
        <v>42593.877</v>
      </c>
      <c r="BM62" s="217">
        <v>15</v>
      </c>
      <c r="BN62" s="218">
        <f>IFERROR(VLOOKUP($B62,'INSUMOS ENE'!$A$2:$S$105,14,0),"")</f>
        <v>4259.3877000000002</v>
      </c>
      <c r="BO62" s="219">
        <f t="shared" si="157"/>
        <v>63890.815500000004</v>
      </c>
      <c r="BP62" s="217">
        <v>60</v>
      </c>
      <c r="BQ62" s="218">
        <f>IFERROR(VLOOKUP($B62,'INSUMOS ENE'!$A$2:$S$105,14,0),"")</f>
        <v>4259.3877000000002</v>
      </c>
      <c r="BR62" s="219">
        <f t="shared" si="158"/>
        <v>255563.26200000002</v>
      </c>
      <c r="BS62" s="217"/>
      <c r="BT62" s="218">
        <f>IFERROR(VLOOKUP($B62,'INSUMOS ENE'!$A$2:$S$105,14,0),"")</f>
        <v>4259.3877000000002</v>
      </c>
      <c r="BU62" s="219">
        <f t="shared" si="159"/>
        <v>0</v>
      </c>
      <c r="BV62" s="217"/>
      <c r="BW62" s="218">
        <f>IFERROR(VLOOKUP($B62,'INSUMOS ENE'!$A$2:$S$105,14,0),"")</f>
        <v>4259.3877000000002</v>
      </c>
      <c r="BX62" s="219">
        <f t="shared" si="160"/>
        <v>0</v>
      </c>
      <c r="BY62" s="217"/>
      <c r="BZ62" s="218">
        <f>IFERROR(VLOOKUP($B62,'INSUMOS ENE'!$A$2:$S$105,14,0),"")</f>
        <v>4259.3877000000002</v>
      </c>
      <c r="CA62" s="219">
        <f t="shared" si="161"/>
        <v>0</v>
      </c>
      <c r="CB62" s="217"/>
      <c r="CC62" s="218">
        <f>IFERROR(VLOOKUP($B62,'INSUMOS ENE'!$A$2:$S$105,14,0),"")</f>
        <v>4259.3877000000002</v>
      </c>
      <c r="CD62" s="219">
        <f t="shared" si="162"/>
        <v>0</v>
      </c>
      <c r="CE62" s="222">
        <f t="shared" si="1"/>
        <v>331</v>
      </c>
      <c r="CF62" s="217">
        <f t="shared" si="2"/>
        <v>0</v>
      </c>
      <c r="CG62" s="215">
        <v>120</v>
      </c>
      <c r="CH62" s="227">
        <f>IFERROR(VLOOKUP($B62,'INSUMOS ENE'!$A$2:$S$105,17,0),"")</f>
        <v>2821.9350000000004</v>
      </c>
      <c r="CI62" s="228">
        <f t="shared" si="3"/>
        <v>338632.20000000007</v>
      </c>
      <c r="CJ62" s="215">
        <v>211</v>
      </c>
      <c r="CK62" s="218">
        <f>IFERROR(VLOOKUP($B62,'INSUMOS ENE'!$A$2:$S$105,14,0),"")</f>
        <v>4259.3877000000002</v>
      </c>
      <c r="CL62" s="224">
        <f t="shared" si="4"/>
        <v>898730.8047000001</v>
      </c>
      <c r="CM62" s="225">
        <f t="shared" si="5"/>
        <v>1237363.0047000002</v>
      </c>
      <c r="CN62" s="226">
        <f t="shared" si="6"/>
        <v>1237363.0047000002</v>
      </c>
    </row>
    <row r="63" spans="1:92" ht="16.5" x14ac:dyDescent="0.25">
      <c r="A63" s="213">
        <v>58</v>
      </c>
      <c r="B63" s="214">
        <v>122</v>
      </c>
      <c r="C63" s="215">
        <f>IFERROR(VLOOKUP($B63,'INSUMOS ENE'!$A$2:$S$105,10,0),"")</f>
        <v>286</v>
      </c>
      <c r="D63" s="216" t="s">
        <v>89</v>
      </c>
      <c r="E63" s="215">
        <v>96</v>
      </c>
      <c r="F63" s="215">
        <f>IFERROR(VLOOKUP($B63,'INSUMOS ENE'!$A$2:$G$105,7,0),"")</f>
        <v>310</v>
      </c>
      <c r="G63" s="215">
        <f>IFERROR(VLOOKUP(B63,'INSUMOS ENE'!$A$2:$G$105,6,0),"0")</f>
        <v>406</v>
      </c>
      <c r="H63" s="232">
        <v>100</v>
      </c>
      <c r="I63" s="227">
        <f>IFERROR(VLOOKUP($B63,'INSUMOS ENE'!$A$2:$S$105,17,0),"")</f>
        <v>5223.4699999999993</v>
      </c>
      <c r="J63" s="219">
        <f t="shared" si="0"/>
        <v>522346.99999999994</v>
      </c>
      <c r="K63" s="217">
        <v>40</v>
      </c>
      <c r="L63" s="218">
        <f>IFERROR(VLOOKUP($B63,'INSUMOS ENE'!$A$2:$S$105,14,0),"")</f>
        <v>5920.3881000000001</v>
      </c>
      <c r="M63" s="219">
        <f t="shared" si="139"/>
        <v>236815.524</v>
      </c>
      <c r="N63" s="217">
        <v>12</v>
      </c>
      <c r="O63" s="218">
        <f>IFERROR(VLOOKUP($B63,'INSUMOS ENE'!$A$2:$S$105,14,0),"")</f>
        <v>5920.3881000000001</v>
      </c>
      <c r="P63" s="219">
        <f t="shared" si="140"/>
        <v>71044.657200000001</v>
      </c>
      <c r="Q63" s="217"/>
      <c r="R63" s="218">
        <f>IFERROR(VLOOKUP($B63,'INSUMOS ENE'!$A$2:$S$105,14,0),"")</f>
        <v>5920.3881000000001</v>
      </c>
      <c r="S63" s="219">
        <f t="shared" si="141"/>
        <v>0</v>
      </c>
      <c r="T63" s="217">
        <v>25</v>
      </c>
      <c r="U63" s="218">
        <f>IFERROR(VLOOKUP($B63,'INSUMOS ENE'!$A$2:$S$105,14,0),"")</f>
        <v>5920.3881000000001</v>
      </c>
      <c r="V63" s="219">
        <f t="shared" si="142"/>
        <v>148009.70250000001</v>
      </c>
      <c r="W63" s="217">
        <v>5</v>
      </c>
      <c r="X63" s="218">
        <f>IFERROR(VLOOKUP($B63,'INSUMOS ENE'!$A$2:$S$105,14,0),"")</f>
        <v>5920.3881000000001</v>
      </c>
      <c r="Y63" s="219">
        <f t="shared" si="143"/>
        <v>29601.940500000001</v>
      </c>
      <c r="Z63" s="232">
        <v>20</v>
      </c>
      <c r="AA63" s="227">
        <f>IFERROR(VLOOKUP($B63,'INSUMOS ENE'!$A$2:$S$105,17,0),"")</f>
        <v>5223.4699999999993</v>
      </c>
      <c r="AB63" s="219">
        <f t="shared" si="144"/>
        <v>104469.4</v>
      </c>
      <c r="AC63" s="217"/>
      <c r="AD63" s="218">
        <f>IFERROR(VLOOKUP($B63,'INSUMOS ENE'!$A$2:$S$105,14,0),"")</f>
        <v>5920.3881000000001</v>
      </c>
      <c r="AE63" s="219">
        <f t="shared" si="145"/>
        <v>0</v>
      </c>
      <c r="AF63" s="217">
        <v>10</v>
      </c>
      <c r="AG63" s="218">
        <f>IFERROR(VLOOKUP($B63,'INSUMOS ENE'!$A$2:$S$105,14,0),"")</f>
        <v>5920.3881000000001</v>
      </c>
      <c r="AH63" s="219">
        <f t="shared" si="146"/>
        <v>59203.881000000001</v>
      </c>
      <c r="AI63" s="217">
        <v>21</v>
      </c>
      <c r="AJ63" s="218">
        <f>IFERROR(VLOOKUP($B63,'INSUMOS ENE'!$A$2:$S$105,14,0),"")</f>
        <v>5920.3881000000001</v>
      </c>
      <c r="AK63" s="219">
        <f t="shared" si="147"/>
        <v>124328.1501</v>
      </c>
      <c r="AL63" s="217">
        <v>15</v>
      </c>
      <c r="AM63" s="218">
        <f>IFERROR(VLOOKUP($B63,'INSUMOS ENE'!$A$2:$S$105,14,0),"")</f>
        <v>5920.3881000000001</v>
      </c>
      <c r="AN63" s="219">
        <f t="shared" si="148"/>
        <v>88805.821500000005</v>
      </c>
      <c r="AO63" s="217">
        <v>20</v>
      </c>
      <c r="AP63" s="218">
        <f>IFERROR(VLOOKUP($B63,'INSUMOS ENE'!$A$2:$S$105,14,0),"")</f>
        <v>5920.3881000000001</v>
      </c>
      <c r="AQ63" s="219">
        <f t="shared" si="149"/>
        <v>118407.762</v>
      </c>
      <c r="AR63" s="217"/>
      <c r="AS63" s="218">
        <f>IFERROR(VLOOKUP($B63,'INSUMOS ENE'!$A$2:$S$105,14,0),"")</f>
        <v>5920.3881000000001</v>
      </c>
      <c r="AT63" s="219">
        <f t="shared" si="150"/>
        <v>0</v>
      </c>
      <c r="AU63" s="217">
        <v>3</v>
      </c>
      <c r="AV63" s="218">
        <f>IFERROR(VLOOKUP($B63,'INSUMOS ENE'!$A$2:$S$105,14,0),"")</f>
        <v>5920.3881000000001</v>
      </c>
      <c r="AW63" s="219">
        <f t="shared" si="151"/>
        <v>17761.1643</v>
      </c>
      <c r="AX63" s="217"/>
      <c r="AY63" s="218">
        <f>IFERROR(VLOOKUP($B63,'INSUMOS ENE'!$A$2:$S$105,14,0),"")</f>
        <v>5920.3881000000001</v>
      </c>
      <c r="AZ63" s="219">
        <f t="shared" si="152"/>
        <v>0</v>
      </c>
      <c r="BA63" s="217"/>
      <c r="BB63" s="218">
        <f>IFERROR(VLOOKUP($B63,'INSUMOS ENE'!$A$2:$S$105,14,0),"")</f>
        <v>5920.3881000000001</v>
      </c>
      <c r="BC63" s="219">
        <f t="shared" si="153"/>
        <v>0</v>
      </c>
      <c r="BD63" s="217">
        <v>2</v>
      </c>
      <c r="BE63" s="218">
        <f>IFERROR(VLOOKUP($B63,'INSUMOS ENE'!$A$2:$S$105,14,0),"")</f>
        <v>5920.3881000000001</v>
      </c>
      <c r="BF63" s="219">
        <f t="shared" si="154"/>
        <v>11840.7762</v>
      </c>
      <c r="BG63" s="217">
        <v>60</v>
      </c>
      <c r="BH63" s="218">
        <f>IFERROR(VLOOKUP($B63,'INSUMOS ENE'!$A$2:$S$105,14,0),"")</f>
        <v>5920.3881000000001</v>
      </c>
      <c r="BI63" s="219">
        <f t="shared" si="155"/>
        <v>355223.28600000002</v>
      </c>
      <c r="BJ63" s="217">
        <v>10</v>
      </c>
      <c r="BK63" s="218">
        <f>IFERROR(VLOOKUP($B63,'INSUMOS ENE'!$A$2:$S$105,14,0),"")</f>
        <v>5920.3881000000001</v>
      </c>
      <c r="BL63" s="219">
        <f t="shared" si="156"/>
        <v>59203.881000000001</v>
      </c>
      <c r="BM63" s="217">
        <v>15</v>
      </c>
      <c r="BN63" s="218">
        <f>IFERROR(VLOOKUP($B63,'INSUMOS ENE'!$A$2:$S$105,14,0),"")</f>
        <v>5920.3881000000001</v>
      </c>
      <c r="BO63" s="219">
        <f t="shared" si="157"/>
        <v>88805.821500000005</v>
      </c>
      <c r="BP63" s="217">
        <v>10</v>
      </c>
      <c r="BQ63" s="218">
        <f>IFERROR(VLOOKUP($B63,'INSUMOS ENE'!$A$2:$S$105,14,0),"")</f>
        <v>5920.3881000000001</v>
      </c>
      <c r="BR63" s="219">
        <f t="shared" si="158"/>
        <v>59203.881000000001</v>
      </c>
      <c r="BS63" s="217">
        <v>30</v>
      </c>
      <c r="BT63" s="218">
        <f>IFERROR(VLOOKUP($B63,'INSUMOS ENE'!$A$2:$S$105,14,0),"")</f>
        <v>5920.3881000000001</v>
      </c>
      <c r="BU63" s="219">
        <f t="shared" si="159"/>
        <v>177611.64300000001</v>
      </c>
      <c r="BV63" s="217"/>
      <c r="BW63" s="218">
        <f>IFERROR(VLOOKUP($B63,'INSUMOS ENE'!$A$2:$S$105,14,0),"")</f>
        <v>5920.3881000000001</v>
      </c>
      <c r="BX63" s="219">
        <f t="shared" si="160"/>
        <v>0</v>
      </c>
      <c r="BY63" s="217"/>
      <c r="BZ63" s="218">
        <f>IFERROR(VLOOKUP($B63,'INSUMOS ENE'!$A$2:$S$105,14,0),"")</f>
        <v>5920.3881000000001</v>
      </c>
      <c r="CA63" s="219">
        <f t="shared" si="161"/>
        <v>0</v>
      </c>
      <c r="CB63" s="217">
        <v>8</v>
      </c>
      <c r="CC63" s="218">
        <f>IFERROR(VLOOKUP($B63,'INSUMOS ENE'!$A$2:$S$105,14,0),"")</f>
        <v>5920.3881000000001</v>
      </c>
      <c r="CD63" s="219">
        <f t="shared" si="162"/>
        <v>47363.104800000001</v>
      </c>
      <c r="CE63" s="222">
        <f t="shared" si="1"/>
        <v>406</v>
      </c>
      <c r="CF63" s="217">
        <f t="shared" si="2"/>
        <v>0</v>
      </c>
      <c r="CG63" s="215">
        <v>120</v>
      </c>
      <c r="CH63" s="227">
        <f>IFERROR(VLOOKUP($B63,'INSUMOS ENE'!$A$2:$S$105,17,0),"")</f>
        <v>5223.4699999999993</v>
      </c>
      <c r="CI63" s="228">
        <f t="shared" si="3"/>
        <v>626816.39999999991</v>
      </c>
      <c r="CJ63" s="215">
        <v>286</v>
      </c>
      <c r="CK63" s="218">
        <f>IFERROR(VLOOKUP($B63,'INSUMOS ENE'!$A$2:$S$105,14,0),"")</f>
        <v>5920.3881000000001</v>
      </c>
      <c r="CL63" s="224">
        <f t="shared" si="4"/>
        <v>1693230.9966</v>
      </c>
      <c r="CM63" s="225">
        <f t="shared" si="5"/>
        <v>2320047.3966000006</v>
      </c>
      <c r="CN63" s="226">
        <f t="shared" si="6"/>
        <v>2320047.3965999996</v>
      </c>
    </row>
    <row r="64" spans="1:92" ht="16.5" x14ac:dyDescent="0.25">
      <c r="A64" s="213">
        <v>59</v>
      </c>
      <c r="B64" s="214">
        <v>123</v>
      </c>
      <c r="C64" s="215">
        <f>IFERROR(VLOOKUP($B64,'INSUMOS ENE'!$A$2:$S$105,10,0),"")</f>
        <v>108.75</v>
      </c>
      <c r="D64" s="216" t="s">
        <v>90</v>
      </c>
      <c r="E64" s="215">
        <v>97</v>
      </c>
      <c r="F64" s="215">
        <f>IFERROR(VLOOKUP($B64,'INSUMOS ENE'!$A$2:$G$105,7,0),"")</f>
        <v>133</v>
      </c>
      <c r="G64" s="215">
        <f>IFERROR(VLOOKUP(B64,'INSUMOS ENE'!$A$2:$G$105,6,0),"0")</f>
        <v>230</v>
      </c>
      <c r="H64" s="232">
        <v>100</v>
      </c>
      <c r="I64" s="227">
        <f>IFERROR(VLOOKUP($B64,'INSUMOS ENE'!$A$2:$S$105,17,0),"")</f>
        <v>5765.7860000000001</v>
      </c>
      <c r="J64" s="219">
        <f t="shared" si="0"/>
        <v>576578.6</v>
      </c>
      <c r="K64" s="217">
        <v>40</v>
      </c>
      <c r="L64" s="218">
        <f>IFERROR(VLOOKUP($B64,'INSUMOS ENE'!$A$2:$S$105,14,0),"")</f>
        <v>6169.1598000000004</v>
      </c>
      <c r="M64" s="219">
        <f t="shared" si="139"/>
        <v>246766.39200000002</v>
      </c>
      <c r="N64" s="232">
        <v>12</v>
      </c>
      <c r="O64" s="227">
        <f>IFERROR(VLOOKUP($B64,'INSUMOS ENE'!$A$2:$S$105,17,0),"")</f>
        <v>5765.7860000000001</v>
      </c>
      <c r="P64" s="219">
        <f t="shared" si="140"/>
        <v>69189.432000000001</v>
      </c>
      <c r="Q64" s="217"/>
      <c r="R64" s="218">
        <f>IFERROR(VLOOKUP($B64,'INSUMOS ENE'!$A$2:$S$105,14,0),"")</f>
        <v>6169.1598000000004</v>
      </c>
      <c r="S64" s="219">
        <f t="shared" si="141"/>
        <v>0</v>
      </c>
      <c r="T64" s="217"/>
      <c r="U64" s="218">
        <f>IFERROR(VLOOKUP($B64,'INSUMOS ENE'!$A$2:$S$105,14,0),"")</f>
        <v>6169.1598000000004</v>
      </c>
      <c r="V64" s="219">
        <f t="shared" si="142"/>
        <v>0</v>
      </c>
      <c r="W64" s="217"/>
      <c r="X64" s="218">
        <f>IFERROR(VLOOKUP($B64,'INSUMOS ENE'!$A$2:$S$105,14,0),"")</f>
        <v>6169.1598000000004</v>
      </c>
      <c r="Y64" s="219">
        <f t="shared" si="143"/>
        <v>0</v>
      </c>
      <c r="Z64" s="217"/>
      <c r="AA64" s="218">
        <f>IFERROR(VLOOKUP($B64,'INSUMOS ENE'!$A$2:$S$105,14,0),"")</f>
        <v>6169.1598000000004</v>
      </c>
      <c r="AB64" s="219">
        <f t="shared" si="144"/>
        <v>0</v>
      </c>
      <c r="AC64" s="217"/>
      <c r="AD64" s="218">
        <f>IFERROR(VLOOKUP($B64,'INSUMOS ENE'!$A$2:$S$105,14,0),"")</f>
        <v>6169.1598000000004</v>
      </c>
      <c r="AE64" s="219">
        <f t="shared" si="145"/>
        <v>0</v>
      </c>
      <c r="AF64" s="217"/>
      <c r="AG64" s="218">
        <f>IFERROR(VLOOKUP($B64,'INSUMOS ENE'!$A$2:$S$105,14,0),"")</f>
        <v>6169.1598000000004</v>
      </c>
      <c r="AH64" s="219">
        <f t="shared" si="146"/>
        <v>0</v>
      </c>
      <c r="AI64" s="217"/>
      <c r="AJ64" s="218">
        <f>IFERROR(VLOOKUP($B64,'INSUMOS ENE'!$A$2:$S$105,14,0),"")</f>
        <v>6169.1598000000004</v>
      </c>
      <c r="AK64" s="219">
        <f t="shared" si="147"/>
        <v>0</v>
      </c>
      <c r="AL64" s="217"/>
      <c r="AM64" s="218">
        <f>IFERROR(VLOOKUP($B64,'INSUMOS ENE'!$A$2:$S$105,14,0),"")</f>
        <v>6169.1598000000004</v>
      </c>
      <c r="AN64" s="219">
        <f t="shared" si="148"/>
        <v>0</v>
      </c>
      <c r="AO64" s="217"/>
      <c r="AP64" s="218">
        <f>IFERROR(VLOOKUP($B64,'INSUMOS ENE'!$A$2:$S$105,14,0),"")</f>
        <v>6169.1598000000004</v>
      </c>
      <c r="AQ64" s="219">
        <f t="shared" si="149"/>
        <v>0</v>
      </c>
      <c r="AR64" s="217"/>
      <c r="AS64" s="218">
        <f>IFERROR(VLOOKUP($B64,'INSUMOS ENE'!$A$2:$S$105,14,0),"")</f>
        <v>6169.1598000000004</v>
      </c>
      <c r="AT64" s="219">
        <f t="shared" si="150"/>
        <v>0</v>
      </c>
      <c r="AU64" s="232">
        <v>3</v>
      </c>
      <c r="AV64" s="227">
        <f>IFERROR(VLOOKUP($B64,'INSUMOS ENE'!$A$2:$S$105,17,0),"")</f>
        <v>5765.7860000000001</v>
      </c>
      <c r="AW64" s="219">
        <f t="shared" si="151"/>
        <v>17297.358</v>
      </c>
      <c r="AX64" s="217"/>
      <c r="AY64" s="218">
        <f>IFERROR(VLOOKUP($B64,'INSUMOS ENE'!$A$2:$S$105,14,0),"")</f>
        <v>6169.1598000000004</v>
      </c>
      <c r="AZ64" s="219">
        <f t="shared" si="152"/>
        <v>0</v>
      </c>
      <c r="BA64" s="217"/>
      <c r="BB64" s="218">
        <f>IFERROR(VLOOKUP($B64,'INSUMOS ENE'!$A$2:$S$105,14,0),"")</f>
        <v>6169.1598000000004</v>
      </c>
      <c r="BC64" s="219">
        <f t="shared" si="153"/>
        <v>0</v>
      </c>
      <c r="BD64" s="217"/>
      <c r="BE64" s="218">
        <f>IFERROR(VLOOKUP($B64,'INSUMOS ENE'!$A$2:$S$105,14,0),"")</f>
        <v>6169.1598000000004</v>
      </c>
      <c r="BF64" s="219">
        <f t="shared" si="154"/>
        <v>0</v>
      </c>
      <c r="BG64" s="217">
        <v>60</v>
      </c>
      <c r="BH64" s="218">
        <f>IFERROR(VLOOKUP($B64,'INSUMOS ENE'!$A$2:$S$105,14,0),"")</f>
        <v>6169.1598000000004</v>
      </c>
      <c r="BI64" s="219">
        <f t="shared" si="155"/>
        <v>370149.58800000005</v>
      </c>
      <c r="BJ64" s="217"/>
      <c r="BK64" s="218">
        <f>IFERROR(VLOOKUP($B64,'INSUMOS ENE'!$A$2:$S$105,14,0),"")</f>
        <v>6169.1598000000004</v>
      </c>
      <c r="BL64" s="219">
        <f t="shared" si="156"/>
        <v>0</v>
      </c>
      <c r="BM64" s="232">
        <v>15</v>
      </c>
      <c r="BN64" s="227">
        <f>IFERROR(VLOOKUP($B64,'INSUMOS ENE'!$A$2:$S$105,17,0),"")</f>
        <v>5765.7860000000001</v>
      </c>
      <c r="BO64" s="219">
        <f t="shared" si="157"/>
        <v>86486.790000000008</v>
      </c>
      <c r="BP64" s="217"/>
      <c r="BQ64" s="218">
        <f>IFERROR(VLOOKUP($B64,'INSUMOS ENE'!$A$2:$S$105,14,0),"")</f>
        <v>6169.1598000000004</v>
      </c>
      <c r="BR64" s="219">
        <f t="shared" si="158"/>
        <v>0</v>
      </c>
      <c r="BS64" s="217"/>
      <c r="BT64" s="218">
        <f>IFERROR(VLOOKUP($B64,'INSUMOS ENE'!$A$2:$S$105,14,0),"")</f>
        <v>6169.1598000000004</v>
      </c>
      <c r="BU64" s="219">
        <f t="shared" si="159"/>
        <v>0</v>
      </c>
      <c r="BV64" s="217"/>
      <c r="BW64" s="218">
        <f>IFERROR(VLOOKUP($B64,'INSUMOS ENE'!$A$2:$S$105,14,0),"")</f>
        <v>6169.1598000000004</v>
      </c>
      <c r="BX64" s="219">
        <f t="shared" si="160"/>
        <v>0</v>
      </c>
      <c r="BY64" s="217"/>
      <c r="BZ64" s="218">
        <f>IFERROR(VLOOKUP($B64,'INSUMOS ENE'!$A$2:$S$105,14,0),"")</f>
        <v>6169.1598000000004</v>
      </c>
      <c r="CA64" s="219">
        <f t="shared" si="161"/>
        <v>0</v>
      </c>
      <c r="CB64" s="217"/>
      <c r="CC64" s="218">
        <f>IFERROR(VLOOKUP($B64,'INSUMOS ENE'!$A$2:$S$105,14,0),"")</f>
        <v>6169.1598000000004</v>
      </c>
      <c r="CD64" s="219">
        <f t="shared" si="162"/>
        <v>0</v>
      </c>
      <c r="CE64" s="222">
        <f t="shared" si="1"/>
        <v>230</v>
      </c>
      <c r="CF64" s="217">
        <f t="shared" si="2"/>
        <v>0</v>
      </c>
      <c r="CG64" s="215">
        <v>130</v>
      </c>
      <c r="CH64" s="227">
        <f>IFERROR(VLOOKUP($B64,'INSUMOS ENE'!$A$2:$S$105,17,0),"")</f>
        <v>5765.7860000000001</v>
      </c>
      <c r="CI64" s="228">
        <f t="shared" si="3"/>
        <v>749552.18</v>
      </c>
      <c r="CJ64" s="215">
        <f>100</f>
        <v>100</v>
      </c>
      <c r="CK64" s="218">
        <f>IFERROR(VLOOKUP($B64,'INSUMOS ENE'!$A$2:$S$105,14,0),"")</f>
        <v>6169.1598000000004</v>
      </c>
      <c r="CL64" s="224">
        <f t="shared" si="4"/>
        <v>616915.98</v>
      </c>
      <c r="CM64" s="225">
        <f t="shared" si="5"/>
        <v>1366468.1600000001</v>
      </c>
      <c r="CN64" s="226">
        <f t="shared" si="6"/>
        <v>1366468.1600000001</v>
      </c>
    </row>
    <row r="65" spans="1:93" ht="16.5" x14ac:dyDescent="0.25">
      <c r="A65" s="213">
        <v>60</v>
      </c>
      <c r="B65" s="214">
        <v>124</v>
      </c>
      <c r="C65" s="215">
        <f>IFERROR(VLOOKUP($B65,'INSUMOS ENE'!$A$2:$S$105,10,0),"")</f>
        <v>209</v>
      </c>
      <c r="D65" s="216" t="s">
        <v>91</v>
      </c>
      <c r="E65" s="215">
        <v>96</v>
      </c>
      <c r="F65" s="215">
        <f>IFERROR(VLOOKUP($B65,'INSUMOS ENE'!$A$2:$G$105,7,0),"")</f>
        <v>233</v>
      </c>
      <c r="G65" s="215">
        <f>IFERROR(VLOOKUP(B65,'INSUMOS ENE'!$A$2:$G$105,6,0),"0")</f>
        <v>329</v>
      </c>
      <c r="H65" s="232">
        <v>100</v>
      </c>
      <c r="I65" s="227">
        <f>IFERROR(VLOOKUP($B65,'INSUMOS ENE'!$A$2:$S$105,17,0),"")</f>
        <v>5765.7860000000001</v>
      </c>
      <c r="J65" s="219">
        <f t="shared" si="0"/>
        <v>576578.6</v>
      </c>
      <c r="K65" s="217">
        <v>40</v>
      </c>
      <c r="L65" s="218">
        <f>IFERROR(VLOOKUP($B65,'INSUMOS ENE'!$A$2:$S$105,14,0),"")</f>
        <v>6169.1598000000004</v>
      </c>
      <c r="M65" s="219">
        <f t="shared" si="139"/>
        <v>246766.39200000002</v>
      </c>
      <c r="N65" s="217">
        <v>15</v>
      </c>
      <c r="O65" s="218">
        <f>IFERROR(VLOOKUP($B65,'INSUMOS ENE'!$A$2:$S$105,14,0),"")</f>
        <v>6169.1598000000004</v>
      </c>
      <c r="P65" s="219">
        <f t="shared" si="140"/>
        <v>92537.397000000012</v>
      </c>
      <c r="Q65" s="217"/>
      <c r="R65" s="218">
        <f>IFERROR(VLOOKUP($B65,'INSUMOS ENE'!$A$2:$S$105,14,0),"")</f>
        <v>6169.1598000000004</v>
      </c>
      <c r="S65" s="219">
        <f t="shared" si="141"/>
        <v>0</v>
      </c>
      <c r="T65" s="232">
        <v>20</v>
      </c>
      <c r="U65" s="227">
        <f>IFERROR(VLOOKUP($B65,'INSUMOS ENE'!$A$2:$S$105,17,0),"")</f>
        <v>5765.7860000000001</v>
      </c>
      <c r="V65" s="219">
        <f t="shared" si="142"/>
        <v>115315.72</v>
      </c>
      <c r="W65" s="217"/>
      <c r="X65" s="218">
        <f>IFERROR(VLOOKUP($B65,'INSUMOS ENE'!$A$2:$S$105,14,0),"")</f>
        <v>6169.1598000000004</v>
      </c>
      <c r="Y65" s="219">
        <f t="shared" si="143"/>
        <v>0</v>
      </c>
      <c r="Z65" s="217">
        <v>20</v>
      </c>
      <c r="AA65" s="218">
        <f>IFERROR(VLOOKUP($B65,'INSUMOS ENE'!$A$2:$S$105,14,0),"")</f>
        <v>6169.1598000000004</v>
      </c>
      <c r="AB65" s="219">
        <f t="shared" si="144"/>
        <v>123383.19600000001</v>
      </c>
      <c r="AC65" s="217"/>
      <c r="AD65" s="218">
        <f>IFERROR(VLOOKUP($B65,'INSUMOS ENE'!$A$2:$S$105,14,0),"")</f>
        <v>6169.1598000000004</v>
      </c>
      <c r="AE65" s="219">
        <f t="shared" si="145"/>
        <v>0</v>
      </c>
      <c r="AF65" s="217">
        <v>5</v>
      </c>
      <c r="AG65" s="218">
        <f>IFERROR(VLOOKUP($B65,'INSUMOS ENE'!$A$2:$S$105,14,0),"")</f>
        <v>6169.1598000000004</v>
      </c>
      <c r="AH65" s="219">
        <f t="shared" si="146"/>
        <v>30845.799000000003</v>
      </c>
      <c r="AI65" s="217"/>
      <c r="AJ65" s="218">
        <f>IFERROR(VLOOKUP($B65,'INSUMOS ENE'!$A$2:$S$105,14,0),"")</f>
        <v>6169.1598000000004</v>
      </c>
      <c r="AK65" s="219">
        <f t="shared" si="147"/>
        <v>0</v>
      </c>
      <c r="AL65" s="217">
        <v>15</v>
      </c>
      <c r="AM65" s="218">
        <f>IFERROR(VLOOKUP($B65,'INSUMOS ENE'!$A$2:$S$105,14,0),"")</f>
        <v>6169.1598000000004</v>
      </c>
      <c r="AN65" s="219">
        <f t="shared" si="148"/>
        <v>92537.397000000012</v>
      </c>
      <c r="AO65" s="217">
        <v>20</v>
      </c>
      <c r="AP65" s="218">
        <f>IFERROR(VLOOKUP($B65,'INSUMOS ENE'!$A$2:$S$105,14,0),"")</f>
        <v>6169.1598000000004</v>
      </c>
      <c r="AQ65" s="219">
        <f t="shared" si="149"/>
        <v>123383.19600000001</v>
      </c>
      <c r="AR65" s="217"/>
      <c r="AS65" s="218">
        <f>IFERROR(VLOOKUP($B65,'INSUMOS ENE'!$A$2:$S$105,14,0),"")</f>
        <v>6169.1598000000004</v>
      </c>
      <c r="AT65" s="219">
        <f t="shared" si="150"/>
        <v>0</v>
      </c>
      <c r="AU65" s="217">
        <v>1</v>
      </c>
      <c r="AV65" s="218">
        <f>IFERROR(VLOOKUP($B65,'INSUMOS ENE'!$A$2:$S$105,14,0),"")</f>
        <v>6169.1598000000004</v>
      </c>
      <c r="AW65" s="219">
        <f t="shared" si="151"/>
        <v>6169.1598000000004</v>
      </c>
      <c r="AX65" s="217"/>
      <c r="AY65" s="218">
        <f>IFERROR(VLOOKUP($B65,'INSUMOS ENE'!$A$2:$S$105,14,0),"")</f>
        <v>6169.1598000000004</v>
      </c>
      <c r="AZ65" s="219">
        <f t="shared" si="152"/>
        <v>0</v>
      </c>
      <c r="BA65" s="217"/>
      <c r="BB65" s="218">
        <f>IFERROR(VLOOKUP($B65,'INSUMOS ENE'!$A$2:$S$105,14,0),"")</f>
        <v>6169.1598000000004</v>
      </c>
      <c r="BC65" s="219">
        <f t="shared" si="153"/>
        <v>0</v>
      </c>
      <c r="BD65" s="217"/>
      <c r="BE65" s="218">
        <f>IFERROR(VLOOKUP($B65,'INSUMOS ENE'!$A$2:$S$105,14,0),"")</f>
        <v>6169.1598000000004</v>
      </c>
      <c r="BF65" s="219">
        <f t="shared" si="154"/>
        <v>0</v>
      </c>
      <c r="BG65" s="217">
        <v>60</v>
      </c>
      <c r="BH65" s="218">
        <f>IFERROR(VLOOKUP($B65,'INSUMOS ENE'!$A$2:$S$105,14,0),"")</f>
        <v>6169.1598000000004</v>
      </c>
      <c r="BI65" s="219">
        <f t="shared" si="155"/>
        <v>370149.58800000005</v>
      </c>
      <c r="BJ65" s="217"/>
      <c r="BK65" s="218">
        <f>IFERROR(VLOOKUP($B65,'INSUMOS ENE'!$A$2:$S$105,14,0),"")</f>
        <v>6169.1598000000004</v>
      </c>
      <c r="BL65" s="219">
        <f t="shared" si="156"/>
        <v>0</v>
      </c>
      <c r="BM65" s="217">
        <v>15</v>
      </c>
      <c r="BN65" s="218">
        <f>IFERROR(VLOOKUP($B65,'INSUMOS ENE'!$A$2:$S$105,14,0),"")</f>
        <v>6169.1598000000004</v>
      </c>
      <c r="BO65" s="219">
        <f t="shared" si="157"/>
        <v>92537.397000000012</v>
      </c>
      <c r="BP65" s="217">
        <v>10</v>
      </c>
      <c r="BQ65" s="218">
        <f>IFERROR(VLOOKUP($B65,'INSUMOS ENE'!$A$2:$S$105,14,0),"")</f>
        <v>6169.1598000000004</v>
      </c>
      <c r="BR65" s="219">
        <f t="shared" si="158"/>
        <v>61691.598000000005</v>
      </c>
      <c r="BS65" s="217"/>
      <c r="BT65" s="218">
        <f>IFERROR(VLOOKUP($B65,'INSUMOS ENE'!$A$2:$S$105,14,0),"")</f>
        <v>6169.1598000000004</v>
      </c>
      <c r="BU65" s="219">
        <f t="shared" si="159"/>
        <v>0</v>
      </c>
      <c r="BV65" s="217"/>
      <c r="BW65" s="218">
        <f>IFERROR(VLOOKUP($B65,'INSUMOS ENE'!$A$2:$S$105,14,0),"")</f>
        <v>6169.1598000000004</v>
      </c>
      <c r="BX65" s="219">
        <f t="shared" si="160"/>
        <v>0</v>
      </c>
      <c r="BY65" s="217"/>
      <c r="BZ65" s="218">
        <f>IFERROR(VLOOKUP($B65,'INSUMOS ENE'!$A$2:$S$105,14,0),"")</f>
        <v>6169.1598000000004</v>
      </c>
      <c r="CA65" s="219">
        <f t="shared" si="161"/>
        <v>0</v>
      </c>
      <c r="CB65" s="217">
        <v>8</v>
      </c>
      <c r="CC65" s="218">
        <f>IFERROR(VLOOKUP($B65,'INSUMOS ENE'!$A$2:$S$105,14,0),"")</f>
        <v>6169.1598000000004</v>
      </c>
      <c r="CD65" s="219">
        <f t="shared" si="162"/>
        <v>49353.278400000003</v>
      </c>
      <c r="CE65" s="222">
        <f t="shared" si="1"/>
        <v>329</v>
      </c>
      <c r="CF65" s="217">
        <f t="shared" si="2"/>
        <v>0</v>
      </c>
      <c r="CG65" s="215">
        <v>120</v>
      </c>
      <c r="CH65" s="227">
        <f>IFERROR(VLOOKUP($B65,'INSUMOS ENE'!$A$2:$S$105,17,0),"")</f>
        <v>5765.7860000000001</v>
      </c>
      <c r="CI65" s="228">
        <f t="shared" si="3"/>
        <v>691894.32000000007</v>
      </c>
      <c r="CJ65" s="215">
        <v>209</v>
      </c>
      <c r="CK65" s="218">
        <f>IFERROR(VLOOKUP($B65,'INSUMOS ENE'!$A$2:$S$105,14,0),"")</f>
        <v>6169.1598000000004</v>
      </c>
      <c r="CL65" s="224">
        <f t="shared" si="4"/>
        <v>1289354.3982000002</v>
      </c>
      <c r="CM65" s="225">
        <f t="shared" si="5"/>
        <v>1981248.7182000005</v>
      </c>
      <c r="CN65" s="226">
        <f t="shared" si="6"/>
        <v>1981248.7182000002</v>
      </c>
    </row>
    <row r="66" spans="1:93" ht="16.5" x14ac:dyDescent="0.25">
      <c r="A66" s="213">
        <v>61</v>
      </c>
      <c r="B66" s="214">
        <v>126</v>
      </c>
      <c r="C66" s="215">
        <f>IFERROR(VLOOKUP($B66,'INSUMOS ENE'!$A$2:$S$105,10,0),"")</f>
        <v>2.5</v>
      </c>
      <c r="D66" s="216" t="s">
        <v>134</v>
      </c>
      <c r="E66" s="215">
        <v>26</v>
      </c>
      <c r="F66" s="215">
        <f>IFERROR(VLOOKUP($B66,'INSUMOS ENE'!$A$2:$G$105,7,0),"")</f>
        <v>9</v>
      </c>
      <c r="G66" s="215">
        <f>IFERROR(VLOOKUP(B66,'INSUMOS ENE'!$A$2:$G$105,6,0),"0")</f>
        <v>35</v>
      </c>
      <c r="H66" s="217"/>
      <c r="I66" s="227">
        <f>IFERROR(VLOOKUP($B66,'INSUMOS ENE'!$A$2:$S$105,17,0),"")</f>
        <v>3316.9560000000001</v>
      </c>
      <c r="J66" s="219">
        <f>H66*I66</f>
        <v>0</v>
      </c>
      <c r="K66" s="217"/>
      <c r="L66" s="227">
        <f>IFERROR(VLOOKUP($B66,'INSUMOS ENE'!$A$2:$S$105,17,0),"")</f>
        <v>3316.9560000000001</v>
      </c>
      <c r="M66" s="219">
        <f>K66*L66</f>
        <v>0</v>
      </c>
      <c r="N66" s="217"/>
      <c r="O66" s="227">
        <f>IFERROR(VLOOKUP($B66,'INSUMOS ENE'!$A$2:$S$105,17,0),"")</f>
        <v>3316.9560000000001</v>
      </c>
      <c r="P66" s="219">
        <f>N66*O66</f>
        <v>0</v>
      </c>
      <c r="Q66" s="217"/>
      <c r="R66" s="227">
        <f>IFERROR(VLOOKUP($B66,'INSUMOS ENE'!$A$2:$S$105,17,0),"")</f>
        <v>3316.9560000000001</v>
      </c>
      <c r="S66" s="219">
        <f>Q66*R66</f>
        <v>0</v>
      </c>
      <c r="T66" s="217"/>
      <c r="U66" s="227">
        <f>IFERROR(VLOOKUP($B66,'INSUMOS ENE'!$A$2:$S$105,17,0),"")</f>
        <v>3316.9560000000001</v>
      </c>
      <c r="V66" s="219">
        <f>T66*U66</f>
        <v>0</v>
      </c>
      <c r="W66" s="217"/>
      <c r="X66" s="227">
        <f>IFERROR(VLOOKUP($B66,'INSUMOS ENE'!$A$2:$S$105,17,0),"")</f>
        <v>3316.9560000000001</v>
      </c>
      <c r="Y66" s="219">
        <f>W66*X66</f>
        <v>0</v>
      </c>
      <c r="Z66" s="217"/>
      <c r="AA66" s="227">
        <f>IFERROR(VLOOKUP($B66,'INSUMOS ENE'!$A$2:$S$105,17,0),"")</f>
        <v>3316.9560000000001</v>
      </c>
      <c r="AB66" s="219">
        <f>Z66*AA66</f>
        <v>0</v>
      </c>
      <c r="AC66" s="217"/>
      <c r="AD66" s="227">
        <f>IFERROR(VLOOKUP($B66,'INSUMOS ENE'!$A$2:$S$105,17,0),"")</f>
        <v>3316.9560000000001</v>
      </c>
      <c r="AE66" s="219">
        <f>AC66*AD66</f>
        <v>0</v>
      </c>
      <c r="AF66" s="217"/>
      <c r="AG66" s="227">
        <f>IFERROR(VLOOKUP($B66,'INSUMOS ENE'!$A$2:$S$105,17,0),"")</f>
        <v>3316.9560000000001</v>
      </c>
      <c r="AH66" s="219">
        <f>AF66*AG66</f>
        <v>0</v>
      </c>
      <c r="AI66" s="217"/>
      <c r="AJ66" s="227">
        <f>IFERROR(VLOOKUP($B66,'INSUMOS ENE'!$A$2:$S$105,17,0),"")</f>
        <v>3316.9560000000001</v>
      </c>
      <c r="AK66" s="219">
        <f>AI66*AJ66</f>
        <v>0</v>
      </c>
      <c r="AL66" s="217"/>
      <c r="AM66" s="227">
        <f>IFERROR(VLOOKUP($B66,'INSUMOS ENE'!$A$2:$S$105,17,0),"")</f>
        <v>3316.9560000000001</v>
      </c>
      <c r="AN66" s="219">
        <f>AL66*AM66</f>
        <v>0</v>
      </c>
      <c r="AO66" s="217">
        <v>4</v>
      </c>
      <c r="AP66" s="227">
        <f>IFERROR(VLOOKUP($B66,'INSUMOS ENE'!$A$2:$S$105,17,0),"")</f>
        <v>3316.9560000000001</v>
      </c>
      <c r="AQ66" s="219">
        <f>AO66*AP66</f>
        <v>13267.824000000001</v>
      </c>
      <c r="AR66" s="217"/>
      <c r="AS66" s="227">
        <f>IFERROR(VLOOKUP($B66,'INSUMOS ENE'!$A$2:$S$105,17,0),"")</f>
        <v>3316.9560000000001</v>
      </c>
      <c r="AT66" s="219">
        <f>AR66*AS66</f>
        <v>0</v>
      </c>
      <c r="AU66" s="217">
        <v>3</v>
      </c>
      <c r="AV66" s="227">
        <f>IFERROR(VLOOKUP($B66,'INSUMOS ENE'!$A$2:$S$105,17,0),"")</f>
        <v>3316.9560000000001</v>
      </c>
      <c r="AW66" s="219">
        <f>AU66*AV66</f>
        <v>9950.8680000000004</v>
      </c>
      <c r="AX66" s="217"/>
      <c r="AY66" s="227">
        <f>IFERROR(VLOOKUP($B66,'INSUMOS ENE'!$A$2:$S$105,17,0),"")</f>
        <v>3316.9560000000001</v>
      </c>
      <c r="AZ66" s="219">
        <f>AX66*AY66</f>
        <v>0</v>
      </c>
      <c r="BA66" s="217"/>
      <c r="BB66" s="227">
        <f>IFERROR(VLOOKUP($B66,'INSUMOS ENE'!$A$2:$S$105,17,0),"")</f>
        <v>3316.9560000000001</v>
      </c>
      <c r="BC66" s="219">
        <f>BA66*BB66</f>
        <v>0</v>
      </c>
      <c r="BD66" s="217"/>
      <c r="BE66" s="227">
        <f>IFERROR(VLOOKUP($B66,'INSUMOS ENE'!$A$2:$S$105,17,0),"")</f>
        <v>3316.9560000000001</v>
      </c>
      <c r="BF66" s="219">
        <f>BD66*BE66</f>
        <v>0</v>
      </c>
      <c r="BG66" s="217">
        <v>12</v>
      </c>
      <c r="BH66" s="227">
        <f>IFERROR(VLOOKUP($B66,'INSUMOS ENE'!$A$2:$S$105,17,0),"")</f>
        <v>3316.9560000000001</v>
      </c>
      <c r="BI66" s="219">
        <f>BG66*BH66</f>
        <v>39803.472000000002</v>
      </c>
      <c r="BJ66" s="217"/>
      <c r="BK66" s="227">
        <f>IFERROR(VLOOKUP($B66,'INSUMOS ENE'!$A$2:$S$105,17,0),"")</f>
        <v>3316.9560000000001</v>
      </c>
      <c r="BL66" s="219">
        <f>BJ66*BK66</f>
        <v>0</v>
      </c>
      <c r="BM66" s="217">
        <v>4</v>
      </c>
      <c r="BN66" s="227">
        <f>IFERROR(VLOOKUP($B66,'INSUMOS ENE'!$A$2:$S$105,17,0),"")</f>
        <v>3316.9560000000001</v>
      </c>
      <c r="BO66" s="219">
        <f>BM66*BN66</f>
        <v>13267.824000000001</v>
      </c>
      <c r="BP66" s="217">
        <v>3</v>
      </c>
      <c r="BQ66" s="227">
        <f>IFERROR(VLOOKUP($B66,'INSUMOS ENE'!$A$2:$S$105,17,0),"")</f>
        <v>3316.9560000000001</v>
      </c>
      <c r="BR66" s="219">
        <f>BP66*BQ66</f>
        <v>9950.8680000000004</v>
      </c>
      <c r="BS66" s="232">
        <v>3</v>
      </c>
      <c r="BT66" s="218">
        <f>IFERROR(VLOOKUP($B66,'INSUMOS ENE'!$A$2:$S$105,14,0),"")</f>
        <v>4447.6217999999999</v>
      </c>
      <c r="BU66" s="217">
        <f>+BT66*BS66</f>
        <v>13342.865399999999</v>
      </c>
      <c r="BV66" s="217"/>
      <c r="BW66" s="227">
        <f>IFERROR(VLOOKUP($B66,'INSUMOS ENE'!$A$2:$S$105,17,0),"")</f>
        <v>3316.9560000000001</v>
      </c>
      <c r="BX66" s="219">
        <f>BV66*BW66</f>
        <v>0</v>
      </c>
      <c r="BY66" s="217"/>
      <c r="BZ66" s="227">
        <f>IFERROR(VLOOKUP($B66,'INSUMOS ENE'!$A$2:$S$105,17,0),"")</f>
        <v>3316.9560000000001</v>
      </c>
      <c r="CA66" s="219">
        <f>BY66*BZ66</f>
        <v>0</v>
      </c>
      <c r="CB66" s="217">
        <v>6</v>
      </c>
      <c r="CC66" s="227">
        <f>IFERROR(VLOOKUP($B66,'INSUMOS ENE'!$A$2:$S$105,17,0),"")</f>
        <v>3316.9560000000001</v>
      </c>
      <c r="CD66" s="219">
        <f>CB66*CC66</f>
        <v>19901.736000000001</v>
      </c>
      <c r="CE66" s="222">
        <f t="shared" si="1"/>
        <v>35</v>
      </c>
      <c r="CF66" s="217">
        <f t="shared" si="2"/>
        <v>0</v>
      </c>
      <c r="CG66" s="215">
        <v>32</v>
      </c>
      <c r="CH66" s="227">
        <f>IFERROR(VLOOKUP($B66,'INSUMOS ENE'!$A$2:$S$105,17,0),"")</f>
        <v>3316.9560000000001</v>
      </c>
      <c r="CI66" s="228">
        <f t="shared" si="3"/>
        <v>106142.592</v>
      </c>
      <c r="CJ66" s="215">
        <v>3</v>
      </c>
      <c r="CK66" s="218">
        <f>IFERROR(VLOOKUP($B66,'INSUMOS ENE'!$A$2:$S$105,14,0),"")</f>
        <v>4447.6217999999999</v>
      </c>
      <c r="CL66" s="224">
        <f t="shared" si="4"/>
        <v>13342.865399999999</v>
      </c>
      <c r="CM66" s="225">
        <f t="shared" si="5"/>
        <v>119485.45740000003</v>
      </c>
      <c r="CN66" s="226">
        <f t="shared" si="6"/>
        <v>119485.4574</v>
      </c>
      <c r="CO66" s="226">
        <v>0</v>
      </c>
    </row>
    <row r="67" spans="1:93" ht="16.5" x14ac:dyDescent="0.25">
      <c r="A67" s="213">
        <v>62</v>
      </c>
      <c r="B67" s="214">
        <v>127</v>
      </c>
      <c r="C67" s="215">
        <f>IFERROR(VLOOKUP($B67,'INSUMOS ENE'!$A$2:$S$105,10,0),"")</f>
        <v>0</v>
      </c>
      <c r="D67" s="216" t="s">
        <v>135</v>
      </c>
      <c r="E67" s="215">
        <v>30</v>
      </c>
      <c r="F67" s="215">
        <f>IFERROR(VLOOKUP($B67,'INSUMOS ENE'!$A$2:$G$105,7,0),"")</f>
        <v>-30</v>
      </c>
      <c r="G67" s="215">
        <f>IFERROR(VLOOKUP(B67,'INSUMOS ENE'!$A$2:$G$105,6,0),"0")</f>
        <v>0</v>
      </c>
      <c r="H67" s="217"/>
      <c r="I67" s="220">
        <f>IFERROR(VLOOKUP($B67,'INSUMOS ENE'!$A$2:$S$105,17,0),"")</f>
        <v>3316.9560000000001</v>
      </c>
      <c r="J67" s="219">
        <f t="shared" si="0"/>
        <v>0</v>
      </c>
      <c r="K67" s="217"/>
      <c r="L67" s="220">
        <f>IFERROR(VLOOKUP($B67,'INSUMOS ENE'!$A$2:$S$105,17,0),"")</f>
        <v>3316.9560000000001</v>
      </c>
      <c r="M67" s="217"/>
      <c r="N67" s="217"/>
      <c r="O67" s="217"/>
      <c r="P67" s="217"/>
      <c r="Q67" s="217"/>
      <c r="R67" s="217"/>
      <c r="S67" s="217"/>
      <c r="T67" s="217"/>
      <c r="U67" s="217"/>
      <c r="V67" s="217"/>
      <c r="W67" s="217"/>
      <c r="X67" s="217"/>
      <c r="Y67" s="21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7"/>
      <c r="AY67" s="217"/>
      <c r="AZ67" s="217"/>
      <c r="BA67" s="217"/>
      <c r="BB67" s="217"/>
      <c r="BC67" s="217"/>
      <c r="BD67" s="217"/>
      <c r="BE67" s="217"/>
      <c r="BF67" s="217"/>
      <c r="BG67" s="217"/>
      <c r="BH67" s="217"/>
      <c r="BI67" s="217"/>
      <c r="BJ67" s="217"/>
      <c r="BK67" s="217"/>
      <c r="BL67" s="217"/>
      <c r="BM67" s="217"/>
      <c r="BN67" s="217"/>
      <c r="BO67" s="217"/>
      <c r="BP67" s="217"/>
      <c r="BQ67" s="217"/>
      <c r="BR67" s="217"/>
      <c r="BS67" s="217"/>
      <c r="BT67" s="217"/>
      <c r="BU67" s="217"/>
      <c r="BV67" s="217"/>
      <c r="BW67" s="217"/>
      <c r="BX67" s="217"/>
      <c r="BY67" s="217"/>
      <c r="BZ67" s="217"/>
      <c r="CA67" s="217"/>
      <c r="CB67" s="217"/>
      <c r="CC67" s="217"/>
      <c r="CD67" s="217"/>
      <c r="CE67" s="222">
        <f t="shared" si="1"/>
        <v>0</v>
      </c>
      <c r="CF67" s="217">
        <f t="shared" si="2"/>
        <v>0</v>
      </c>
      <c r="CG67" s="215">
        <v>27</v>
      </c>
      <c r="CH67" s="227">
        <f>IFERROR(VLOOKUP($B67,'INSUMOS ENE'!$A$2:$S$105,17,0),"")</f>
        <v>3316.9560000000001</v>
      </c>
      <c r="CI67" s="228">
        <f t="shared" si="3"/>
        <v>89557.812000000005</v>
      </c>
      <c r="CJ67" s="215">
        <v>0</v>
      </c>
      <c r="CK67" s="218">
        <f>IFERROR(VLOOKUP($B67,'INSUMOS ENE'!$A$2:$S$105,14,0),"")</f>
        <v>4427.7578999999996</v>
      </c>
      <c r="CL67" s="224">
        <f t="shared" si="4"/>
        <v>0</v>
      </c>
      <c r="CM67" s="225">
        <f t="shared" si="5"/>
        <v>0</v>
      </c>
      <c r="CN67" s="226">
        <f t="shared" si="6"/>
        <v>89557.812000000005</v>
      </c>
    </row>
    <row r="68" spans="1:93" ht="16.5" x14ac:dyDescent="0.25">
      <c r="A68" s="213">
        <v>63</v>
      </c>
      <c r="B68" s="214">
        <v>129</v>
      </c>
      <c r="C68" s="215">
        <f>IFERROR(VLOOKUP($B68,'INSUMOS ENE'!$A$2:$S$105,10,0),"")</f>
        <v>0</v>
      </c>
      <c r="D68" s="216" t="s">
        <v>136</v>
      </c>
      <c r="E68" s="215">
        <v>30</v>
      </c>
      <c r="F68" s="215">
        <f>IFERROR(VLOOKUP($B68,'INSUMOS ENE'!$A$2:$G$105,7,0),"")</f>
        <v>-30</v>
      </c>
      <c r="G68" s="215">
        <f>IFERROR(VLOOKUP(B68,'INSUMOS ENE'!$A$2:$G$105,6,0),"0")</f>
        <v>0</v>
      </c>
      <c r="H68" s="217"/>
      <c r="I68" s="220">
        <f>IFERROR(VLOOKUP($B68,'INSUMOS ENE'!$A$2:$S$105,17,0),"")</f>
        <v>3787.8040000000001</v>
      </c>
      <c r="J68" s="219">
        <f t="shared" si="0"/>
        <v>0</v>
      </c>
      <c r="K68" s="217"/>
      <c r="L68" s="220">
        <f>IFERROR(VLOOKUP($B68,'INSUMOS ENE'!$A$2:$S$105,17,0),"")</f>
        <v>3787.8040000000001</v>
      </c>
      <c r="M68" s="217"/>
      <c r="N68" s="217"/>
      <c r="O68" s="217"/>
      <c r="P68" s="217"/>
      <c r="Q68" s="217"/>
      <c r="R68" s="217"/>
      <c r="S68" s="217"/>
      <c r="T68" s="217"/>
      <c r="U68" s="217"/>
      <c r="V68" s="217"/>
      <c r="W68" s="217"/>
      <c r="X68" s="217"/>
      <c r="Y68" s="217"/>
      <c r="Z68" s="217"/>
      <c r="AA68" s="217"/>
      <c r="AB68" s="217"/>
      <c r="AC68" s="217"/>
      <c r="AD68" s="217"/>
      <c r="AE68" s="217"/>
      <c r="AF68" s="217"/>
      <c r="AG68" s="217"/>
      <c r="AH68" s="217"/>
      <c r="AI68" s="217"/>
      <c r="AJ68" s="217"/>
      <c r="AK68" s="217"/>
      <c r="AL68" s="217"/>
      <c r="AM68" s="217"/>
      <c r="AN68" s="217"/>
      <c r="AO68" s="217"/>
      <c r="AP68" s="217"/>
      <c r="AQ68" s="217"/>
      <c r="AR68" s="217"/>
      <c r="AS68" s="217"/>
      <c r="AT68" s="217"/>
      <c r="AU68" s="217"/>
      <c r="AV68" s="217"/>
      <c r="AW68" s="217"/>
      <c r="AX68" s="217"/>
      <c r="AY68" s="217"/>
      <c r="AZ68" s="217"/>
      <c r="BA68" s="217"/>
      <c r="BB68" s="217"/>
      <c r="BC68" s="217"/>
      <c r="BD68" s="217"/>
      <c r="BE68" s="217"/>
      <c r="BF68" s="217"/>
      <c r="BG68" s="217"/>
      <c r="BH68" s="217"/>
      <c r="BI68" s="217"/>
      <c r="BJ68" s="217"/>
      <c r="BK68" s="217"/>
      <c r="BL68" s="217"/>
      <c r="BM68" s="217"/>
      <c r="BN68" s="217"/>
      <c r="BO68" s="217"/>
      <c r="BP68" s="217"/>
      <c r="BQ68" s="217"/>
      <c r="BR68" s="217"/>
      <c r="BS68" s="217"/>
      <c r="BT68" s="217"/>
      <c r="BU68" s="217"/>
      <c r="BV68" s="217"/>
      <c r="BW68" s="217"/>
      <c r="BX68" s="217"/>
      <c r="BY68" s="217"/>
      <c r="BZ68" s="217"/>
      <c r="CA68" s="217"/>
      <c r="CB68" s="217"/>
      <c r="CC68" s="217"/>
      <c r="CD68" s="217"/>
      <c r="CE68" s="222">
        <f t="shared" si="1"/>
        <v>0</v>
      </c>
      <c r="CF68" s="217">
        <f t="shared" si="2"/>
        <v>0</v>
      </c>
      <c r="CG68" s="215">
        <v>27</v>
      </c>
      <c r="CH68" s="227">
        <f>IFERROR(VLOOKUP($B68,'INSUMOS ENE'!$A$2:$S$105,17,0),"")</f>
        <v>3787.8040000000001</v>
      </c>
      <c r="CI68" s="228">
        <f t="shared" si="3"/>
        <v>102270.708</v>
      </c>
      <c r="CJ68" s="215">
        <v>0</v>
      </c>
      <c r="CK68" s="218">
        <f>IFERROR(VLOOKUP($B68,'INSUMOS ENE'!$A$2:$S$105,14,0),"")</f>
        <v>5224.2056999999995</v>
      </c>
      <c r="CL68" s="224">
        <f t="shared" si="4"/>
        <v>0</v>
      </c>
      <c r="CM68" s="225">
        <f t="shared" si="5"/>
        <v>0</v>
      </c>
      <c r="CN68" s="226">
        <f t="shared" si="6"/>
        <v>102270.708</v>
      </c>
    </row>
    <row r="69" spans="1:93" ht="16.5" x14ac:dyDescent="0.25">
      <c r="A69" s="213">
        <v>64</v>
      </c>
      <c r="B69" s="214">
        <v>131</v>
      </c>
      <c r="C69" s="215">
        <f>IFERROR(VLOOKUP($B69,'INSUMOS ENE'!$A$2:$S$105,10,0),"")</f>
        <v>0</v>
      </c>
      <c r="D69" s="216" t="s">
        <v>137</v>
      </c>
      <c r="E69" s="215">
        <v>5</v>
      </c>
      <c r="F69" s="215">
        <f>IFERROR(VLOOKUP($B69,'INSUMOS ENE'!$A$2:$G$105,7,0),"")</f>
        <v>-5</v>
      </c>
      <c r="G69" s="215">
        <f>IFERROR(VLOOKUP(B69,'INSUMOS ENE'!$A$2:$G$105,6,0),"0")</f>
        <v>0</v>
      </c>
      <c r="H69" s="217"/>
      <c r="I69" s="220">
        <f>IFERROR(VLOOKUP($B69,'INSUMOS ENE'!$A$2:$S$105,17,0),"")</f>
        <v>0</v>
      </c>
      <c r="J69" s="219">
        <f t="shared" si="0"/>
        <v>0</v>
      </c>
      <c r="K69" s="217"/>
      <c r="L69" s="220">
        <f>IFERROR(VLOOKUP($B69,'INSUMOS ENE'!$A$2:$S$105,17,0),"")</f>
        <v>0</v>
      </c>
      <c r="M69" s="217"/>
      <c r="N69" s="217"/>
      <c r="O69" s="217"/>
      <c r="P69" s="217"/>
      <c r="Q69" s="217"/>
      <c r="R69" s="217"/>
      <c r="S69" s="217"/>
      <c r="T69" s="217"/>
      <c r="U69" s="217"/>
      <c r="V69" s="217"/>
      <c r="W69" s="217"/>
      <c r="X69" s="217"/>
      <c r="Y69" s="217"/>
      <c r="Z69" s="217"/>
      <c r="AA69" s="217"/>
      <c r="AB69" s="217"/>
      <c r="AC69" s="217"/>
      <c r="AD69" s="217"/>
      <c r="AE69" s="217"/>
      <c r="AF69" s="217"/>
      <c r="AG69" s="217"/>
      <c r="AH69" s="217"/>
      <c r="AI69" s="217"/>
      <c r="AJ69" s="217"/>
      <c r="AK69" s="217"/>
      <c r="AL69" s="217"/>
      <c r="AM69" s="217"/>
      <c r="AN69" s="217"/>
      <c r="AO69" s="217"/>
      <c r="AP69" s="217"/>
      <c r="AQ69" s="217"/>
      <c r="AR69" s="217"/>
      <c r="AS69" s="217"/>
      <c r="AT69" s="217"/>
      <c r="AU69" s="217"/>
      <c r="AV69" s="217"/>
      <c r="AW69" s="217"/>
      <c r="AX69" s="217"/>
      <c r="AY69" s="217"/>
      <c r="AZ69" s="217"/>
      <c r="BA69" s="217"/>
      <c r="BB69" s="217"/>
      <c r="BC69" s="217"/>
      <c r="BD69" s="217"/>
      <c r="BE69" s="217"/>
      <c r="BF69" s="217"/>
      <c r="BG69" s="217"/>
      <c r="BH69" s="217"/>
      <c r="BI69" s="217"/>
      <c r="BJ69" s="217"/>
      <c r="BK69" s="217"/>
      <c r="BL69" s="217"/>
      <c r="BM69" s="217"/>
      <c r="BN69" s="217"/>
      <c r="BO69" s="217"/>
      <c r="BP69" s="217"/>
      <c r="BQ69" s="217"/>
      <c r="BR69" s="217"/>
      <c r="BS69" s="217"/>
      <c r="BT69" s="217"/>
      <c r="BU69" s="217"/>
      <c r="BV69" s="217"/>
      <c r="BW69" s="217"/>
      <c r="BX69" s="217"/>
      <c r="BY69" s="217"/>
      <c r="BZ69" s="217"/>
      <c r="CA69" s="217"/>
      <c r="CB69" s="217"/>
      <c r="CC69" s="217"/>
      <c r="CD69" s="217"/>
      <c r="CE69" s="222">
        <f t="shared" si="1"/>
        <v>0</v>
      </c>
      <c r="CF69" s="217">
        <f t="shared" si="2"/>
        <v>0</v>
      </c>
      <c r="CG69" s="215">
        <v>5</v>
      </c>
      <c r="CH69" s="227">
        <f>IFERROR(VLOOKUP($B69,'INSUMOS ENE'!$A$2:$S$105,17,0),"")</f>
        <v>0</v>
      </c>
      <c r="CI69" s="228">
        <f t="shared" si="3"/>
        <v>0</v>
      </c>
      <c r="CJ69" s="215">
        <v>0</v>
      </c>
      <c r="CK69" s="218">
        <f>IFERROR(VLOOKUP($B69,'INSUMOS ENE'!$A$2:$S$105,14,0),"")</f>
        <v>21991.2291</v>
      </c>
      <c r="CL69" s="224">
        <f t="shared" si="4"/>
        <v>0</v>
      </c>
      <c r="CM69" s="225">
        <f t="shared" si="5"/>
        <v>0</v>
      </c>
      <c r="CN69" s="226">
        <f t="shared" si="6"/>
        <v>0</v>
      </c>
    </row>
    <row r="70" spans="1:93" ht="16.5" x14ac:dyDescent="0.25">
      <c r="A70" s="213">
        <v>65</v>
      </c>
      <c r="B70" s="214">
        <v>132</v>
      </c>
      <c r="C70" s="215">
        <f>IFERROR(VLOOKUP($B70,'INSUMOS ENE'!$A$2:$S$105,10,0),"")</f>
        <v>0</v>
      </c>
      <c r="D70" s="216" t="s">
        <v>92</v>
      </c>
      <c r="E70" s="215">
        <v>7</v>
      </c>
      <c r="F70" s="215">
        <f>IFERROR(VLOOKUP($B70,'INSUMOS ENE'!$A$2:$G$105,7,0),"")</f>
        <v>-7</v>
      </c>
      <c r="G70" s="215">
        <f>IFERROR(VLOOKUP(B70,'INSUMOS ENE'!$A$2:$G$105,6,0),"0")</f>
        <v>0</v>
      </c>
      <c r="H70" s="217"/>
      <c r="I70" s="220">
        <f>IFERROR(VLOOKUP($B70,'INSUMOS ENE'!$A$2:$S$105,17,0),"")</f>
        <v>0</v>
      </c>
      <c r="J70" s="219">
        <f t="shared" ref="J70:J109" si="163">H70*I70</f>
        <v>0</v>
      </c>
      <c r="K70" s="217"/>
      <c r="L70" s="220">
        <f>IFERROR(VLOOKUP($B70,'INSUMOS ENE'!$A$2:$S$105,17,0),"")</f>
        <v>0</v>
      </c>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c r="BI70" s="217"/>
      <c r="BJ70" s="217"/>
      <c r="BK70" s="217"/>
      <c r="BL70" s="217"/>
      <c r="BM70" s="217"/>
      <c r="BN70" s="217"/>
      <c r="BO70" s="217"/>
      <c r="BP70" s="217"/>
      <c r="BQ70" s="217"/>
      <c r="BR70" s="217"/>
      <c r="BS70" s="217"/>
      <c r="BT70" s="217"/>
      <c r="BU70" s="217"/>
      <c r="BV70" s="217"/>
      <c r="BW70" s="217"/>
      <c r="BX70" s="217"/>
      <c r="BY70" s="217"/>
      <c r="BZ70" s="217"/>
      <c r="CA70" s="217"/>
      <c r="CB70" s="217"/>
      <c r="CC70" s="217"/>
      <c r="CD70" s="217"/>
      <c r="CE70" s="222">
        <f t="shared" si="1"/>
        <v>0</v>
      </c>
      <c r="CF70" s="217">
        <f t="shared" si="2"/>
        <v>0</v>
      </c>
      <c r="CG70" s="215">
        <v>2</v>
      </c>
      <c r="CH70" s="227">
        <f>IFERROR(VLOOKUP($B70,'INSUMOS ENE'!$A$2:$S$105,17,0),"")</f>
        <v>0</v>
      </c>
      <c r="CI70" s="228">
        <f t="shared" si="3"/>
        <v>0</v>
      </c>
      <c r="CJ70" s="215">
        <v>0</v>
      </c>
      <c r="CK70" s="218">
        <f>IFERROR(VLOOKUP($B70,'INSUMOS ENE'!$A$2:$S$105,14,0),"")</f>
        <v>9503.4573</v>
      </c>
      <c r="CL70" s="224">
        <f t="shared" si="4"/>
        <v>0</v>
      </c>
      <c r="CM70" s="225">
        <f t="shared" si="5"/>
        <v>0</v>
      </c>
      <c r="CN70" s="226">
        <f t="shared" si="6"/>
        <v>0</v>
      </c>
    </row>
    <row r="71" spans="1:93" ht="16.5" x14ac:dyDescent="0.25">
      <c r="A71" s="213">
        <v>66</v>
      </c>
      <c r="B71" s="214">
        <v>134</v>
      </c>
      <c r="C71" s="215">
        <f>IFERROR(VLOOKUP($B71,'INSUMOS ENE'!$A$2:$S$105,10,0),"")</f>
        <v>0</v>
      </c>
      <c r="D71" s="216" t="s">
        <v>93</v>
      </c>
      <c r="E71" s="215">
        <v>34</v>
      </c>
      <c r="F71" s="215">
        <f>IFERROR(VLOOKUP($B71,'INSUMOS ENE'!$A$2:$G$105,7,0),"")</f>
        <v>-34</v>
      </c>
      <c r="G71" s="215">
        <f>IFERROR(VLOOKUP(B71,'INSUMOS ENE'!$A$2:$G$105,6,0),"0")</f>
        <v>0</v>
      </c>
      <c r="H71" s="217"/>
      <c r="I71" s="220">
        <f>IFERROR(VLOOKUP($B71,'INSUMOS ENE'!$A$2:$S$105,17,0),"")</f>
        <v>0</v>
      </c>
      <c r="J71" s="219">
        <f t="shared" si="163"/>
        <v>0</v>
      </c>
      <c r="K71" s="217"/>
      <c r="L71" s="220">
        <f>IFERROR(VLOOKUP($B71,'INSUMOS ENE'!$A$2:$S$105,17,0),"")</f>
        <v>0</v>
      </c>
      <c r="M71" s="217"/>
      <c r="N71" s="217"/>
      <c r="O71" s="217"/>
      <c r="P71" s="217"/>
      <c r="Q71" s="217"/>
      <c r="R71" s="217"/>
      <c r="S71" s="217"/>
      <c r="T71" s="217"/>
      <c r="U71" s="217"/>
      <c r="V71" s="217"/>
      <c r="W71" s="217"/>
      <c r="X71" s="217"/>
      <c r="Y71" s="217"/>
      <c r="Z71" s="217"/>
      <c r="AA71" s="217"/>
      <c r="AB71" s="217"/>
      <c r="AC71" s="217"/>
      <c r="AD71" s="217"/>
      <c r="AE71" s="217"/>
      <c r="AF71" s="217"/>
      <c r="AG71" s="217"/>
      <c r="AH71" s="217"/>
      <c r="AI71" s="217"/>
      <c r="AJ71" s="217"/>
      <c r="AK71" s="217"/>
      <c r="AL71" s="217"/>
      <c r="AM71" s="217"/>
      <c r="AN71" s="217"/>
      <c r="AO71" s="217"/>
      <c r="AP71" s="217"/>
      <c r="AQ71" s="217"/>
      <c r="AR71" s="217"/>
      <c r="AS71" s="217"/>
      <c r="AT71" s="217"/>
      <c r="AU71" s="217"/>
      <c r="AV71" s="217"/>
      <c r="AW71" s="217"/>
      <c r="AX71" s="217"/>
      <c r="AY71" s="217"/>
      <c r="AZ71" s="217"/>
      <c r="BA71" s="217"/>
      <c r="BB71" s="217"/>
      <c r="BC71" s="217"/>
      <c r="BD71" s="217"/>
      <c r="BE71" s="217"/>
      <c r="BF71" s="217"/>
      <c r="BG71" s="217"/>
      <c r="BH71" s="217"/>
      <c r="BI71" s="217"/>
      <c r="BJ71" s="217"/>
      <c r="BK71" s="217"/>
      <c r="BL71" s="217"/>
      <c r="BM71" s="217"/>
      <c r="BN71" s="217"/>
      <c r="BO71" s="217"/>
      <c r="BP71" s="217"/>
      <c r="BQ71" s="217"/>
      <c r="BR71" s="217"/>
      <c r="BS71" s="217"/>
      <c r="BT71" s="217"/>
      <c r="BU71" s="217"/>
      <c r="BV71" s="217"/>
      <c r="BW71" s="217"/>
      <c r="BX71" s="217"/>
      <c r="BY71" s="217"/>
      <c r="BZ71" s="217"/>
      <c r="CA71" s="217"/>
      <c r="CB71" s="217"/>
      <c r="CC71" s="217"/>
      <c r="CD71" s="217"/>
      <c r="CE71" s="222">
        <f t="shared" ref="CE71:CE109" si="164">IFERROR((H71+K71+N71+Q71+T71+W71+Z71+AC71+AF71+AI71+AL71+AO71+AR71+AU71+AX71+BA71+BD71+BG71+BJ71+BM71+BP71+BS71+BV71+BY71+CB71),"")</f>
        <v>0</v>
      </c>
      <c r="CF71" s="217">
        <f t="shared" ref="CF71:CF110" si="165">+CE71-G71</f>
        <v>0</v>
      </c>
      <c r="CG71" s="215">
        <v>24</v>
      </c>
      <c r="CH71" s="227">
        <f>IFERROR(VLOOKUP($B71,'INSUMOS ENE'!$A$2:$S$105,17,0),"")</f>
        <v>0</v>
      </c>
      <c r="CI71" s="228">
        <f t="shared" ref="CI71:CI109" si="166">CG71*CH71</f>
        <v>0</v>
      </c>
      <c r="CJ71" s="215">
        <v>0</v>
      </c>
      <c r="CK71" s="218">
        <f>IFERROR(VLOOKUP($B71,'INSUMOS ENE'!$A$2:$S$105,14,0),"")</f>
        <v>4577.2101000000002</v>
      </c>
      <c r="CL71" s="224">
        <f t="shared" ref="CL71:CL109" si="167">+CJ71*CK71</f>
        <v>0</v>
      </c>
      <c r="CM71" s="225">
        <f t="shared" ref="CM71:CM110" si="168">+M71+BF71+BI71+BU71+BX71+CA71+CD71+J71+P71+S71+V71+Y71+AB71+AE71+AH71+AK71+AN71+AQ71+AT71+AW71+AZ71+BC71+BL71+BO71+BR71</f>
        <v>0</v>
      </c>
      <c r="CN71" s="226">
        <f t="shared" ref="CN71:CN110" si="169">+CI71+CL71</f>
        <v>0</v>
      </c>
    </row>
    <row r="72" spans="1:93" ht="16.5" x14ac:dyDescent="0.25">
      <c r="A72" s="213">
        <v>67</v>
      </c>
      <c r="B72" s="214">
        <v>135</v>
      </c>
      <c r="C72" s="215">
        <f>IFERROR(VLOOKUP($B72,'INSUMOS ENE'!$A$2:$S$105,10,0),"")</f>
        <v>-7.5</v>
      </c>
      <c r="D72" s="216" t="s">
        <v>183</v>
      </c>
      <c r="E72" s="215">
        <v>6</v>
      </c>
      <c r="F72" s="215">
        <f>IFERROR(VLOOKUP($B72,'INSUMOS ENE'!$A$2:$G$105,7,0),"")</f>
        <v>-6</v>
      </c>
      <c r="G72" s="215">
        <f>IFERROR(VLOOKUP(B72,'INSUMOS ENE'!$A$2:$G$105,6,0),"0")</f>
        <v>0</v>
      </c>
      <c r="H72" s="217"/>
      <c r="I72" s="227">
        <f>IFERROR(VLOOKUP($B72,'INSUMOS ENE'!$A$2:$S$105,17,0),"")</f>
        <v>6229.277</v>
      </c>
      <c r="J72" s="219">
        <f t="shared" si="163"/>
        <v>0</v>
      </c>
      <c r="K72" s="217"/>
      <c r="L72" s="227">
        <f>IFERROR(VLOOKUP($B72,'INSUMOS ENE'!$A$2:$S$105,17,0),"")</f>
        <v>6229.277</v>
      </c>
      <c r="M72" s="219">
        <f t="shared" ref="M72" si="170">K72*L72</f>
        <v>0</v>
      </c>
      <c r="N72" s="217"/>
      <c r="O72" s="227">
        <f>IFERROR(VLOOKUP($B72,'INSUMOS ENE'!$A$2:$S$105,17,0),"")</f>
        <v>6229.277</v>
      </c>
      <c r="P72" s="219">
        <f t="shared" ref="P72" si="171">N72*O72</f>
        <v>0</v>
      </c>
      <c r="Q72" s="217"/>
      <c r="R72" s="227">
        <f>IFERROR(VLOOKUP($B72,'INSUMOS ENE'!$A$2:$S$105,17,0),"")</f>
        <v>6229.277</v>
      </c>
      <c r="S72" s="219">
        <f t="shared" ref="S72" si="172">Q72*R72</f>
        <v>0</v>
      </c>
      <c r="T72" s="217">
        <v>2</v>
      </c>
      <c r="U72" s="227">
        <f>IFERROR(VLOOKUP($B72,'INSUMOS ENE'!$A$2:$S$105,17,0),"")</f>
        <v>6229.277</v>
      </c>
      <c r="V72" s="219">
        <f t="shared" ref="V72" si="173">T72*U72</f>
        <v>12458.554</v>
      </c>
      <c r="W72" s="217"/>
      <c r="X72" s="227">
        <f>IFERROR(VLOOKUP($B72,'INSUMOS ENE'!$A$2:$S$105,17,0),"")</f>
        <v>6229.277</v>
      </c>
      <c r="Y72" s="219">
        <f t="shared" ref="Y72" si="174">W72*X72</f>
        <v>0</v>
      </c>
      <c r="Z72" s="217"/>
      <c r="AA72" s="227">
        <f>IFERROR(VLOOKUP($B72,'INSUMOS ENE'!$A$2:$S$105,17,0),"")</f>
        <v>6229.277</v>
      </c>
      <c r="AB72" s="219">
        <f t="shared" ref="AB72" si="175">Z72*AA72</f>
        <v>0</v>
      </c>
      <c r="AC72" s="217"/>
      <c r="AD72" s="227">
        <f>IFERROR(VLOOKUP($B72,'INSUMOS ENE'!$A$2:$S$105,17,0),"")</f>
        <v>6229.277</v>
      </c>
      <c r="AE72" s="219">
        <f t="shared" ref="AE72" si="176">AC72*AD72</f>
        <v>0</v>
      </c>
      <c r="AF72" s="217"/>
      <c r="AG72" s="227">
        <f>IFERROR(VLOOKUP($B72,'INSUMOS ENE'!$A$2:$S$105,17,0),"")</f>
        <v>6229.277</v>
      </c>
      <c r="AH72" s="219">
        <f t="shared" ref="AH72" si="177">AF72*AG72</f>
        <v>0</v>
      </c>
      <c r="AI72" s="217"/>
      <c r="AJ72" s="227">
        <f>IFERROR(VLOOKUP($B72,'INSUMOS ENE'!$A$2:$S$105,17,0),"")</f>
        <v>6229.277</v>
      </c>
      <c r="AK72" s="219">
        <f t="shared" ref="AK72" si="178">AI72*AJ72</f>
        <v>0</v>
      </c>
      <c r="AL72" s="217"/>
      <c r="AM72" s="227">
        <f>IFERROR(VLOOKUP($B72,'INSUMOS ENE'!$A$2:$S$105,17,0),"")</f>
        <v>6229.277</v>
      </c>
      <c r="AN72" s="219">
        <f t="shared" ref="AN72" si="179">AL72*AM72</f>
        <v>0</v>
      </c>
      <c r="AO72" s="217"/>
      <c r="AP72" s="227">
        <f>IFERROR(VLOOKUP($B72,'INSUMOS ENE'!$A$2:$S$105,17,0),"")</f>
        <v>6229.277</v>
      </c>
      <c r="AQ72" s="219">
        <f t="shared" ref="AQ72" si="180">AO72*AP72</f>
        <v>0</v>
      </c>
      <c r="AR72" s="217"/>
      <c r="AS72" s="227">
        <f>IFERROR(VLOOKUP($B72,'INSUMOS ENE'!$A$2:$S$105,17,0),"")</f>
        <v>6229.277</v>
      </c>
      <c r="AT72" s="219">
        <f t="shared" ref="AT72" si="181">AR72*AS72</f>
        <v>0</v>
      </c>
      <c r="AU72" s="217">
        <v>2</v>
      </c>
      <c r="AV72" s="227">
        <f>IFERROR(VLOOKUP($B72,'INSUMOS ENE'!$A$2:$S$105,17,0),"")</f>
        <v>6229.277</v>
      </c>
      <c r="AW72" s="219">
        <f t="shared" ref="AW72" si="182">AU72*AV72</f>
        <v>12458.554</v>
      </c>
      <c r="AX72" s="217"/>
      <c r="AY72" s="227">
        <f>IFERROR(VLOOKUP($B72,'INSUMOS ENE'!$A$2:$S$105,17,0),"")</f>
        <v>6229.277</v>
      </c>
      <c r="AZ72" s="219">
        <f t="shared" ref="AZ72" si="183">AX72*AY72</f>
        <v>0</v>
      </c>
      <c r="BA72" s="217"/>
      <c r="BB72" s="227">
        <f>IFERROR(VLOOKUP($B72,'INSUMOS ENE'!$A$2:$S$105,17,0),"")</f>
        <v>6229.277</v>
      </c>
      <c r="BC72" s="219">
        <f t="shared" ref="BC72" si="184">BA72*BB72</f>
        <v>0</v>
      </c>
      <c r="BD72" s="217"/>
      <c r="BE72" s="227">
        <f>IFERROR(VLOOKUP($B72,'INSUMOS ENE'!$A$2:$S$105,17,0),"")</f>
        <v>6229.277</v>
      </c>
      <c r="BF72" s="219">
        <f t="shared" ref="BF72" si="185">BD72*BE72</f>
        <v>0</v>
      </c>
      <c r="BG72" s="232">
        <v>4</v>
      </c>
      <c r="BH72" s="218">
        <f>IFERROR(VLOOKUP($B72,'INSUMOS ENE'!$A$2:$S$105,14,0),"")</f>
        <v>17215.38</v>
      </c>
      <c r="BI72" s="217">
        <f>+BH72*BG72</f>
        <v>68861.52</v>
      </c>
      <c r="BJ72" s="232">
        <v>4</v>
      </c>
      <c r="BK72" s="218">
        <f>IFERROR(VLOOKUP($B72,'INSUMOS ENE'!$A$2:$S$105,14,0),"")</f>
        <v>17215.38</v>
      </c>
      <c r="BL72" s="217">
        <f>+BK72*BJ72</f>
        <v>68861.52</v>
      </c>
      <c r="BM72" s="217">
        <v>2</v>
      </c>
      <c r="BN72" s="227">
        <f>IFERROR(VLOOKUP($B72,'INSUMOS ENE'!$A$2:$S$105,17,0),"")</f>
        <v>6229.277</v>
      </c>
      <c r="BO72" s="219">
        <f t="shared" ref="BO72" si="186">BM72*BN72</f>
        <v>12458.554</v>
      </c>
      <c r="BP72" s="217">
        <v>2</v>
      </c>
      <c r="BQ72" s="227">
        <f>IFERROR(VLOOKUP($B72,'INSUMOS ENE'!$A$2:$S$105,17,0),"")</f>
        <v>6229.277</v>
      </c>
      <c r="BR72" s="219">
        <f t="shared" ref="BR72" si="187">BP72*BQ72</f>
        <v>12458.554</v>
      </c>
      <c r="BS72" s="217"/>
      <c r="BT72" s="227">
        <f>IFERROR(VLOOKUP($B72,'INSUMOS ENE'!$A$2:$S$105,17,0),"")</f>
        <v>6229.277</v>
      </c>
      <c r="BU72" s="219">
        <f t="shared" ref="BU72" si="188">BS72*BT72</f>
        <v>0</v>
      </c>
      <c r="BV72" s="217"/>
      <c r="BW72" s="227">
        <f>IFERROR(VLOOKUP($B72,'INSUMOS ENE'!$A$2:$S$105,17,0),"")</f>
        <v>6229.277</v>
      </c>
      <c r="BX72" s="219">
        <f t="shared" ref="BX72" si="189">BV72*BW72</f>
        <v>0</v>
      </c>
      <c r="BY72" s="217"/>
      <c r="BZ72" s="227">
        <f>IFERROR(VLOOKUP($B72,'INSUMOS ENE'!$A$2:$S$105,17,0),"")</f>
        <v>6229.277</v>
      </c>
      <c r="CA72" s="219">
        <f t="shared" ref="CA72" si="190">BY72*BZ72</f>
        <v>0</v>
      </c>
      <c r="CB72" s="217"/>
      <c r="CC72" s="227">
        <f>IFERROR(VLOOKUP($B72,'INSUMOS ENE'!$A$2:$S$105,17,0),"")</f>
        <v>6229.277</v>
      </c>
      <c r="CD72" s="219">
        <f t="shared" ref="CD72" si="191">CB72*CC72</f>
        <v>0</v>
      </c>
      <c r="CE72" s="222">
        <f t="shared" si="164"/>
        <v>16</v>
      </c>
      <c r="CF72" s="217">
        <f t="shared" si="165"/>
        <v>16</v>
      </c>
      <c r="CG72" s="215">
        <v>8</v>
      </c>
      <c r="CH72" s="227">
        <f>IFERROR(VLOOKUP($B72,'INSUMOS ENE'!$A$2:$S$105,17,0),"")</f>
        <v>6229.277</v>
      </c>
      <c r="CI72" s="228">
        <f t="shared" si="166"/>
        <v>49834.216</v>
      </c>
      <c r="CJ72" s="215">
        <v>8</v>
      </c>
      <c r="CK72" s="218">
        <f>IFERROR(VLOOKUP($B72,'INSUMOS ENE'!$A$2:$S$105,14,0),"")</f>
        <v>17215.38</v>
      </c>
      <c r="CL72" s="224">
        <f t="shared" si="167"/>
        <v>137723.04</v>
      </c>
      <c r="CM72" s="225">
        <f t="shared" si="168"/>
        <v>187557.25600000002</v>
      </c>
      <c r="CN72" s="226">
        <f t="shared" si="169"/>
        <v>187557.25599999999</v>
      </c>
    </row>
    <row r="73" spans="1:93" ht="16.5" x14ac:dyDescent="0.25">
      <c r="A73" s="213">
        <v>68</v>
      </c>
      <c r="B73" s="214">
        <v>137</v>
      </c>
      <c r="C73" s="215">
        <f>IFERROR(VLOOKUP($B73,'INSUMOS ENE'!$A$2:$S$105,10,0),"")</f>
        <v>2.5</v>
      </c>
      <c r="D73" s="216" t="s">
        <v>94</v>
      </c>
      <c r="E73" s="215">
        <v>10</v>
      </c>
      <c r="F73" s="215">
        <f>IFERROR(VLOOKUP($B73,'INSUMOS ENE'!$A$2:$G$105,7,0),"")</f>
        <v>5</v>
      </c>
      <c r="G73" s="215">
        <f>IFERROR(VLOOKUP(B73,'INSUMOS ENE'!$A$2:$G$105,6,0),"0")</f>
        <v>15</v>
      </c>
      <c r="H73" s="217">
        <v>15</v>
      </c>
      <c r="I73" s="227">
        <f>IFERROR(VLOOKUP($B73,'INSUMOS ENE'!$A$2:$S$105,17,0),"")</f>
        <v>1245.4349999999999</v>
      </c>
      <c r="J73" s="219">
        <f t="shared" si="163"/>
        <v>18681.524999999998</v>
      </c>
      <c r="K73" s="217"/>
      <c r="L73" s="220"/>
      <c r="M73" s="217"/>
      <c r="N73" s="217"/>
      <c r="O73" s="217"/>
      <c r="P73" s="217"/>
      <c r="Q73" s="217"/>
      <c r="R73" s="217"/>
      <c r="S73" s="217"/>
      <c r="T73" s="217"/>
      <c r="U73" s="217"/>
      <c r="V73" s="217"/>
      <c r="W73" s="217"/>
      <c r="X73" s="217"/>
      <c r="Y73" s="217"/>
      <c r="Z73" s="217"/>
      <c r="AA73" s="217"/>
      <c r="AB73" s="217"/>
      <c r="AC73" s="217"/>
      <c r="AD73" s="217"/>
      <c r="AE73" s="217"/>
      <c r="AF73" s="217"/>
      <c r="AG73" s="217"/>
      <c r="AH73" s="217"/>
      <c r="AI73" s="217"/>
      <c r="AJ73" s="217"/>
      <c r="AK73" s="217"/>
      <c r="AL73" s="217"/>
      <c r="AM73" s="217"/>
      <c r="AN73" s="217"/>
      <c r="AO73" s="217"/>
      <c r="AP73" s="217"/>
      <c r="AQ73" s="217"/>
      <c r="AR73" s="217"/>
      <c r="AS73" s="217"/>
      <c r="AT73" s="217"/>
      <c r="AU73" s="217"/>
      <c r="AV73" s="217"/>
      <c r="AW73" s="217"/>
      <c r="AX73" s="217"/>
      <c r="AY73" s="217"/>
      <c r="AZ73" s="217"/>
      <c r="BA73" s="217"/>
      <c r="BB73" s="217"/>
      <c r="BC73" s="217"/>
      <c r="BD73" s="217"/>
      <c r="BE73" s="217"/>
      <c r="BF73" s="217"/>
      <c r="BG73" s="217"/>
      <c r="BH73" s="217"/>
      <c r="BI73" s="217"/>
      <c r="BJ73" s="217"/>
      <c r="BK73" s="217"/>
      <c r="BL73" s="217"/>
      <c r="BM73" s="217"/>
      <c r="BN73" s="217"/>
      <c r="BO73" s="217"/>
      <c r="BP73" s="217"/>
      <c r="BQ73" s="217"/>
      <c r="BR73" s="217"/>
      <c r="BS73" s="217"/>
      <c r="BT73" s="217"/>
      <c r="BU73" s="217"/>
      <c r="BV73" s="217"/>
      <c r="BW73" s="217"/>
      <c r="BX73" s="217"/>
      <c r="BY73" s="217"/>
      <c r="BZ73" s="217"/>
      <c r="CA73" s="217"/>
      <c r="CB73" s="217"/>
      <c r="CC73" s="217"/>
      <c r="CD73" s="217"/>
      <c r="CE73" s="222">
        <f t="shared" si="164"/>
        <v>15</v>
      </c>
      <c r="CF73" s="217">
        <f t="shared" si="165"/>
        <v>0</v>
      </c>
      <c r="CG73" s="215">
        <v>15</v>
      </c>
      <c r="CH73" s="227">
        <f>IFERROR(VLOOKUP($B73,'INSUMOS ENE'!$A$2:$S$105,17,0),"")</f>
        <v>1245.4349999999999</v>
      </c>
      <c r="CI73" s="228">
        <f t="shared" si="166"/>
        <v>18681.524999999998</v>
      </c>
      <c r="CJ73" s="215"/>
      <c r="CK73" s="218">
        <f>IFERROR(VLOOKUP($B73,'INSUMOS ENE'!$A$2:$S$105,14,0),"")</f>
        <v>1542.7628999999999</v>
      </c>
      <c r="CL73" s="224">
        <f t="shared" si="167"/>
        <v>0</v>
      </c>
      <c r="CM73" s="225">
        <f t="shared" si="168"/>
        <v>18681.524999999998</v>
      </c>
      <c r="CN73" s="226">
        <f t="shared" si="169"/>
        <v>18681.524999999998</v>
      </c>
    </row>
    <row r="74" spans="1:93" ht="16.5" x14ac:dyDescent="0.25">
      <c r="A74" s="213">
        <v>69</v>
      </c>
      <c r="B74" s="214">
        <v>139</v>
      </c>
      <c r="C74" s="215">
        <f>IFERROR(VLOOKUP($B74,'INSUMOS ENE'!$A$2:$S$105,10,0),"")</f>
        <v>846.25</v>
      </c>
      <c r="D74" s="216" t="s">
        <v>95</v>
      </c>
      <c r="E74" s="215">
        <v>71</v>
      </c>
      <c r="F74" s="215">
        <f>IFERROR(VLOOKUP($B74,'INSUMOS ENE'!$A$2:$G$105,7,0),"")</f>
        <v>864</v>
      </c>
      <c r="G74" s="215">
        <f>IFERROR(VLOOKUP(B74,'INSUMOS ENE'!$A$2:$G$105,6,0),"0")</f>
        <v>935</v>
      </c>
      <c r="H74" s="217">
        <v>400</v>
      </c>
      <c r="I74" s="218">
        <f>IFERROR(VLOOKUP($B74,'INSUMOS ENE'!$A$2:$S$105,14,0),"")</f>
        <v>51246.970200000003</v>
      </c>
      <c r="J74" s="219">
        <f t="shared" si="163"/>
        <v>20498788.080000002</v>
      </c>
      <c r="K74" s="217">
        <v>100</v>
      </c>
      <c r="L74" s="218">
        <f>IFERROR(VLOOKUP($B74,'INSUMOS ENE'!$A$2:$S$105,14,0),"")</f>
        <v>51246.970200000003</v>
      </c>
      <c r="M74" s="219">
        <f t="shared" ref="M74:M75" si="192">K74*L74</f>
        <v>5124697.0200000005</v>
      </c>
      <c r="N74" s="232">
        <v>30</v>
      </c>
      <c r="O74" s="227">
        <f>IFERROR(VLOOKUP($B74,'INSUMOS ENE'!$A$2:$S$105,17,0),"")</f>
        <v>25429.996000000003</v>
      </c>
      <c r="P74" s="219">
        <f t="shared" ref="P74:P75" si="193">N74*O74</f>
        <v>762899.88000000012</v>
      </c>
      <c r="Q74" s="217"/>
      <c r="R74" s="218">
        <f>IFERROR(VLOOKUP($B74,'INSUMOS ENE'!$A$2:$S$105,14,0),"")</f>
        <v>51246.970200000003</v>
      </c>
      <c r="S74" s="219">
        <f t="shared" ref="S74:S75" si="194">Q74*R74</f>
        <v>0</v>
      </c>
      <c r="T74" s="217">
        <v>35</v>
      </c>
      <c r="U74" s="218">
        <f>IFERROR(VLOOKUP($B74,'INSUMOS ENE'!$A$2:$S$105,14,0),"")</f>
        <v>51246.970200000003</v>
      </c>
      <c r="V74" s="219">
        <f t="shared" ref="V74:V75" si="195">T74*U74</f>
        <v>1793643.9570000002</v>
      </c>
      <c r="W74" s="217">
        <v>5</v>
      </c>
      <c r="X74" s="218">
        <f>IFERROR(VLOOKUP($B74,'INSUMOS ENE'!$A$2:$S$105,14,0),"")</f>
        <v>51246.970200000003</v>
      </c>
      <c r="Y74" s="219">
        <f t="shared" ref="Y74:Y75" si="196">W74*X74</f>
        <v>256234.85100000002</v>
      </c>
      <c r="Z74" s="217">
        <v>35</v>
      </c>
      <c r="AA74" s="218">
        <f>IFERROR(VLOOKUP($B74,'INSUMOS ENE'!$A$2:$S$105,14,0),"")</f>
        <v>51246.970200000003</v>
      </c>
      <c r="AB74" s="219">
        <f t="shared" ref="AB74:AB75" si="197">Z74*AA74</f>
        <v>1793643.9570000002</v>
      </c>
      <c r="AC74" s="217"/>
      <c r="AD74" s="218">
        <f>IFERROR(VLOOKUP($B74,'INSUMOS ENE'!$A$2:$S$105,14,0),"")</f>
        <v>51246.970200000003</v>
      </c>
      <c r="AE74" s="219">
        <f t="shared" ref="AE74:AE75" si="198">AC74*AD74</f>
        <v>0</v>
      </c>
      <c r="AF74" s="217"/>
      <c r="AG74" s="218">
        <f>IFERROR(VLOOKUP($B74,'INSUMOS ENE'!$A$2:$S$105,14,0),"")</f>
        <v>51246.970200000003</v>
      </c>
      <c r="AH74" s="219">
        <f t="shared" ref="AH74:AH75" si="199">AF74*AG74</f>
        <v>0</v>
      </c>
      <c r="AI74" s="217">
        <v>50</v>
      </c>
      <c r="AJ74" s="218">
        <f>IFERROR(VLOOKUP($B74,'INSUMOS ENE'!$A$2:$S$105,14,0),"")</f>
        <v>51246.970200000003</v>
      </c>
      <c r="AK74" s="219">
        <f t="shared" ref="AK74:AK75" si="200">AI74*AJ74</f>
        <v>2562348.5100000002</v>
      </c>
      <c r="AL74" s="217">
        <v>20</v>
      </c>
      <c r="AM74" s="218">
        <f>IFERROR(VLOOKUP($B74,'INSUMOS ENE'!$A$2:$S$105,14,0),"")</f>
        <v>51246.970200000003</v>
      </c>
      <c r="AN74" s="219">
        <f t="shared" ref="AN74:AN75" si="201">AL74*AM74</f>
        <v>1024939.4040000001</v>
      </c>
      <c r="AO74" s="217">
        <v>10</v>
      </c>
      <c r="AP74" s="218">
        <f>IFERROR(VLOOKUP($B74,'INSUMOS ENE'!$A$2:$S$105,14,0),"")</f>
        <v>51246.970200000003</v>
      </c>
      <c r="AQ74" s="219">
        <f t="shared" ref="AQ74:AQ75" si="202">AO74*AP74</f>
        <v>512469.70200000005</v>
      </c>
      <c r="AR74" s="217"/>
      <c r="AS74" s="218">
        <f>IFERROR(VLOOKUP($B74,'INSUMOS ENE'!$A$2:$S$105,14,0),"")</f>
        <v>51246.970200000003</v>
      </c>
      <c r="AT74" s="219">
        <f t="shared" ref="AT74:AT75" si="203">AR74*AS74</f>
        <v>0</v>
      </c>
      <c r="AU74" s="217">
        <v>2</v>
      </c>
      <c r="AV74" s="218">
        <f>IFERROR(VLOOKUP($B74,'INSUMOS ENE'!$A$2:$S$105,14,0),"")</f>
        <v>51246.970200000003</v>
      </c>
      <c r="AW74" s="219">
        <f t="shared" ref="AW74:AW75" si="204">AU74*AV74</f>
        <v>102493.94040000001</v>
      </c>
      <c r="AX74" s="217">
        <v>20</v>
      </c>
      <c r="AY74" s="218">
        <f>IFERROR(VLOOKUP($B74,'INSUMOS ENE'!$A$2:$S$105,14,0),"")</f>
        <v>51246.970200000003</v>
      </c>
      <c r="AZ74" s="219">
        <f t="shared" ref="AZ74:AZ75" si="205">AX74*AY74</f>
        <v>1024939.4040000001</v>
      </c>
      <c r="BA74" s="217"/>
      <c r="BB74" s="218">
        <f>IFERROR(VLOOKUP($B74,'INSUMOS ENE'!$A$2:$S$105,14,0),"")</f>
        <v>51246.970200000003</v>
      </c>
      <c r="BC74" s="219">
        <f t="shared" ref="BC74:BC75" si="206">BA74*BB74</f>
        <v>0</v>
      </c>
      <c r="BD74" s="217">
        <v>8</v>
      </c>
      <c r="BE74" s="218">
        <f>IFERROR(VLOOKUP($B74,'INSUMOS ENE'!$A$2:$S$105,14,0),"")</f>
        <v>51246.970200000003</v>
      </c>
      <c r="BF74" s="219">
        <f t="shared" ref="BF74:BF75" si="207">BD74*BE74</f>
        <v>409975.76160000003</v>
      </c>
      <c r="BG74" s="217">
        <v>50</v>
      </c>
      <c r="BH74" s="218">
        <f>IFERROR(VLOOKUP($B74,'INSUMOS ENE'!$A$2:$S$105,14,0),"")</f>
        <v>51246.970200000003</v>
      </c>
      <c r="BI74" s="219">
        <f t="shared" ref="BI74" si="208">BG74*BH74</f>
        <v>2562348.5100000002</v>
      </c>
      <c r="BJ74" s="217">
        <v>20</v>
      </c>
      <c r="BK74" s="218">
        <f>IFERROR(VLOOKUP($B74,'INSUMOS ENE'!$A$2:$S$105,14,0),"")</f>
        <v>51246.970200000003</v>
      </c>
      <c r="BL74" s="219">
        <f t="shared" ref="BL74:BL75" si="209">BJ74*BK74</f>
        <v>1024939.4040000001</v>
      </c>
      <c r="BM74" s="217">
        <v>50</v>
      </c>
      <c r="BN74" s="218">
        <f>IFERROR(VLOOKUP($B74,'INSUMOS ENE'!$A$2:$S$105,14,0),"")</f>
        <v>51246.970200000003</v>
      </c>
      <c r="BO74" s="219">
        <f t="shared" ref="BO74:BO75" si="210">BM74*BN74</f>
        <v>2562348.5100000002</v>
      </c>
      <c r="BP74" s="217">
        <v>24</v>
      </c>
      <c r="BQ74" s="218">
        <f>IFERROR(VLOOKUP($B74,'INSUMOS ENE'!$A$2:$S$105,14,0),"")</f>
        <v>51246.970200000003</v>
      </c>
      <c r="BR74" s="219">
        <f t="shared" ref="BR74:BR75" si="211">BP74*BQ74</f>
        <v>1229927.2848</v>
      </c>
      <c r="BS74" s="217">
        <v>6</v>
      </c>
      <c r="BT74" s="218">
        <f>IFERROR(VLOOKUP($B74,'INSUMOS ENE'!$A$2:$S$105,14,0),"")</f>
        <v>51246.970200000003</v>
      </c>
      <c r="BU74" s="219">
        <f t="shared" ref="BU74:BU75" si="212">BS74*BT74</f>
        <v>307481.82120000001</v>
      </c>
      <c r="BV74" s="217">
        <v>10</v>
      </c>
      <c r="BW74" s="218">
        <f>IFERROR(VLOOKUP($B74,'INSUMOS ENE'!$A$2:$S$105,14,0),"")</f>
        <v>51246.970200000003</v>
      </c>
      <c r="BX74" s="219">
        <f t="shared" ref="BX74:BX75" si="213">BV74*BW74</f>
        <v>512469.70200000005</v>
      </c>
      <c r="BY74" s="232">
        <v>30</v>
      </c>
      <c r="BZ74" s="227">
        <f>IFERROR(VLOOKUP($B74,'INSUMOS ENE'!$A$2:$S$105,17,0),"")</f>
        <v>25429.996000000003</v>
      </c>
      <c r="CA74" s="219">
        <f t="shared" ref="CA74:CA75" si="214">BY74*BZ74</f>
        <v>762899.88000000012</v>
      </c>
      <c r="CB74" s="232">
        <v>30</v>
      </c>
      <c r="CC74" s="227">
        <f>IFERROR(VLOOKUP($B74,'INSUMOS ENE'!$A$2:$S$105,17,0),"")</f>
        <v>25429.996000000003</v>
      </c>
      <c r="CD74" s="219">
        <f t="shared" ref="CD74:CD75" si="215">CB74*CC74</f>
        <v>762899.88000000012</v>
      </c>
      <c r="CE74" s="229">
        <f t="shared" si="164"/>
        <v>935</v>
      </c>
      <c r="CF74" s="217">
        <f t="shared" si="165"/>
        <v>0</v>
      </c>
      <c r="CG74" s="215">
        <v>90</v>
      </c>
      <c r="CH74" s="227">
        <f>IFERROR(VLOOKUP($B74,'INSUMOS ENE'!$A$2:$S$105,17,0),"")</f>
        <v>25429.996000000003</v>
      </c>
      <c r="CI74" s="228">
        <f t="shared" si="166"/>
        <v>2288699.64</v>
      </c>
      <c r="CJ74" s="215">
        <v>845</v>
      </c>
      <c r="CK74" s="218">
        <f>IFERROR(VLOOKUP($B74,'INSUMOS ENE'!$A$2:$S$105,14,0),"")</f>
        <v>51246.970200000003</v>
      </c>
      <c r="CL74" s="230">
        <f t="shared" si="167"/>
        <v>43303689.819000006</v>
      </c>
      <c r="CM74" s="225">
        <f t="shared" si="168"/>
        <v>45592389.458999999</v>
      </c>
      <c r="CN74" s="226">
        <f t="shared" si="169"/>
        <v>45592389.459000006</v>
      </c>
    </row>
    <row r="75" spans="1:93" ht="16.5" x14ac:dyDescent="0.25">
      <c r="A75" s="213">
        <v>70</v>
      </c>
      <c r="B75" s="214">
        <v>151</v>
      </c>
      <c r="C75" s="215">
        <f>IFERROR(VLOOKUP($B75,'INSUMOS ENE'!$A$2:$S$105,10,0),"")</f>
        <v>1724.5</v>
      </c>
      <c r="D75" s="216" t="s">
        <v>96</v>
      </c>
      <c r="E75" s="215">
        <v>310</v>
      </c>
      <c r="F75" s="215">
        <f>IFERROR(VLOOKUP($B75,'INSUMOS ENE'!$A$2:$G$105,7,0),"")</f>
        <v>1802</v>
      </c>
      <c r="G75" s="215">
        <f>IFERROR(VLOOKUP(B75,'INSUMOS ENE'!$A$2:$G$105,6,0),"0")</f>
        <v>2112</v>
      </c>
      <c r="H75" s="217">
        <v>1000</v>
      </c>
      <c r="I75" s="218">
        <f>IFERROR(VLOOKUP($B75,'INSUMOS ENE'!$A$2:$S$105,14,0),"")</f>
        <v>7960.6944000000003</v>
      </c>
      <c r="J75" s="219">
        <f t="shared" si="163"/>
        <v>7960694.4000000004</v>
      </c>
      <c r="K75" s="217">
        <v>80</v>
      </c>
      <c r="L75" s="218">
        <f>IFERROR(VLOOKUP($B75,'INSUMOS ENE'!$A$2:$S$105,14,0),"")</f>
        <v>7960.6944000000003</v>
      </c>
      <c r="M75" s="219">
        <f t="shared" si="192"/>
        <v>636855.55200000003</v>
      </c>
      <c r="N75" s="217">
        <v>30</v>
      </c>
      <c r="O75" s="218">
        <f>IFERROR(VLOOKUP($B75,'INSUMOS ENE'!$A$2:$S$105,14,0),"")</f>
        <v>7960.6944000000003</v>
      </c>
      <c r="P75" s="219">
        <f t="shared" si="193"/>
        <v>238820.83199999999</v>
      </c>
      <c r="Q75" s="217"/>
      <c r="R75" s="218">
        <f>IFERROR(VLOOKUP($B75,'INSUMOS ENE'!$A$2:$S$105,14,0),"")</f>
        <v>7960.6944000000003</v>
      </c>
      <c r="S75" s="219">
        <f t="shared" si="194"/>
        <v>0</v>
      </c>
      <c r="T75" s="217">
        <v>70</v>
      </c>
      <c r="U75" s="218">
        <f>IFERROR(VLOOKUP($B75,'INSUMOS ENE'!$A$2:$S$105,14,0),"")</f>
        <v>7960.6944000000003</v>
      </c>
      <c r="V75" s="219">
        <f t="shared" si="195"/>
        <v>557248.60800000001</v>
      </c>
      <c r="W75" s="217">
        <v>60</v>
      </c>
      <c r="X75" s="218">
        <f>IFERROR(VLOOKUP($B75,'INSUMOS ENE'!$A$2:$S$105,14,0),"")</f>
        <v>7960.6944000000003</v>
      </c>
      <c r="Y75" s="219">
        <f t="shared" si="196"/>
        <v>477641.66399999999</v>
      </c>
      <c r="Z75" s="217">
        <v>60</v>
      </c>
      <c r="AA75" s="218">
        <f>IFERROR(VLOOKUP($B75,'INSUMOS ENE'!$A$2:$S$105,14,0),"")</f>
        <v>7960.6944000000003</v>
      </c>
      <c r="AB75" s="219">
        <f t="shared" si="197"/>
        <v>477641.66399999999</v>
      </c>
      <c r="AC75" s="217"/>
      <c r="AD75" s="218">
        <f>IFERROR(VLOOKUP($B75,'INSUMOS ENE'!$A$2:$S$105,14,0),"")</f>
        <v>7960.6944000000003</v>
      </c>
      <c r="AE75" s="219">
        <f t="shared" si="198"/>
        <v>0</v>
      </c>
      <c r="AF75" s="217">
        <v>48</v>
      </c>
      <c r="AG75" s="218">
        <f>IFERROR(VLOOKUP($B75,'INSUMOS ENE'!$A$2:$S$105,14,0),"")</f>
        <v>7960.6944000000003</v>
      </c>
      <c r="AH75" s="219">
        <f t="shared" si="199"/>
        <v>382113.33120000002</v>
      </c>
      <c r="AI75" s="217">
        <v>50</v>
      </c>
      <c r="AJ75" s="218">
        <f>IFERROR(VLOOKUP($B75,'INSUMOS ENE'!$A$2:$S$105,14,0),"")</f>
        <v>7960.6944000000003</v>
      </c>
      <c r="AK75" s="219">
        <f t="shared" si="200"/>
        <v>398034.72000000003</v>
      </c>
      <c r="AL75" s="217">
        <v>25</v>
      </c>
      <c r="AM75" s="218">
        <f>IFERROR(VLOOKUP($B75,'INSUMOS ENE'!$A$2:$S$105,14,0),"")</f>
        <v>7960.6944000000003</v>
      </c>
      <c r="AN75" s="219">
        <f t="shared" si="201"/>
        <v>199017.36000000002</v>
      </c>
      <c r="AO75" s="217">
        <v>20</v>
      </c>
      <c r="AP75" s="218">
        <f>IFERROR(VLOOKUP($B75,'INSUMOS ENE'!$A$2:$S$105,14,0),"")</f>
        <v>7960.6944000000003</v>
      </c>
      <c r="AQ75" s="219">
        <f t="shared" si="202"/>
        <v>159213.88800000001</v>
      </c>
      <c r="AR75" s="217"/>
      <c r="AS75" s="218">
        <f>IFERROR(VLOOKUP($B75,'INSUMOS ENE'!$A$2:$S$105,14,0),"")</f>
        <v>7960.6944000000003</v>
      </c>
      <c r="AT75" s="219">
        <f t="shared" si="203"/>
        <v>0</v>
      </c>
      <c r="AU75" s="217">
        <v>20</v>
      </c>
      <c r="AV75" s="218">
        <f>IFERROR(VLOOKUP($B75,'INSUMOS ENE'!$A$2:$S$105,14,0),"")</f>
        <v>7960.6944000000003</v>
      </c>
      <c r="AW75" s="219">
        <f t="shared" si="204"/>
        <v>159213.88800000001</v>
      </c>
      <c r="AX75" s="217">
        <v>10</v>
      </c>
      <c r="AY75" s="218">
        <f>IFERROR(VLOOKUP($B75,'INSUMOS ENE'!$A$2:$S$105,14,0),"")</f>
        <v>7960.6944000000003</v>
      </c>
      <c r="AZ75" s="219">
        <f t="shared" si="205"/>
        <v>79606.944000000003</v>
      </c>
      <c r="BA75" s="217"/>
      <c r="BB75" s="218">
        <f>IFERROR(VLOOKUP($B75,'INSUMOS ENE'!$A$2:$S$105,14,0),"")</f>
        <v>7960.6944000000003</v>
      </c>
      <c r="BC75" s="219">
        <f t="shared" si="206"/>
        <v>0</v>
      </c>
      <c r="BD75" s="217">
        <v>10</v>
      </c>
      <c r="BE75" s="218">
        <f>IFERROR(VLOOKUP($B75,'INSUMOS ENE'!$A$2:$S$105,14,0),"")</f>
        <v>7960.6944000000003</v>
      </c>
      <c r="BF75" s="219">
        <f t="shared" si="207"/>
        <v>79606.944000000003</v>
      </c>
      <c r="BG75" s="232">
        <v>400</v>
      </c>
      <c r="BH75" s="227">
        <f>IFERROR(VLOOKUP($B75,'INSUMOS ENE'!$A$2:$S$105,17,0),"")</f>
        <v>4422.6080000000002</v>
      </c>
      <c r="BI75" s="217">
        <f>+BH75*BG75</f>
        <v>1769043.2000000002</v>
      </c>
      <c r="BJ75" s="217">
        <v>30</v>
      </c>
      <c r="BK75" s="218">
        <f>IFERROR(VLOOKUP($B75,'INSUMOS ENE'!$A$2:$S$105,14,0),"")</f>
        <v>7960.6944000000003</v>
      </c>
      <c r="BL75" s="219">
        <f t="shared" si="209"/>
        <v>238820.83199999999</v>
      </c>
      <c r="BM75" s="217">
        <v>50</v>
      </c>
      <c r="BN75" s="218">
        <f>IFERROR(VLOOKUP($B75,'INSUMOS ENE'!$A$2:$S$105,14,0),"")</f>
        <v>7960.6944000000003</v>
      </c>
      <c r="BO75" s="219">
        <f t="shared" si="210"/>
        <v>398034.72000000003</v>
      </c>
      <c r="BP75" s="217">
        <v>30</v>
      </c>
      <c r="BQ75" s="218">
        <f>IFERROR(VLOOKUP($B75,'INSUMOS ENE'!$A$2:$S$105,14,0),"")</f>
        <v>7960.6944000000003</v>
      </c>
      <c r="BR75" s="219">
        <f t="shared" si="211"/>
        <v>238820.83199999999</v>
      </c>
      <c r="BS75" s="217">
        <v>20</v>
      </c>
      <c r="BT75" s="218">
        <f>IFERROR(VLOOKUP($B75,'INSUMOS ENE'!$A$2:$S$105,14,0),"")</f>
        <v>7960.6944000000003</v>
      </c>
      <c r="BU75" s="219">
        <f t="shared" si="212"/>
        <v>159213.88800000001</v>
      </c>
      <c r="BV75" s="217">
        <v>45</v>
      </c>
      <c r="BW75" s="218">
        <f>IFERROR(VLOOKUP($B75,'INSUMOS ENE'!$A$2:$S$105,14,0),"")</f>
        <v>7960.6944000000003</v>
      </c>
      <c r="BX75" s="219">
        <f t="shared" si="213"/>
        <v>358231.24800000002</v>
      </c>
      <c r="BY75" s="217">
        <v>24</v>
      </c>
      <c r="BZ75" s="218">
        <f>IFERROR(VLOOKUP($B75,'INSUMOS ENE'!$A$2:$S$105,14,0),"")</f>
        <v>7960.6944000000003</v>
      </c>
      <c r="CA75" s="219">
        <f t="shared" si="214"/>
        <v>191056.66560000001</v>
      </c>
      <c r="CB75" s="217">
        <v>30</v>
      </c>
      <c r="CC75" s="218">
        <f>IFERROR(VLOOKUP($B75,'INSUMOS ENE'!$A$2:$S$105,14,0),"")</f>
        <v>7960.6944000000003</v>
      </c>
      <c r="CD75" s="219">
        <f t="shared" si="215"/>
        <v>238820.83199999999</v>
      </c>
      <c r="CE75" s="222">
        <f t="shared" si="164"/>
        <v>2112</v>
      </c>
      <c r="CF75" s="217">
        <f t="shared" si="165"/>
        <v>0</v>
      </c>
      <c r="CG75" s="215">
        <v>400</v>
      </c>
      <c r="CH75" s="227">
        <f>IFERROR(VLOOKUP($B75,'INSUMOS ENE'!$A$2:$S$105,17,0),"")</f>
        <v>4422.6080000000002</v>
      </c>
      <c r="CI75" s="228">
        <f t="shared" si="166"/>
        <v>1769043.2000000002</v>
      </c>
      <c r="CJ75" s="215">
        <f>1725-13</f>
        <v>1712</v>
      </c>
      <c r="CK75" s="218">
        <f>IFERROR(VLOOKUP($B75,'INSUMOS ENE'!$A$2:$S$105,14,0),"")</f>
        <v>7960.6944000000003</v>
      </c>
      <c r="CL75" s="224">
        <f t="shared" si="167"/>
        <v>13628708.812800001</v>
      </c>
      <c r="CM75" s="225">
        <f t="shared" si="168"/>
        <v>15397752.012800006</v>
      </c>
      <c r="CN75" s="226">
        <f t="shared" si="169"/>
        <v>15397752.012800001</v>
      </c>
    </row>
    <row r="76" spans="1:93" ht="16.5" x14ac:dyDescent="0.25">
      <c r="A76" s="213">
        <v>71</v>
      </c>
      <c r="B76" s="214">
        <v>152</v>
      </c>
      <c r="C76" s="215">
        <f>IFERROR(VLOOKUP($B76,'INSUMOS ENE'!$A$2:$S$105,10,0),"")</f>
        <v>0.75</v>
      </c>
      <c r="D76" s="216" t="s">
        <v>97</v>
      </c>
      <c r="E76" s="215">
        <v>25</v>
      </c>
      <c r="F76" s="215">
        <f>IFERROR(VLOOKUP($B76,'INSUMOS ENE'!$A$2:$G$105,7,0),"")</f>
        <v>7</v>
      </c>
      <c r="G76" s="215">
        <f>IFERROR(VLOOKUP(B76,'INSUMOS ENE'!$A$2:$G$105,6,0),"0")</f>
        <v>32</v>
      </c>
      <c r="H76" s="217"/>
      <c r="I76" s="220"/>
      <c r="J76" s="219">
        <f t="shared" si="163"/>
        <v>0</v>
      </c>
      <c r="K76" s="217"/>
      <c r="L76" s="220"/>
      <c r="M76" s="217"/>
      <c r="N76" s="217"/>
      <c r="O76" s="217"/>
      <c r="P76" s="217"/>
      <c r="Q76" s="217"/>
      <c r="R76" s="217"/>
      <c r="S76" s="217"/>
      <c r="T76" s="217"/>
      <c r="U76" s="217"/>
      <c r="V76" s="217"/>
      <c r="W76" s="217"/>
      <c r="X76" s="217"/>
      <c r="Y76" s="217"/>
      <c r="Z76" s="217"/>
      <c r="AA76" s="217"/>
      <c r="AB76" s="217"/>
      <c r="AC76" s="217"/>
      <c r="AD76" s="217"/>
      <c r="AE76" s="217"/>
      <c r="AF76" s="217"/>
      <c r="AG76" s="217"/>
      <c r="AH76" s="217"/>
      <c r="AI76" s="217"/>
      <c r="AJ76" s="217"/>
      <c r="AK76" s="217"/>
      <c r="AL76" s="217"/>
      <c r="AM76" s="217"/>
      <c r="AN76" s="217"/>
      <c r="AO76" s="217"/>
      <c r="AP76" s="217"/>
      <c r="AQ76" s="217"/>
      <c r="AR76" s="217"/>
      <c r="AS76" s="217"/>
      <c r="AT76" s="217"/>
      <c r="AU76" s="217"/>
      <c r="AV76" s="217"/>
      <c r="AW76" s="217"/>
      <c r="AX76" s="217"/>
      <c r="AY76" s="217"/>
      <c r="AZ76" s="217"/>
      <c r="BA76" s="217"/>
      <c r="BB76" s="217"/>
      <c r="BC76" s="217"/>
      <c r="BD76" s="217"/>
      <c r="BE76" s="217"/>
      <c r="BF76" s="217"/>
      <c r="BG76" s="217"/>
      <c r="BH76" s="217"/>
      <c r="BI76" s="217"/>
      <c r="BJ76" s="217"/>
      <c r="BK76" s="217"/>
      <c r="BL76" s="217"/>
      <c r="BM76" s="217"/>
      <c r="BN76" s="217"/>
      <c r="BO76" s="217"/>
      <c r="BP76" s="217"/>
      <c r="BQ76" s="217"/>
      <c r="BR76" s="217"/>
      <c r="BS76" s="217"/>
      <c r="BT76" s="217"/>
      <c r="BU76" s="217"/>
      <c r="BV76" s="217"/>
      <c r="BW76" s="217"/>
      <c r="BX76" s="217"/>
      <c r="BY76" s="217"/>
      <c r="BZ76" s="217"/>
      <c r="CA76" s="217"/>
      <c r="CB76" s="217"/>
      <c r="CC76" s="217"/>
      <c r="CD76" s="217"/>
      <c r="CE76" s="222">
        <f t="shared" si="164"/>
        <v>0</v>
      </c>
      <c r="CF76" s="217">
        <f t="shared" si="165"/>
        <v>-32</v>
      </c>
      <c r="CG76" s="215">
        <v>0</v>
      </c>
      <c r="CH76" s="227">
        <f>IFERROR(VLOOKUP($B76,'INSUMOS ENE'!$A$2:$S$105,17,0),"")</f>
        <v>0</v>
      </c>
      <c r="CI76" s="228">
        <f t="shared" si="166"/>
        <v>0</v>
      </c>
      <c r="CJ76" s="215">
        <v>0</v>
      </c>
      <c r="CK76" s="218">
        <f>IFERROR(VLOOKUP($B76,'INSUMOS ENE'!$A$2:$S$105,14,0),"")</f>
        <v>19802.416499999999</v>
      </c>
      <c r="CL76" s="224">
        <f t="shared" si="167"/>
        <v>0</v>
      </c>
      <c r="CM76" s="225">
        <f t="shared" si="168"/>
        <v>0</v>
      </c>
      <c r="CN76" s="226">
        <f t="shared" si="169"/>
        <v>0</v>
      </c>
    </row>
    <row r="77" spans="1:93" ht="16.5" x14ac:dyDescent="0.25">
      <c r="A77" s="213">
        <v>72</v>
      </c>
      <c r="B77" s="214">
        <v>154</v>
      </c>
      <c r="C77" s="215">
        <f>IFERROR(VLOOKUP($B77,'INSUMOS ENE'!$A$2:$S$105,10,0),"")</f>
        <v>3.75</v>
      </c>
      <c r="D77" s="216" t="s">
        <v>138</v>
      </c>
      <c r="E77" s="215">
        <v>5</v>
      </c>
      <c r="F77" s="215">
        <f>IFERROR(VLOOKUP($B77,'INSUMOS ENE'!$A$2:$G$105,7,0),"")</f>
        <v>5</v>
      </c>
      <c r="G77" s="215">
        <f>IFERROR(VLOOKUP(B77,'INSUMOS ENE'!$A$2:$G$105,6,0),"0")</f>
        <v>10</v>
      </c>
      <c r="H77" s="217">
        <v>10</v>
      </c>
      <c r="I77" s="218">
        <f>IFERROR(VLOOKUP($B77,'INSUMOS ENE'!$A$2:$S$105,14,0),"")</f>
        <v>5005.7028</v>
      </c>
      <c r="J77" s="219">
        <f t="shared" si="163"/>
        <v>50057.027999999998</v>
      </c>
      <c r="K77" s="217"/>
      <c r="L77" s="220"/>
      <c r="M77" s="217"/>
      <c r="N77" s="217"/>
      <c r="O77" s="217"/>
      <c r="P77" s="217"/>
      <c r="Q77" s="217"/>
      <c r="R77" s="217"/>
      <c r="S77" s="217"/>
      <c r="T77" s="217"/>
      <c r="U77" s="217"/>
      <c r="V77" s="217"/>
      <c r="W77" s="217"/>
      <c r="X77" s="217"/>
      <c r="Y77" s="217"/>
      <c r="Z77" s="217"/>
      <c r="AA77" s="217"/>
      <c r="AB77" s="217"/>
      <c r="AC77" s="217"/>
      <c r="AD77" s="217"/>
      <c r="AE77" s="217"/>
      <c r="AF77" s="217"/>
      <c r="AG77" s="217"/>
      <c r="AH77" s="217"/>
      <c r="AI77" s="217"/>
      <c r="AJ77" s="217"/>
      <c r="AK77" s="217"/>
      <c r="AL77" s="217"/>
      <c r="AM77" s="217"/>
      <c r="AN77" s="217"/>
      <c r="AO77" s="217"/>
      <c r="AP77" s="217"/>
      <c r="AQ77" s="217"/>
      <c r="AR77" s="217"/>
      <c r="AS77" s="217"/>
      <c r="AT77" s="217"/>
      <c r="AU77" s="217"/>
      <c r="AV77" s="217"/>
      <c r="AW77" s="217"/>
      <c r="AX77" s="217"/>
      <c r="AY77" s="217"/>
      <c r="AZ77" s="217"/>
      <c r="BA77" s="217"/>
      <c r="BB77" s="217"/>
      <c r="BC77" s="217"/>
      <c r="BD77" s="217"/>
      <c r="BE77" s="217"/>
      <c r="BF77" s="217"/>
      <c r="BG77" s="217"/>
      <c r="BH77" s="217"/>
      <c r="BI77" s="217"/>
      <c r="BJ77" s="217"/>
      <c r="BK77" s="217"/>
      <c r="BL77" s="217"/>
      <c r="BM77" s="217"/>
      <c r="BN77" s="217"/>
      <c r="BO77" s="217"/>
      <c r="BP77" s="217"/>
      <c r="BQ77" s="217"/>
      <c r="BR77" s="217"/>
      <c r="BS77" s="217"/>
      <c r="BT77" s="217"/>
      <c r="BU77" s="217"/>
      <c r="BV77" s="217"/>
      <c r="BW77" s="217"/>
      <c r="BX77" s="217"/>
      <c r="BY77" s="217"/>
      <c r="BZ77" s="217"/>
      <c r="CA77" s="217"/>
      <c r="CB77" s="217"/>
      <c r="CC77" s="217"/>
      <c r="CD77" s="217"/>
      <c r="CE77" s="222">
        <f t="shared" si="164"/>
        <v>10</v>
      </c>
      <c r="CF77" s="217">
        <f t="shared" si="165"/>
        <v>0</v>
      </c>
      <c r="CG77" s="215">
        <v>0</v>
      </c>
      <c r="CH77" s="227">
        <f>IFERROR(VLOOKUP($B77,'INSUMOS ENE'!$A$2:$S$105,17,0),"")</f>
        <v>0</v>
      </c>
      <c r="CI77" s="228">
        <f t="shared" si="166"/>
        <v>0</v>
      </c>
      <c r="CJ77" s="215">
        <v>10</v>
      </c>
      <c r="CK77" s="218">
        <f>IFERROR(VLOOKUP($B77,'INSUMOS ENE'!$A$2:$S$105,14,0),"")</f>
        <v>5005.7028</v>
      </c>
      <c r="CL77" s="224">
        <f t="shared" si="167"/>
        <v>50057.027999999998</v>
      </c>
      <c r="CM77" s="225">
        <f t="shared" si="168"/>
        <v>50057.027999999998</v>
      </c>
      <c r="CN77" s="226">
        <f t="shared" si="169"/>
        <v>50057.027999999998</v>
      </c>
    </row>
    <row r="78" spans="1:93" ht="16.5" x14ac:dyDescent="0.25">
      <c r="A78" s="213">
        <v>73</v>
      </c>
      <c r="B78" s="214">
        <v>155</v>
      </c>
      <c r="C78" s="215">
        <f>IFERROR(VLOOKUP($B78,'INSUMOS ENE'!$A$2:$S$105,10,0),"")</f>
        <v>177</v>
      </c>
      <c r="D78" s="216" t="s">
        <v>139</v>
      </c>
      <c r="E78" s="215">
        <v>96</v>
      </c>
      <c r="F78" s="215">
        <f>IFERROR(VLOOKUP($B78,'INSUMOS ENE'!$A$2:$G$105,7,0),"")</f>
        <v>201</v>
      </c>
      <c r="G78" s="215">
        <f>IFERROR(VLOOKUP(B78,'INSUMOS ENE'!$A$2:$G$105,6,0),"0")</f>
        <v>297</v>
      </c>
      <c r="H78" s="217"/>
      <c r="I78" s="218">
        <f>IFERROR(VLOOKUP($B78,'INSUMOS ENE'!$A$2:$S$105,14,0),"")</f>
        <v>5005.7028</v>
      </c>
      <c r="J78" s="219">
        <f t="shared" si="163"/>
        <v>0</v>
      </c>
      <c r="K78" s="217"/>
      <c r="L78" s="218">
        <f>IFERROR(VLOOKUP($B78,'INSUMOS ENE'!$A$2:$S$105,14,0),"")</f>
        <v>5005.7028</v>
      </c>
      <c r="M78" s="219">
        <f t="shared" ref="M78:M80" si="216">K78*L78</f>
        <v>0</v>
      </c>
      <c r="N78" s="217"/>
      <c r="O78" s="218">
        <f>IFERROR(VLOOKUP($B78,'INSUMOS ENE'!$A$2:$S$105,14,0),"")</f>
        <v>5005.7028</v>
      </c>
      <c r="P78" s="219">
        <f t="shared" ref="P78:P82" si="217">N78*O78</f>
        <v>0</v>
      </c>
      <c r="Q78" s="217"/>
      <c r="R78" s="218">
        <f>IFERROR(VLOOKUP($B78,'INSUMOS ENE'!$A$2:$S$105,14,0),"")</f>
        <v>5005.7028</v>
      </c>
      <c r="S78" s="219">
        <f t="shared" ref="S78:S82" si="218">Q78*R78</f>
        <v>0</v>
      </c>
      <c r="T78" s="217">
        <v>40</v>
      </c>
      <c r="U78" s="218">
        <f>IFERROR(VLOOKUP($B78,'INSUMOS ENE'!$A$2:$S$105,14,0),"")</f>
        <v>5005.7028</v>
      </c>
      <c r="V78" s="219">
        <f t="shared" ref="V78:V80" si="219">T78*U78</f>
        <v>200228.11199999999</v>
      </c>
      <c r="W78" s="217"/>
      <c r="X78" s="218">
        <f>IFERROR(VLOOKUP($B78,'INSUMOS ENE'!$A$2:$S$105,14,0),"")</f>
        <v>5005.7028</v>
      </c>
      <c r="Y78" s="219">
        <f t="shared" ref="Y78:Y82" si="220">W78*X78</f>
        <v>0</v>
      </c>
      <c r="Z78" s="217">
        <v>10</v>
      </c>
      <c r="AA78" s="218">
        <f>IFERROR(VLOOKUP($B78,'INSUMOS ENE'!$A$2:$S$105,14,0),"")</f>
        <v>5005.7028</v>
      </c>
      <c r="AB78" s="219">
        <f t="shared" ref="AB78:AB82" si="221">Z78*AA78</f>
        <v>50057.027999999998</v>
      </c>
      <c r="AC78" s="217"/>
      <c r="AD78" s="218">
        <f>IFERROR(VLOOKUP($B78,'INSUMOS ENE'!$A$2:$S$105,14,0),"")</f>
        <v>5005.7028</v>
      </c>
      <c r="AE78" s="219">
        <f t="shared" ref="AE78:AE82" si="222">AC78*AD78</f>
        <v>0</v>
      </c>
      <c r="AF78" s="217"/>
      <c r="AG78" s="218">
        <f>IFERROR(VLOOKUP($B78,'INSUMOS ENE'!$A$2:$S$105,14,0),"")</f>
        <v>5005.7028</v>
      </c>
      <c r="AH78" s="219">
        <f t="shared" ref="AH78:AH82" si="223">AF78*AG78</f>
        <v>0</v>
      </c>
      <c r="AI78" s="217"/>
      <c r="AJ78" s="218">
        <f>IFERROR(VLOOKUP($B78,'INSUMOS ENE'!$A$2:$S$105,14,0),"")</f>
        <v>5005.7028</v>
      </c>
      <c r="AK78" s="219">
        <f t="shared" ref="AK78:AK82" si="224">AI78*AJ78</f>
        <v>0</v>
      </c>
      <c r="AL78" s="217">
        <v>8</v>
      </c>
      <c r="AM78" s="218">
        <f>IFERROR(VLOOKUP($B78,'INSUMOS ENE'!$A$2:$S$105,14,0),"")</f>
        <v>5005.7028</v>
      </c>
      <c r="AN78" s="219">
        <f t="shared" ref="AN78:AN82" si="225">AL78*AM78</f>
        <v>40045.6224</v>
      </c>
      <c r="AO78" s="217"/>
      <c r="AP78" s="218">
        <f>IFERROR(VLOOKUP($B78,'INSUMOS ENE'!$A$2:$S$105,14,0),"")</f>
        <v>5005.7028</v>
      </c>
      <c r="AQ78" s="219">
        <f t="shared" ref="AQ78:AQ82" si="226">AO78*AP78</f>
        <v>0</v>
      </c>
      <c r="AR78" s="217"/>
      <c r="AS78" s="218">
        <f>IFERROR(VLOOKUP($B78,'INSUMOS ENE'!$A$2:$S$105,14,0),"")</f>
        <v>5005.7028</v>
      </c>
      <c r="AT78" s="219">
        <f t="shared" ref="AT78:AT82" si="227">AR78*AS78</f>
        <v>0</v>
      </c>
      <c r="AU78" s="217">
        <v>4</v>
      </c>
      <c r="AV78" s="218">
        <f>IFERROR(VLOOKUP($B78,'INSUMOS ENE'!$A$2:$S$105,14,0),"")</f>
        <v>5005.7028</v>
      </c>
      <c r="AW78" s="219">
        <f t="shared" ref="AW78:AW82" si="228">AU78*AV78</f>
        <v>20022.8112</v>
      </c>
      <c r="AX78" s="217"/>
      <c r="AY78" s="218">
        <f>IFERROR(VLOOKUP($B78,'INSUMOS ENE'!$A$2:$S$105,14,0),"")</f>
        <v>5005.7028</v>
      </c>
      <c r="AZ78" s="219">
        <f t="shared" ref="AZ78:AZ82" si="229">AX78*AY78</f>
        <v>0</v>
      </c>
      <c r="BA78" s="217"/>
      <c r="BB78" s="218">
        <f>IFERROR(VLOOKUP($B78,'INSUMOS ENE'!$A$2:$S$105,14,0),"")</f>
        <v>5005.7028</v>
      </c>
      <c r="BC78" s="219">
        <f t="shared" ref="BC78:BC82" si="230">BA78*BB78</f>
        <v>0</v>
      </c>
      <c r="BD78" s="217"/>
      <c r="BE78" s="218">
        <f>IFERROR(VLOOKUP($B78,'INSUMOS ENE'!$A$2:$S$105,14,0),"")</f>
        <v>5005.7028</v>
      </c>
      <c r="BF78" s="219">
        <f t="shared" ref="BF78:BF82" si="231">BD78*BE78</f>
        <v>0</v>
      </c>
      <c r="BG78" s="217">
        <v>20</v>
      </c>
      <c r="BH78" s="218">
        <f>IFERROR(VLOOKUP($B78,'INSUMOS ENE'!$A$2:$S$105,14,0),"")</f>
        <v>5005.7028</v>
      </c>
      <c r="BI78" s="219">
        <f t="shared" ref="BI78:BI82" si="232">BG78*BH78</f>
        <v>100114.056</v>
      </c>
      <c r="BJ78" s="217"/>
      <c r="BK78" s="218">
        <f>IFERROR(VLOOKUP($B78,'INSUMOS ENE'!$A$2:$S$105,14,0),"")</f>
        <v>5005.7028</v>
      </c>
      <c r="BL78" s="219">
        <f t="shared" ref="BL78:BL82" si="233">BJ78*BK78</f>
        <v>0</v>
      </c>
      <c r="BM78" s="217">
        <v>50</v>
      </c>
      <c r="BN78" s="218">
        <f>IFERROR(VLOOKUP($B78,'INSUMOS ENE'!$A$2:$S$105,14,0),"")</f>
        <v>5005.7028</v>
      </c>
      <c r="BO78" s="219">
        <f t="shared" ref="BO78:BO82" si="234">BM78*BN78</f>
        <v>250285.14</v>
      </c>
      <c r="BP78" s="232">
        <v>120</v>
      </c>
      <c r="BQ78" s="227">
        <f>IFERROR(VLOOKUP($B78,'INSUMOS ENE'!$A$2:$S$105,17,0),"")</f>
        <v>3703.7239999999997</v>
      </c>
      <c r="BR78" s="217">
        <f>+BQ78*BP78</f>
        <v>444446.87999999995</v>
      </c>
      <c r="BS78" s="217">
        <v>30</v>
      </c>
      <c r="BT78" s="218">
        <f>IFERROR(VLOOKUP($B78,'INSUMOS ENE'!$A$2:$S$105,14,0),"")</f>
        <v>5005.7028</v>
      </c>
      <c r="BU78" s="219">
        <f t="shared" ref="BU78:BU81" si="235">BS78*BT78</f>
        <v>150171.084</v>
      </c>
      <c r="BV78" s="217"/>
      <c r="BW78" s="218">
        <f>IFERROR(VLOOKUP($B78,'INSUMOS ENE'!$A$2:$S$105,14,0),"")</f>
        <v>5005.7028</v>
      </c>
      <c r="BX78" s="219">
        <f t="shared" ref="BX78:BX82" si="236">BV78*BW78</f>
        <v>0</v>
      </c>
      <c r="BY78" s="217">
        <v>15</v>
      </c>
      <c r="BZ78" s="218">
        <f>IFERROR(VLOOKUP($B78,'INSUMOS ENE'!$A$2:$S$105,14,0),"")</f>
        <v>5005.7028</v>
      </c>
      <c r="CA78" s="219">
        <f t="shared" ref="CA78:CA82" si="237">BY78*BZ78</f>
        <v>75085.542000000001</v>
      </c>
      <c r="CB78" s="217"/>
      <c r="CC78" s="218">
        <f>IFERROR(VLOOKUP($B78,'INSUMOS ENE'!$A$2:$S$105,14,0),"")</f>
        <v>5005.7028</v>
      </c>
      <c r="CD78" s="219">
        <f t="shared" ref="CD78:CD82" si="238">CB78*CC78</f>
        <v>0</v>
      </c>
      <c r="CE78" s="229">
        <f t="shared" si="164"/>
        <v>297</v>
      </c>
      <c r="CF78" s="217">
        <f t="shared" si="165"/>
        <v>0</v>
      </c>
      <c r="CG78" s="215">
        <v>120</v>
      </c>
      <c r="CH78" s="227">
        <f>IFERROR(VLOOKUP($B78,'INSUMOS ENE'!$A$2:$S$105,17,0),"")</f>
        <v>3703.7239999999997</v>
      </c>
      <c r="CI78" s="228">
        <f t="shared" si="166"/>
        <v>444446.87999999995</v>
      </c>
      <c r="CJ78" s="215">
        <v>177</v>
      </c>
      <c r="CK78" s="218">
        <f>IFERROR(VLOOKUP($B78,'INSUMOS ENE'!$A$2:$S$105,14,0),"")</f>
        <v>5005.7028</v>
      </c>
      <c r="CL78" s="230">
        <f t="shared" si="167"/>
        <v>886009.39560000005</v>
      </c>
      <c r="CM78" s="225">
        <f t="shared" si="168"/>
        <v>1330456.2756000001</v>
      </c>
      <c r="CN78" s="226">
        <f t="shared" si="169"/>
        <v>1330456.2756000001</v>
      </c>
    </row>
    <row r="79" spans="1:93" ht="16.5" x14ac:dyDescent="0.25">
      <c r="A79" s="213">
        <v>74</v>
      </c>
      <c r="B79" s="214">
        <v>156</v>
      </c>
      <c r="C79" s="215">
        <f>IFERROR(VLOOKUP($B79,'INSUMOS ENE'!$A$2:$S$105,10,0),"")</f>
        <v>329.5</v>
      </c>
      <c r="D79" s="216" t="s">
        <v>98</v>
      </c>
      <c r="E79" s="215">
        <v>70</v>
      </c>
      <c r="F79" s="215">
        <f>IFERROR(VLOOKUP($B79,'INSUMOS ENE'!$A$2:$G$105,7,0),"")</f>
        <v>347</v>
      </c>
      <c r="G79" s="215">
        <f>IFERROR(VLOOKUP(B79,'INSUMOS ENE'!$A$2:$G$105,6,0),"0")</f>
        <v>417</v>
      </c>
      <c r="H79" s="217">
        <v>100</v>
      </c>
      <c r="I79" s="227">
        <f>IFERROR(VLOOKUP($B79,'INSUMOS ENE'!$A$2:$S$105,17,0),"")</f>
        <v>4422.6080000000002</v>
      </c>
      <c r="J79" s="219">
        <f t="shared" si="163"/>
        <v>442260.80000000005</v>
      </c>
      <c r="K79" s="217">
        <v>30</v>
      </c>
      <c r="L79" s="218">
        <f>IFERROR(VLOOKUP($B79,'INSUMOS ENE'!$A$2:$S$105,14,0),"")</f>
        <v>7711.9227000000001</v>
      </c>
      <c r="M79" s="219">
        <f t="shared" si="216"/>
        <v>231357.68100000001</v>
      </c>
      <c r="N79" s="217"/>
      <c r="O79" s="218">
        <f>IFERROR(VLOOKUP($B79,'INSUMOS ENE'!$A$2:$S$105,14,0),"")</f>
        <v>7711.9227000000001</v>
      </c>
      <c r="P79" s="219">
        <f t="shared" si="217"/>
        <v>0</v>
      </c>
      <c r="Q79" s="217"/>
      <c r="R79" s="218">
        <f>IFERROR(VLOOKUP($B79,'INSUMOS ENE'!$A$2:$S$105,14,0),"")</f>
        <v>7711.9227000000001</v>
      </c>
      <c r="S79" s="219">
        <f t="shared" si="218"/>
        <v>0</v>
      </c>
      <c r="T79" s="217">
        <v>40</v>
      </c>
      <c r="U79" s="218">
        <f>IFERROR(VLOOKUP($B79,'INSUMOS ENE'!$A$2:$S$105,14,0),"")</f>
        <v>7711.9227000000001</v>
      </c>
      <c r="V79" s="219">
        <f t="shared" si="219"/>
        <v>308476.908</v>
      </c>
      <c r="W79" s="217"/>
      <c r="X79" s="218">
        <f>IFERROR(VLOOKUP($B79,'INSUMOS ENE'!$A$2:$S$105,14,0),"")</f>
        <v>7711.9227000000001</v>
      </c>
      <c r="Y79" s="219">
        <f t="shared" si="220"/>
        <v>0</v>
      </c>
      <c r="Z79" s="217"/>
      <c r="AA79" s="218">
        <f>IFERROR(VLOOKUP($B79,'INSUMOS ENE'!$A$2:$S$105,14,0),"")</f>
        <v>7711.9227000000001</v>
      </c>
      <c r="AB79" s="219">
        <f t="shared" si="221"/>
        <v>0</v>
      </c>
      <c r="AC79" s="217"/>
      <c r="AD79" s="218">
        <f>IFERROR(VLOOKUP($B79,'INSUMOS ENE'!$A$2:$S$105,14,0),"")</f>
        <v>7711.9227000000001</v>
      </c>
      <c r="AE79" s="219">
        <f t="shared" si="222"/>
        <v>0</v>
      </c>
      <c r="AF79" s="217"/>
      <c r="AG79" s="218">
        <f>IFERROR(VLOOKUP($B79,'INSUMOS ENE'!$A$2:$S$105,14,0),"")</f>
        <v>7711.9227000000001</v>
      </c>
      <c r="AH79" s="219">
        <f t="shared" si="223"/>
        <v>0</v>
      </c>
      <c r="AI79" s="217"/>
      <c r="AJ79" s="218">
        <f>IFERROR(VLOOKUP($B79,'INSUMOS ENE'!$A$2:$S$105,14,0),"")</f>
        <v>7711.9227000000001</v>
      </c>
      <c r="AK79" s="219">
        <f t="shared" si="224"/>
        <v>0</v>
      </c>
      <c r="AL79" s="217">
        <v>8</v>
      </c>
      <c r="AM79" s="218">
        <f>IFERROR(VLOOKUP($B79,'INSUMOS ENE'!$A$2:$S$105,14,0),"")</f>
        <v>7711.9227000000001</v>
      </c>
      <c r="AN79" s="219">
        <f t="shared" si="225"/>
        <v>61695.381600000001</v>
      </c>
      <c r="AO79" s="217"/>
      <c r="AP79" s="218">
        <f>IFERROR(VLOOKUP($B79,'INSUMOS ENE'!$A$2:$S$105,14,0),"")</f>
        <v>7711.9227000000001</v>
      </c>
      <c r="AQ79" s="219">
        <f t="shared" si="226"/>
        <v>0</v>
      </c>
      <c r="AR79" s="217">
        <v>10</v>
      </c>
      <c r="AS79" s="218">
        <f>IFERROR(VLOOKUP($B79,'INSUMOS ENE'!$A$2:$S$105,14,0),"")</f>
        <v>7711.9227000000001</v>
      </c>
      <c r="AT79" s="219">
        <f t="shared" si="227"/>
        <v>77119.226999999999</v>
      </c>
      <c r="AU79" s="217">
        <v>4</v>
      </c>
      <c r="AV79" s="218">
        <f>IFERROR(VLOOKUP($B79,'INSUMOS ENE'!$A$2:$S$105,14,0),"")</f>
        <v>7711.9227000000001</v>
      </c>
      <c r="AW79" s="219">
        <f t="shared" si="228"/>
        <v>30847.6908</v>
      </c>
      <c r="AX79" s="217">
        <v>3</v>
      </c>
      <c r="AY79" s="218">
        <f>IFERROR(VLOOKUP($B79,'INSUMOS ENE'!$A$2:$S$105,14,0),"")</f>
        <v>7711.9227000000001</v>
      </c>
      <c r="AZ79" s="219">
        <f t="shared" si="229"/>
        <v>23135.768100000001</v>
      </c>
      <c r="BA79" s="217"/>
      <c r="BB79" s="218">
        <f>IFERROR(VLOOKUP($B79,'INSUMOS ENE'!$A$2:$S$105,14,0),"")</f>
        <v>7711.9227000000001</v>
      </c>
      <c r="BC79" s="219">
        <f t="shared" si="230"/>
        <v>0</v>
      </c>
      <c r="BD79" s="217">
        <v>3</v>
      </c>
      <c r="BE79" s="218">
        <f>IFERROR(VLOOKUP($B79,'INSUMOS ENE'!$A$2:$S$105,14,0),"")</f>
        <v>7711.9227000000001</v>
      </c>
      <c r="BF79" s="219">
        <f t="shared" si="231"/>
        <v>23135.768100000001</v>
      </c>
      <c r="BG79" s="217">
        <v>20</v>
      </c>
      <c r="BH79" s="218">
        <f>IFERROR(VLOOKUP($B79,'INSUMOS ENE'!$A$2:$S$105,14,0),"")</f>
        <v>7711.9227000000001</v>
      </c>
      <c r="BI79" s="219">
        <f t="shared" si="232"/>
        <v>154238.454</v>
      </c>
      <c r="BJ79" s="217">
        <v>30</v>
      </c>
      <c r="BK79" s="218">
        <f>IFERROR(VLOOKUP($B79,'INSUMOS ENE'!$A$2:$S$105,14,0),"")</f>
        <v>7711.9227000000001</v>
      </c>
      <c r="BL79" s="219">
        <f t="shared" si="233"/>
        <v>231357.68100000001</v>
      </c>
      <c r="BM79" s="217"/>
      <c r="BN79" s="218">
        <f>IFERROR(VLOOKUP($B79,'INSUMOS ENE'!$A$2:$S$105,14,0),"")</f>
        <v>7711.9227000000001</v>
      </c>
      <c r="BO79" s="219">
        <f t="shared" si="234"/>
        <v>0</v>
      </c>
      <c r="BP79" s="217">
        <v>120</v>
      </c>
      <c r="BQ79" s="218">
        <f>IFERROR(VLOOKUP($B79,'INSUMOS ENE'!$A$2:$S$105,14,0),"")</f>
        <v>7711.9227000000001</v>
      </c>
      <c r="BR79" s="219">
        <f t="shared" ref="BR79:BR82" si="239">BP79*BQ79</f>
        <v>925430.72400000005</v>
      </c>
      <c r="BS79" s="217"/>
      <c r="BT79" s="218">
        <f>IFERROR(VLOOKUP($B79,'INSUMOS ENE'!$A$2:$S$105,14,0),"")</f>
        <v>7711.9227000000001</v>
      </c>
      <c r="BU79" s="219">
        <f t="shared" si="235"/>
        <v>0</v>
      </c>
      <c r="BV79" s="217">
        <v>30</v>
      </c>
      <c r="BW79" s="218">
        <f>IFERROR(VLOOKUP($B79,'INSUMOS ENE'!$A$2:$S$105,14,0),"")</f>
        <v>7711.9227000000001</v>
      </c>
      <c r="BX79" s="219">
        <f t="shared" si="236"/>
        <v>231357.68100000001</v>
      </c>
      <c r="BY79" s="217">
        <v>15</v>
      </c>
      <c r="BZ79" s="218">
        <f>IFERROR(VLOOKUP($B79,'INSUMOS ENE'!$A$2:$S$105,14,0),"")</f>
        <v>7711.9227000000001</v>
      </c>
      <c r="CA79" s="219">
        <f t="shared" si="237"/>
        <v>115678.84050000001</v>
      </c>
      <c r="CB79" s="219">
        <v>4</v>
      </c>
      <c r="CC79" s="218">
        <f>IFERROR(VLOOKUP($B79,'INSUMOS ENE'!$A$2:$S$105,14,0),"")</f>
        <v>7711.9227000000001</v>
      </c>
      <c r="CD79" s="219">
        <f t="shared" si="238"/>
        <v>30847.6908</v>
      </c>
      <c r="CE79" s="222">
        <f t="shared" si="164"/>
        <v>417</v>
      </c>
      <c r="CF79" s="217">
        <f t="shared" si="165"/>
        <v>0</v>
      </c>
      <c r="CG79" s="215">
        <v>100</v>
      </c>
      <c r="CH79" s="227">
        <f>IFERROR(VLOOKUP($B79,'INSUMOS ENE'!$A$2:$S$105,17,0),"")</f>
        <v>4422.6080000000002</v>
      </c>
      <c r="CI79" s="228">
        <f t="shared" si="166"/>
        <v>442260.80000000005</v>
      </c>
      <c r="CJ79" s="215">
        <f>330-13</f>
        <v>317</v>
      </c>
      <c r="CK79" s="218">
        <f>IFERROR(VLOOKUP($B79,'INSUMOS ENE'!$A$2:$S$105,14,0),"")</f>
        <v>7711.9227000000001</v>
      </c>
      <c r="CL79" s="224">
        <f t="shared" si="167"/>
        <v>2444679.4959</v>
      </c>
      <c r="CM79" s="225">
        <f t="shared" si="168"/>
        <v>2886940.2959000003</v>
      </c>
      <c r="CN79" s="226">
        <f t="shared" si="169"/>
        <v>2886940.2959000003</v>
      </c>
    </row>
    <row r="80" spans="1:93" ht="16.5" x14ac:dyDescent="0.25">
      <c r="A80" s="213">
        <v>75</v>
      </c>
      <c r="B80" s="214">
        <v>157</v>
      </c>
      <c r="C80" s="215">
        <f>IFERROR(VLOOKUP($B80,'INSUMOS ENE'!$A$2:$S$105,10,0),"")</f>
        <v>109</v>
      </c>
      <c r="D80" s="216" t="s">
        <v>99</v>
      </c>
      <c r="E80" s="215">
        <v>96</v>
      </c>
      <c r="F80" s="215">
        <f>IFERROR(VLOOKUP($B80,'INSUMOS ENE'!$A$2:$G$105,7,0),"")</f>
        <v>133</v>
      </c>
      <c r="G80" s="215">
        <f>IFERROR(VLOOKUP(B80,'INSUMOS ENE'!$A$2:$G$105,6,0),"0")</f>
        <v>229</v>
      </c>
      <c r="H80" s="232">
        <v>100</v>
      </c>
      <c r="I80" s="227">
        <f>IFERROR(VLOOKUP($B80,'INSUMOS ENE'!$A$2:$S$105,17,0),"")</f>
        <v>5970.7309999999998</v>
      </c>
      <c r="J80" s="219">
        <f t="shared" si="163"/>
        <v>597073.1</v>
      </c>
      <c r="K80" s="217">
        <v>30</v>
      </c>
      <c r="L80" s="218">
        <f>IFERROR(VLOOKUP($B80,'INSUMOS ENE'!$A$2:$S$105,14,0),"")</f>
        <v>8955.7812000000013</v>
      </c>
      <c r="M80" s="219">
        <f t="shared" si="216"/>
        <v>268673.43600000005</v>
      </c>
      <c r="N80" s="217"/>
      <c r="O80" s="218">
        <f>IFERROR(VLOOKUP($B80,'INSUMOS ENE'!$A$2:$S$105,14,0),"")</f>
        <v>8955.7812000000013</v>
      </c>
      <c r="P80" s="219">
        <f t="shared" si="217"/>
        <v>0</v>
      </c>
      <c r="Q80" s="217"/>
      <c r="R80" s="218">
        <f>IFERROR(VLOOKUP($B80,'INSUMOS ENE'!$A$2:$S$105,14,0),"")</f>
        <v>8955.7812000000013</v>
      </c>
      <c r="S80" s="219">
        <f t="shared" si="218"/>
        <v>0</v>
      </c>
      <c r="T80" s="217">
        <v>25</v>
      </c>
      <c r="U80" s="218">
        <f>IFERROR(VLOOKUP($B80,'INSUMOS ENE'!$A$2:$S$105,14,0),"")</f>
        <v>8955.7812000000013</v>
      </c>
      <c r="V80" s="219">
        <f t="shared" si="219"/>
        <v>223894.53000000003</v>
      </c>
      <c r="W80" s="217"/>
      <c r="X80" s="218">
        <f>IFERROR(VLOOKUP($B80,'INSUMOS ENE'!$A$2:$S$105,14,0),"")</f>
        <v>8955.7812000000013</v>
      </c>
      <c r="Y80" s="219">
        <f t="shared" si="220"/>
        <v>0</v>
      </c>
      <c r="Z80" s="217"/>
      <c r="AA80" s="218">
        <f>IFERROR(VLOOKUP($B80,'INSUMOS ENE'!$A$2:$S$105,14,0),"")</f>
        <v>8955.7812000000013</v>
      </c>
      <c r="AB80" s="219">
        <f t="shared" si="221"/>
        <v>0</v>
      </c>
      <c r="AC80" s="217"/>
      <c r="AD80" s="218">
        <f>IFERROR(VLOOKUP($B80,'INSUMOS ENE'!$A$2:$S$105,14,0),"")</f>
        <v>8955.7812000000013</v>
      </c>
      <c r="AE80" s="219">
        <f t="shared" si="222"/>
        <v>0</v>
      </c>
      <c r="AF80" s="217"/>
      <c r="AG80" s="218">
        <f>IFERROR(VLOOKUP($B80,'INSUMOS ENE'!$A$2:$S$105,14,0),"")</f>
        <v>8955.7812000000013</v>
      </c>
      <c r="AH80" s="219">
        <f t="shared" si="223"/>
        <v>0</v>
      </c>
      <c r="AI80" s="232">
        <v>10</v>
      </c>
      <c r="AJ80" s="227">
        <f>IFERROR(VLOOKUP($B80,'INSUMOS ENE'!$A$2:$S$105,17,0),"")</f>
        <v>5970.7309999999998</v>
      </c>
      <c r="AK80" s="219">
        <f t="shared" si="224"/>
        <v>59707.31</v>
      </c>
      <c r="AL80" s="217">
        <v>8</v>
      </c>
      <c r="AM80" s="218">
        <f>IFERROR(VLOOKUP($B80,'INSUMOS ENE'!$A$2:$S$105,14,0),"")</f>
        <v>8955.7812000000013</v>
      </c>
      <c r="AN80" s="219">
        <f t="shared" si="225"/>
        <v>71646.24960000001</v>
      </c>
      <c r="AO80" s="217"/>
      <c r="AP80" s="218">
        <f>IFERROR(VLOOKUP($B80,'INSUMOS ENE'!$A$2:$S$105,14,0),"")</f>
        <v>8955.7812000000013</v>
      </c>
      <c r="AQ80" s="219">
        <f t="shared" si="226"/>
        <v>0</v>
      </c>
      <c r="AR80" s="232">
        <v>10</v>
      </c>
      <c r="AS80" s="227">
        <f>IFERROR(VLOOKUP($B80,'INSUMOS ENE'!$A$2:$S$105,17,0),"")</f>
        <v>5970.7309999999998</v>
      </c>
      <c r="AT80" s="219">
        <f t="shared" si="227"/>
        <v>59707.31</v>
      </c>
      <c r="AU80" s="217">
        <v>4</v>
      </c>
      <c r="AV80" s="218">
        <f>IFERROR(VLOOKUP($B80,'INSUMOS ENE'!$A$2:$S$105,14,0),"")</f>
        <v>8955.7812000000013</v>
      </c>
      <c r="AW80" s="219">
        <f t="shared" si="228"/>
        <v>35823.124800000005</v>
      </c>
      <c r="AX80" s="217">
        <v>3</v>
      </c>
      <c r="AY80" s="218">
        <f>IFERROR(VLOOKUP($B80,'INSUMOS ENE'!$A$2:$S$105,14,0),"")</f>
        <v>8955.7812000000013</v>
      </c>
      <c r="AZ80" s="219">
        <f t="shared" si="229"/>
        <v>26867.343600000004</v>
      </c>
      <c r="BA80" s="217"/>
      <c r="BB80" s="218">
        <f>IFERROR(VLOOKUP($B80,'INSUMOS ENE'!$A$2:$S$105,14,0),"")</f>
        <v>8955.7812000000013</v>
      </c>
      <c r="BC80" s="219">
        <f t="shared" si="230"/>
        <v>0</v>
      </c>
      <c r="BD80" s="217"/>
      <c r="BE80" s="218">
        <f>IFERROR(VLOOKUP($B80,'INSUMOS ENE'!$A$2:$S$105,14,0),"")</f>
        <v>8955.7812000000013</v>
      </c>
      <c r="BF80" s="219">
        <f t="shared" si="231"/>
        <v>0</v>
      </c>
      <c r="BG80" s="217">
        <v>10</v>
      </c>
      <c r="BH80" s="218">
        <f>IFERROR(VLOOKUP($B80,'INSUMOS ENE'!$A$2:$S$105,14,0),"")</f>
        <v>8955.7812000000013</v>
      </c>
      <c r="BI80" s="219">
        <f t="shared" si="232"/>
        <v>89557.812000000005</v>
      </c>
      <c r="BJ80" s="217"/>
      <c r="BK80" s="218">
        <f>IFERROR(VLOOKUP($B80,'INSUMOS ENE'!$A$2:$S$105,14,0),"")</f>
        <v>8955.7812000000013</v>
      </c>
      <c r="BL80" s="219">
        <f t="shared" si="233"/>
        <v>0</v>
      </c>
      <c r="BM80" s="217">
        <v>15</v>
      </c>
      <c r="BN80" s="218">
        <f>IFERROR(VLOOKUP($B80,'INSUMOS ENE'!$A$2:$S$105,14,0),"")</f>
        <v>8955.7812000000013</v>
      </c>
      <c r="BO80" s="219">
        <f t="shared" si="234"/>
        <v>134336.71800000002</v>
      </c>
      <c r="BP80" s="217">
        <v>10</v>
      </c>
      <c r="BQ80" s="218">
        <f>IFERROR(VLOOKUP($B80,'INSUMOS ENE'!$A$2:$S$105,14,0),"")</f>
        <v>8955.7812000000013</v>
      </c>
      <c r="BR80" s="219">
        <f t="shared" si="239"/>
        <v>89557.812000000005</v>
      </c>
      <c r="BS80" s="217"/>
      <c r="BT80" s="218">
        <f>IFERROR(VLOOKUP($B80,'INSUMOS ENE'!$A$2:$S$105,14,0),"")</f>
        <v>8955.7812000000013</v>
      </c>
      <c r="BU80" s="219">
        <f t="shared" si="235"/>
        <v>0</v>
      </c>
      <c r="BV80" s="217"/>
      <c r="BW80" s="218">
        <f>IFERROR(VLOOKUP($B80,'INSUMOS ENE'!$A$2:$S$105,14,0),"")</f>
        <v>8955.7812000000013</v>
      </c>
      <c r="BX80" s="219">
        <f t="shared" si="236"/>
        <v>0</v>
      </c>
      <c r="BY80" s="217"/>
      <c r="BZ80" s="218">
        <f>IFERROR(VLOOKUP($B80,'INSUMOS ENE'!$A$2:$S$105,14,0),"")</f>
        <v>8955.7812000000013</v>
      </c>
      <c r="CA80" s="219">
        <f t="shared" si="237"/>
        <v>0</v>
      </c>
      <c r="CB80" s="217">
        <v>4</v>
      </c>
      <c r="CC80" s="218">
        <f>IFERROR(VLOOKUP($B80,'INSUMOS ENE'!$A$2:$S$105,14,0),"")</f>
        <v>8955.7812000000013</v>
      </c>
      <c r="CD80" s="219">
        <f t="shared" si="238"/>
        <v>35823.124800000005</v>
      </c>
      <c r="CE80" s="222">
        <f t="shared" si="164"/>
        <v>229</v>
      </c>
      <c r="CF80" s="217">
        <f t="shared" si="165"/>
        <v>0</v>
      </c>
      <c r="CG80" s="215">
        <v>120</v>
      </c>
      <c r="CH80" s="227">
        <f>IFERROR(VLOOKUP($B80,'INSUMOS ENE'!$A$2:$S$105,17,0),"")</f>
        <v>5970.7309999999998</v>
      </c>
      <c r="CI80" s="228">
        <f t="shared" si="166"/>
        <v>716487.72</v>
      </c>
      <c r="CJ80" s="215">
        <v>109</v>
      </c>
      <c r="CK80" s="218">
        <f>IFERROR(VLOOKUP($B80,'INSUMOS ENE'!$A$2:$S$105,14,0),"")</f>
        <v>8955.7812000000013</v>
      </c>
      <c r="CL80" s="224">
        <f t="shared" si="167"/>
        <v>976180.15080000018</v>
      </c>
      <c r="CM80" s="225">
        <f t="shared" si="168"/>
        <v>1692667.8708000001</v>
      </c>
      <c r="CN80" s="226">
        <f t="shared" si="169"/>
        <v>1692667.8708000001</v>
      </c>
    </row>
    <row r="81" spans="1:92" ht="16.5" x14ac:dyDescent="0.25">
      <c r="A81" s="213">
        <v>76</v>
      </c>
      <c r="B81" s="214">
        <v>159</v>
      </c>
      <c r="C81" s="215">
        <f>IFERROR(VLOOKUP($B81,'INSUMOS ENE'!$A$2:$S$105,10,0),"")</f>
        <v>57</v>
      </c>
      <c r="D81" s="216" t="s">
        <v>100</v>
      </c>
      <c r="E81" s="215">
        <v>96</v>
      </c>
      <c r="F81" s="215">
        <f>IFERROR(VLOOKUP($B81,'INSUMOS ENE'!$A$2:$G$105,7,0),"")</f>
        <v>81</v>
      </c>
      <c r="G81" s="215">
        <f>IFERROR(VLOOKUP(B81,'INSUMOS ENE'!$A$2:$G$105,6,0),"0")</f>
        <v>177</v>
      </c>
      <c r="H81" s="232">
        <v>80</v>
      </c>
      <c r="I81" s="220"/>
      <c r="J81" s="219">
        <f t="shared" si="163"/>
        <v>0</v>
      </c>
      <c r="K81" s="232">
        <v>30</v>
      </c>
      <c r="L81" s="220"/>
      <c r="M81" s="217"/>
      <c r="N81" s="217">
        <v>3</v>
      </c>
      <c r="O81" s="218">
        <f>IFERROR(VLOOKUP($B81,'INSUMOS ENE'!$A$2:$S$105,14,0),"")</f>
        <v>6716.8359</v>
      </c>
      <c r="P81" s="219">
        <f t="shared" si="217"/>
        <v>20150.507700000002</v>
      </c>
      <c r="Q81" s="217"/>
      <c r="R81" s="218">
        <f>IFERROR(VLOOKUP($B81,'INSUMOS ENE'!$A$2:$S$105,14,0),"")</f>
        <v>6716.8359</v>
      </c>
      <c r="S81" s="219">
        <f t="shared" si="218"/>
        <v>0</v>
      </c>
      <c r="T81" s="232">
        <v>10</v>
      </c>
      <c r="U81" s="217"/>
      <c r="V81" s="217"/>
      <c r="W81" s="217"/>
      <c r="X81" s="218">
        <f>IFERROR(VLOOKUP($B81,'INSUMOS ENE'!$A$2:$S$105,14,0),"")</f>
        <v>6716.8359</v>
      </c>
      <c r="Y81" s="219">
        <f t="shared" si="220"/>
        <v>0</v>
      </c>
      <c r="Z81" s="217"/>
      <c r="AA81" s="218">
        <f>IFERROR(VLOOKUP($B81,'INSUMOS ENE'!$A$2:$S$105,14,0),"")</f>
        <v>6716.8359</v>
      </c>
      <c r="AB81" s="219">
        <f t="shared" si="221"/>
        <v>0</v>
      </c>
      <c r="AC81" s="217"/>
      <c r="AD81" s="218">
        <f>IFERROR(VLOOKUP($B81,'INSUMOS ENE'!$A$2:$S$105,14,0),"")</f>
        <v>6716.8359</v>
      </c>
      <c r="AE81" s="219">
        <f t="shared" si="222"/>
        <v>0</v>
      </c>
      <c r="AF81" s="217"/>
      <c r="AG81" s="218">
        <f>IFERROR(VLOOKUP($B81,'INSUMOS ENE'!$A$2:$S$105,14,0),"")</f>
        <v>6716.8359</v>
      </c>
      <c r="AH81" s="219">
        <f t="shared" si="223"/>
        <v>0</v>
      </c>
      <c r="AI81" s="217">
        <v>3</v>
      </c>
      <c r="AJ81" s="218">
        <f>IFERROR(VLOOKUP($B81,'INSUMOS ENE'!$A$2:$S$105,14,0),"")</f>
        <v>6716.8359</v>
      </c>
      <c r="AK81" s="219">
        <f t="shared" si="224"/>
        <v>20150.507700000002</v>
      </c>
      <c r="AL81" s="217">
        <v>10</v>
      </c>
      <c r="AM81" s="218">
        <f>IFERROR(VLOOKUP($B81,'INSUMOS ENE'!$A$2:$S$105,14,0),"")</f>
        <v>6716.8359</v>
      </c>
      <c r="AN81" s="219">
        <f t="shared" si="225"/>
        <v>67168.358999999997</v>
      </c>
      <c r="AO81" s="217"/>
      <c r="AP81" s="218">
        <f>IFERROR(VLOOKUP($B81,'INSUMOS ENE'!$A$2:$S$105,14,0),"")</f>
        <v>6716.8359</v>
      </c>
      <c r="AQ81" s="219">
        <f t="shared" si="226"/>
        <v>0</v>
      </c>
      <c r="AR81" s="217"/>
      <c r="AS81" s="218">
        <f>IFERROR(VLOOKUP($B81,'INSUMOS ENE'!$A$2:$S$105,14,0),"")</f>
        <v>6716.8359</v>
      </c>
      <c r="AT81" s="219">
        <f t="shared" si="227"/>
        <v>0</v>
      </c>
      <c r="AU81" s="217">
        <v>1</v>
      </c>
      <c r="AV81" s="218">
        <f>IFERROR(VLOOKUP($B81,'INSUMOS ENE'!$A$2:$S$105,14,0),"")</f>
        <v>6716.8359</v>
      </c>
      <c r="AW81" s="219">
        <f t="shared" si="228"/>
        <v>6716.8359</v>
      </c>
      <c r="AX81" s="217">
        <v>2</v>
      </c>
      <c r="AY81" s="218">
        <f>IFERROR(VLOOKUP($B81,'INSUMOS ENE'!$A$2:$S$105,14,0),"")</f>
        <v>6716.8359</v>
      </c>
      <c r="AZ81" s="219">
        <f t="shared" si="229"/>
        <v>13433.6718</v>
      </c>
      <c r="BA81" s="217"/>
      <c r="BB81" s="218">
        <f>IFERROR(VLOOKUP($B81,'INSUMOS ENE'!$A$2:$S$105,14,0),"")</f>
        <v>6716.8359</v>
      </c>
      <c r="BC81" s="219">
        <f t="shared" si="230"/>
        <v>0</v>
      </c>
      <c r="BD81" s="217"/>
      <c r="BE81" s="218">
        <f>IFERROR(VLOOKUP($B81,'INSUMOS ENE'!$A$2:$S$105,14,0),"")</f>
        <v>6716.8359</v>
      </c>
      <c r="BF81" s="219">
        <f t="shared" si="231"/>
        <v>0</v>
      </c>
      <c r="BG81" s="217">
        <v>10</v>
      </c>
      <c r="BH81" s="218">
        <f>IFERROR(VLOOKUP($B81,'INSUMOS ENE'!$A$2:$S$105,14,0),"")</f>
        <v>6716.8359</v>
      </c>
      <c r="BI81" s="219">
        <f t="shared" si="232"/>
        <v>67168.358999999997</v>
      </c>
      <c r="BJ81" s="217"/>
      <c r="BK81" s="218">
        <f>IFERROR(VLOOKUP($B81,'INSUMOS ENE'!$A$2:$S$105,14,0),"")</f>
        <v>6716.8359</v>
      </c>
      <c r="BL81" s="219">
        <f t="shared" si="233"/>
        <v>0</v>
      </c>
      <c r="BM81" s="217">
        <v>10</v>
      </c>
      <c r="BN81" s="218">
        <f>IFERROR(VLOOKUP($B81,'INSUMOS ENE'!$A$2:$S$105,14,0),"")</f>
        <v>6716.8359</v>
      </c>
      <c r="BO81" s="219">
        <f t="shared" si="234"/>
        <v>67168.358999999997</v>
      </c>
      <c r="BP81" s="217">
        <v>15</v>
      </c>
      <c r="BQ81" s="218">
        <f>IFERROR(VLOOKUP($B81,'INSUMOS ENE'!$A$2:$S$105,14,0),"")</f>
        <v>6716.8359</v>
      </c>
      <c r="BR81" s="219">
        <f t="shared" si="239"/>
        <v>100752.5385</v>
      </c>
      <c r="BS81" s="217">
        <v>3</v>
      </c>
      <c r="BT81" s="218">
        <f>IFERROR(VLOOKUP($B81,'INSUMOS ENE'!$A$2:$S$105,14,0),"")</f>
        <v>6716.8359</v>
      </c>
      <c r="BU81" s="219">
        <f t="shared" si="235"/>
        <v>20150.507700000002</v>
      </c>
      <c r="BV81" s="217"/>
      <c r="BW81" s="218">
        <f>IFERROR(VLOOKUP($B81,'INSUMOS ENE'!$A$2:$S$105,14,0),"")</f>
        <v>6716.8359</v>
      </c>
      <c r="BX81" s="219">
        <f t="shared" si="236"/>
        <v>0</v>
      </c>
      <c r="BY81" s="217"/>
      <c r="BZ81" s="218">
        <f>IFERROR(VLOOKUP($B81,'INSUMOS ENE'!$A$2:$S$105,14,0),"")</f>
        <v>6716.8359</v>
      </c>
      <c r="CA81" s="219">
        <f t="shared" si="237"/>
        <v>0</v>
      </c>
      <c r="CB81" s="217"/>
      <c r="CC81" s="218">
        <f>IFERROR(VLOOKUP($B81,'INSUMOS ENE'!$A$2:$S$105,14,0),"")</f>
        <v>6716.8359</v>
      </c>
      <c r="CD81" s="219">
        <f t="shared" si="238"/>
        <v>0</v>
      </c>
      <c r="CE81" s="222">
        <f t="shared" si="164"/>
        <v>177</v>
      </c>
      <c r="CF81" s="217">
        <f t="shared" si="165"/>
        <v>0</v>
      </c>
      <c r="CG81" s="215">
        <v>120</v>
      </c>
      <c r="CH81" s="227">
        <f>IFERROR(VLOOKUP($B81,'INSUMOS ENE'!$A$2:$S$105,17,0),"")</f>
        <v>0</v>
      </c>
      <c r="CI81" s="228">
        <f t="shared" si="166"/>
        <v>0</v>
      </c>
      <c r="CJ81" s="215">
        <v>57</v>
      </c>
      <c r="CK81" s="218">
        <f>IFERROR(VLOOKUP($B81,'INSUMOS ENE'!$A$2:$S$105,14,0),"")</f>
        <v>6716.8359</v>
      </c>
      <c r="CL81" s="224">
        <f t="shared" si="167"/>
        <v>382859.64630000002</v>
      </c>
      <c r="CM81" s="225">
        <f t="shared" si="168"/>
        <v>382859.64630000002</v>
      </c>
      <c r="CN81" s="226">
        <f t="shared" si="169"/>
        <v>382859.64630000002</v>
      </c>
    </row>
    <row r="82" spans="1:92" ht="16.5" x14ac:dyDescent="0.25">
      <c r="A82" s="213">
        <v>77</v>
      </c>
      <c r="B82" s="214">
        <v>160</v>
      </c>
      <c r="C82" s="215">
        <f>IFERROR(VLOOKUP($B82,'INSUMOS ENE'!$A$2:$S$105,10,0),"")</f>
        <v>41.25</v>
      </c>
      <c r="D82" s="216" t="s">
        <v>101</v>
      </c>
      <c r="E82" s="215">
        <v>15</v>
      </c>
      <c r="F82" s="215">
        <f>IFERROR(VLOOKUP($B82,'INSUMOS ENE'!$A$2:$G$105,7,0),"")</f>
        <v>45</v>
      </c>
      <c r="G82" s="215">
        <f>IFERROR(VLOOKUP(B82,'INSUMOS ENE'!$A$2:$G$105,6,0),"0")</f>
        <v>60</v>
      </c>
      <c r="H82" s="217">
        <v>20</v>
      </c>
      <c r="I82" s="218">
        <f>IFERROR(VLOOKUP($B82,'INSUMOS ENE'!$A$2:$S$105,14,0),"")</f>
        <v>3035.3931000000002</v>
      </c>
      <c r="J82" s="219">
        <f t="shared" si="163"/>
        <v>60707.862000000008</v>
      </c>
      <c r="K82" s="217"/>
      <c r="L82" s="218">
        <f>IFERROR(VLOOKUP($B82,'INSUMOS ENE'!$A$2:$S$105,14,0),"")</f>
        <v>3035.3931000000002</v>
      </c>
      <c r="M82" s="219">
        <f t="shared" ref="M82" si="240">K82*L82</f>
        <v>0</v>
      </c>
      <c r="N82" s="217"/>
      <c r="O82" s="218">
        <f>IFERROR(VLOOKUP($B82,'INSUMOS ENE'!$A$2:$S$105,14,0),"")</f>
        <v>3035.3931000000002</v>
      </c>
      <c r="P82" s="219">
        <f t="shared" si="217"/>
        <v>0</v>
      </c>
      <c r="Q82" s="217"/>
      <c r="R82" s="218">
        <f>IFERROR(VLOOKUP($B82,'INSUMOS ENE'!$A$2:$S$105,14,0),"")</f>
        <v>3035.3931000000002</v>
      </c>
      <c r="S82" s="219">
        <f t="shared" si="218"/>
        <v>0</v>
      </c>
      <c r="T82" s="217"/>
      <c r="U82" s="218">
        <f>IFERROR(VLOOKUP($B82,'INSUMOS ENE'!$A$2:$S$105,14,0),"")</f>
        <v>3035.3931000000002</v>
      </c>
      <c r="V82" s="219">
        <f t="shared" ref="V82" si="241">T82*U82</f>
        <v>0</v>
      </c>
      <c r="W82" s="217"/>
      <c r="X82" s="218">
        <f>IFERROR(VLOOKUP($B82,'INSUMOS ENE'!$A$2:$S$105,14,0),"")</f>
        <v>3035.3931000000002</v>
      </c>
      <c r="Y82" s="219">
        <f t="shared" si="220"/>
        <v>0</v>
      </c>
      <c r="Z82" s="217"/>
      <c r="AA82" s="218">
        <f>IFERROR(VLOOKUP($B82,'INSUMOS ENE'!$A$2:$S$105,14,0),"")</f>
        <v>3035.3931000000002</v>
      </c>
      <c r="AB82" s="219">
        <f t="shared" si="221"/>
        <v>0</v>
      </c>
      <c r="AC82" s="217"/>
      <c r="AD82" s="218">
        <f>IFERROR(VLOOKUP($B82,'INSUMOS ENE'!$A$2:$S$105,14,0),"")</f>
        <v>3035.3931000000002</v>
      </c>
      <c r="AE82" s="219">
        <f t="shared" si="222"/>
        <v>0</v>
      </c>
      <c r="AF82" s="217"/>
      <c r="AG82" s="218">
        <f>IFERROR(VLOOKUP($B82,'INSUMOS ENE'!$A$2:$S$105,14,0),"")</f>
        <v>3035.3931000000002</v>
      </c>
      <c r="AH82" s="219">
        <f t="shared" si="223"/>
        <v>0</v>
      </c>
      <c r="AI82" s="217"/>
      <c r="AJ82" s="218">
        <f>IFERROR(VLOOKUP($B82,'INSUMOS ENE'!$A$2:$S$105,14,0),"")</f>
        <v>3035.3931000000002</v>
      </c>
      <c r="AK82" s="219">
        <f t="shared" si="224"/>
        <v>0</v>
      </c>
      <c r="AL82" s="217"/>
      <c r="AM82" s="218">
        <f>IFERROR(VLOOKUP($B82,'INSUMOS ENE'!$A$2:$S$105,14,0),"")</f>
        <v>3035.3931000000002</v>
      </c>
      <c r="AN82" s="219">
        <f t="shared" si="225"/>
        <v>0</v>
      </c>
      <c r="AO82" s="217"/>
      <c r="AP82" s="218">
        <f>IFERROR(VLOOKUP($B82,'INSUMOS ENE'!$A$2:$S$105,14,0),"")</f>
        <v>3035.3931000000002</v>
      </c>
      <c r="AQ82" s="219">
        <f t="shared" si="226"/>
        <v>0</v>
      </c>
      <c r="AR82" s="217"/>
      <c r="AS82" s="218">
        <f>IFERROR(VLOOKUP($B82,'INSUMOS ENE'!$A$2:$S$105,14,0),"")</f>
        <v>3035.3931000000002</v>
      </c>
      <c r="AT82" s="219">
        <f t="shared" si="227"/>
        <v>0</v>
      </c>
      <c r="AU82" s="217"/>
      <c r="AV82" s="218">
        <f>IFERROR(VLOOKUP($B82,'INSUMOS ENE'!$A$2:$S$105,14,0),"")</f>
        <v>3035.3931000000002</v>
      </c>
      <c r="AW82" s="219">
        <f t="shared" si="228"/>
        <v>0</v>
      </c>
      <c r="AX82" s="217"/>
      <c r="AY82" s="218">
        <f>IFERROR(VLOOKUP($B82,'INSUMOS ENE'!$A$2:$S$105,14,0),"")</f>
        <v>3035.3931000000002</v>
      </c>
      <c r="AZ82" s="219">
        <f t="shared" si="229"/>
        <v>0</v>
      </c>
      <c r="BA82" s="217"/>
      <c r="BB82" s="218">
        <f>IFERROR(VLOOKUP($B82,'INSUMOS ENE'!$A$2:$S$105,14,0),"")</f>
        <v>3035.3931000000002</v>
      </c>
      <c r="BC82" s="219">
        <f t="shared" si="230"/>
        <v>0</v>
      </c>
      <c r="BD82" s="217"/>
      <c r="BE82" s="218">
        <f>IFERROR(VLOOKUP($B82,'INSUMOS ENE'!$A$2:$S$105,14,0),"")</f>
        <v>3035.3931000000002</v>
      </c>
      <c r="BF82" s="219">
        <f t="shared" si="231"/>
        <v>0</v>
      </c>
      <c r="BG82" s="217"/>
      <c r="BH82" s="218">
        <f>IFERROR(VLOOKUP($B82,'INSUMOS ENE'!$A$2:$S$105,14,0),"")</f>
        <v>3035.3931000000002</v>
      </c>
      <c r="BI82" s="219">
        <f t="shared" si="232"/>
        <v>0</v>
      </c>
      <c r="BJ82" s="217"/>
      <c r="BK82" s="218">
        <f>IFERROR(VLOOKUP($B82,'INSUMOS ENE'!$A$2:$S$105,14,0),"")</f>
        <v>3035.3931000000002</v>
      </c>
      <c r="BL82" s="219">
        <f t="shared" si="233"/>
        <v>0</v>
      </c>
      <c r="BM82" s="217">
        <v>20</v>
      </c>
      <c r="BN82" s="218">
        <f>IFERROR(VLOOKUP($B82,'INSUMOS ENE'!$A$2:$S$105,14,0),"")</f>
        <v>3035.3931000000002</v>
      </c>
      <c r="BO82" s="219">
        <f t="shared" si="234"/>
        <v>60707.862000000008</v>
      </c>
      <c r="BP82" s="217"/>
      <c r="BQ82" s="218">
        <f>IFERROR(VLOOKUP($B82,'INSUMOS ENE'!$A$2:$S$105,14,0),"")</f>
        <v>3035.3931000000002</v>
      </c>
      <c r="BR82" s="219">
        <f t="shared" si="239"/>
        <v>0</v>
      </c>
      <c r="BS82" s="232">
        <v>20</v>
      </c>
      <c r="BT82" s="227">
        <f>IFERROR(VLOOKUP($B82,'INSUMOS ENE'!$A$2:$S$105,17,0),"")</f>
        <v>2276.4660000000003</v>
      </c>
      <c r="BU82" s="221">
        <f>+BS82*BT82</f>
        <v>45529.320000000007</v>
      </c>
      <c r="BV82" s="217"/>
      <c r="BW82" s="218">
        <f>IFERROR(VLOOKUP($B82,'INSUMOS ENE'!$A$2:$S$105,14,0),"")</f>
        <v>3035.3931000000002</v>
      </c>
      <c r="BX82" s="219">
        <f t="shared" si="236"/>
        <v>0</v>
      </c>
      <c r="BY82" s="217"/>
      <c r="BZ82" s="218">
        <f>IFERROR(VLOOKUP($B82,'INSUMOS ENE'!$A$2:$S$105,14,0),"")</f>
        <v>3035.3931000000002</v>
      </c>
      <c r="CA82" s="219">
        <f t="shared" si="237"/>
        <v>0</v>
      </c>
      <c r="CB82" s="217"/>
      <c r="CC82" s="218">
        <f>IFERROR(VLOOKUP($B82,'INSUMOS ENE'!$A$2:$S$105,14,0),"")</f>
        <v>3035.3931000000002</v>
      </c>
      <c r="CD82" s="219">
        <f t="shared" si="238"/>
        <v>0</v>
      </c>
      <c r="CE82" s="222">
        <f t="shared" si="164"/>
        <v>60</v>
      </c>
      <c r="CF82" s="217">
        <f t="shared" si="165"/>
        <v>0</v>
      </c>
      <c r="CG82" s="215">
        <v>20</v>
      </c>
      <c r="CH82" s="227">
        <f>IFERROR(VLOOKUP($B82,'INSUMOS ENE'!$A$2:$S$105,17,0),"")</f>
        <v>2276.4660000000003</v>
      </c>
      <c r="CI82" s="228">
        <f t="shared" si="166"/>
        <v>45529.320000000007</v>
      </c>
      <c r="CJ82" s="215">
        <v>40</v>
      </c>
      <c r="CK82" s="218">
        <f>IFERROR(VLOOKUP($B82,'INSUMOS ENE'!$A$2:$S$105,14,0),"")</f>
        <v>3035.3931000000002</v>
      </c>
      <c r="CL82" s="224">
        <f t="shared" si="167"/>
        <v>121415.72400000002</v>
      </c>
      <c r="CM82" s="225">
        <f t="shared" si="168"/>
        <v>166945.04400000002</v>
      </c>
      <c r="CN82" s="226">
        <f t="shared" si="169"/>
        <v>166945.04400000002</v>
      </c>
    </row>
    <row r="83" spans="1:92" ht="16.5" x14ac:dyDescent="0.25">
      <c r="A83" s="213">
        <v>78</v>
      </c>
      <c r="B83" s="214">
        <v>161</v>
      </c>
      <c r="C83" s="215">
        <f>IFERROR(VLOOKUP($B83,'INSUMOS ENE'!$A$2:$S$105,10,0),"")</f>
        <v>0</v>
      </c>
      <c r="D83" s="216" t="s">
        <v>102</v>
      </c>
      <c r="E83" s="215">
        <v>18</v>
      </c>
      <c r="F83" s="215">
        <f>IFERROR(VLOOKUP($B83,'INSUMOS ENE'!$A$2:$G$105,7,0),"")</f>
        <v>-18</v>
      </c>
      <c r="G83" s="215">
        <f>IFERROR(VLOOKUP(B83,'INSUMOS ENE'!$A$2:$G$105,6,0),"0")</f>
        <v>0</v>
      </c>
      <c r="H83" s="217"/>
      <c r="I83" s="220">
        <f>IFERROR(VLOOKUP($B83,'INSUMOS ENE'!$A$2:$S$105,17,0),"")</f>
        <v>2236.5280000000002</v>
      </c>
      <c r="J83" s="219">
        <f t="shared" si="163"/>
        <v>0</v>
      </c>
      <c r="K83" s="217"/>
      <c r="L83" s="220">
        <f>IFERROR(VLOOKUP($B83,'INSUMOS ENE'!$A$2:$S$105,17,0),"")</f>
        <v>2236.5280000000002</v>
      </c>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7"/>
      <c r="AY83" s="217"/>
      <c r="AZ83" s="217"/>
      <c r="BA83" s="217"/>
      <c r="BB83" s="217"/>
      <c r="BC83" s="217"/>
      <c r="BD83" s="217"/>
      <c r="BE83" s="217"/>
      <c r="BF83" s="217"/>
      <c r="BG83" s="217"/>
      <c r="BH83" s="217"/>
      <c r="BI83" s="217"/>
      <c r="BJ83" s="217"/>
      <c r="BK83" s="217"/>
      <c r="BL83" s="217"/>
      <c r="BM83" s="217"/>
      <c r="BN83" s="217"/>
      <c r="BO83" s="217"/>
      <c r="BP83" s="217"/>
      <c r="BQ83" s="217"/>
      <c r="BR83" s="217"/>
      <c r="BS83" s="217"/>
      <c r="BT83" s="217"/>
      <c r="BU83" s="217"/>
      <c r="BV83" s="217"/>
      <c r="BW83" s="217"/>
      <c r="BX83" s="217"/>
      <c r="BY83" s="217"/>
      <c r="BZ83" s="217"/>
      <c r="CA83" s="217"/>
      <c r="CB83" s="217"/>
      <c r="CC83" s="217"/>
      <c r="CD83" s="217"/>
      <c r="CE83" s="222">
        <f t="shared" si="164"/>
        <v>0</v>
      </c>
      <c r="CF83" s="217">
        <f t="shared" si="165"/>
        <v>0</v>
      </c>
      <c r="CG83" s="215">
        <v>0</v>
      </c>
      <c r="CH83" s="227">
        <f>IFERROR(VLOOKUP($B83,'INSUMOS ENE'!$A$2:$S$105,17,0),"")</f>
        <v>2236.5280000000002</v>
      </c>
      <c r="CI83" s="228">
        <f t="shared" si="166"/>
        <v>0</v>
      </c>
      <c r="CJ83" s="215">
        <v>0</v>
      </c>
      <c r="CK83" s="218">
        <f>IFERROR(VLOOKUP($B83,'INSUMOS ENE'!$A$2:$S$105,14,0),"")</f>
        <v>3333.3516</v>
      </c>
      <c r="CL83" s="224">
        <f t="shared" si="167"/>
        <v>0</v>
      </c>
      <c r="CM83" s="225">
        <f t="shared" si="168"/>
        <v>0</v>
      </c>
      <c r="CN83" s="226">
        <f t="shared" si="169"/>
        <v>0</v>
      </c>
    </row>
    <row r="84" spans="1:92" ht="16.5" x14ac:dyDescent="0.25">
      <c r="A84" s="213">
        <v>79</v>
      </c>
      <c r="B84" s="214">
        <v>162</v>
      </c>
      <c r="C84" s="215">
        <f>IFERROR(VLOOKUP($B84,'INSUMOS ENE'!$A$2:$S$105,10,0),"")</f>
        <v>68.25</v>
      </c>
      <c r="D84" s="216" t="s">
        <v>103</v>
      </c>
      <c r="E84" s="215">
        <v>27</v>
      </c>
      <c r="F84" s="215">
        <f>IFERROR(VLOOKUP($B84,'INSUMOS ENE'!$A$2:$G$105,7,0),"")</f>
        <v>75</v>
      </c>
      <c r="G84" s="215">
        <f>IFERROR(VLOOKUP(B84,'INSUMOS ENE'!$A$2:$G$105,6,0),"0")</f>
        <v>102</v>
      </c>
      <c r="H84" s="232">
        <v>20</v>
      </c>
      <c r="I84" s="227">
        <f>IFERROR(VLOOKUP($B84,'INSUMOS ENE'!$A$2:$S$105,17,0),"")</f>
        <v>2684.2539999999999</v>
      </c>
      <c r="J84" s="219">
        <f t="shared" si="163"/>
        <v>53685.08</v>
      </c>
      <c r="K84" s="232">
        <v>10</v>
      </c>
      <c r="L84" s="227">
        <f>IFERROR(VLOOKUP($B84,'INSUMOS ENE'!$A$2:$S$105,17,0),"")</f>
        <v>2684.2539999999999</v>
      </c>
      <c r="M84" s="219">
        <f t="shared" ref="M84" si="242">K84*L84</f>
        <v>26842.54</v>
      </c>
      <c r="N84" s="232">
        <v>2</v>
      </c>
      <c r="O84" s="227">
        <f>IFERROR(VLOOKUP($B84,'INSUMOS ENE'!$A$2:$S$105,17,0),"")</f>
        <v>2684.2539999999999</v>
      </c>
      <c r="P84" s="219">
        <f t="shared" ref="P84" si="243">N84*O84</f>
        <v>5368.5079999999998</v>
      </c>
      <c r="Q84" s="217"/>
      <c r="R84" s="218">
        <f>IFERROR(VLOOKUP($B84,'INSUMOS ENE'!$A$2:$S$105,14,0),"")</f>
        <v>4030.4798999999998</v>
      </c>
      <c r="S84" s="219">
        <f t="shared" ref="S84" si="244">Q84*R84</f>
        <v>0</v>
      </c>
      <c r="T84" s="217">
        <v>3</v>
      </c>
      <c r="U84" s="218">
        <f>IFERROR(VLOOKUP($B84,'INSUMOS ENE'!$A$2:$S$105,14,0),"")</f>
        <v>4030.4798999999998</v>
      </c>
      <c r="V84" s="219">
        <f t="shared" ref="V84" si="245">T84*U84</f>
        <v>12091.439699999999</v>
      </c>
      <c r="W84" s="217">
        <v>5</v>
      </c>
      <c r="X84" s="218">
        <f>IFERROR(VLOOKUP($B84,'INSUMOS ENE'!$A$2:$S$105,14,0),"")</f>
        <v>4030.4798999999998</v>
      </c>
      <c r="Y84" s="219">
        <f t="shared" ref="Y84" si="246">W84*X84</f>
        <v>20152.3995</v>
      </c>
      <c r="Z84" s="217"/>
      <c r="AA84" s="218">
        <f>IFERROR(VLOOKUP($B84,'INSUMOS ENE'!$A$2:$S$105,14,0),"")</f>
        <v>4030.4798999999998</v>
      </c>
      <c r="AB84" s="219">
        <f t="shared" ref="AB84" si="247">Z84*AA84</f>
        <v>0</v>
      </c>
      <c r="AC84" s="217"/>
      <c r="AD84" s="218">
        <f>IFERROR(VLOOKUP($B84,'INSUMOS ENE'!$A$2:$S$105,14,0),"")</f>
        <v>4030.4798999999998</v>
      </c>
      <c r="AE84" s="219">
        <f t="shared" ref="AE84" si="248">AC84*AD84</f>
        <v>0</v>
      </c>
      <c r="AF84" s="217"/>
      <c r="AG84" s="218">
        <f>IFERROR(VLOOKUP($B84,'INSUMOS ENE'!$A$2:$S$105,14,0),"")</f>
        <v>4030.4798999999998</v>
      </c>
      <c r="AH84" s="219">
        <f t="shared" ref="AH84" si="249">AF84*AG84</f>
        <v>0</v>
      </c>
      <c r="AI84" s="217">
        <v>5</v>
      </c>
      <c r="AJ84" s="218">
        <f>IFERROR(VLOOKUP($B84,'INSUMOS ENE'!$A$2:$S$105,14,0),"")</f>
        <v>4030.4798999999998</v>
      </c>
      <c r="AK84" s="219">
        <f t="shared" ref="AK84" si="250">AI84*AJ84</f>
        <v>20152.3995</v>
      </c>
      <c r="AL84" s="217">
        <v>8</v>
      </c>
      <c r="AM84" s="218">
        <f>IFERROR(VLOOKUP($B84,'INSUMOS ENE'!$A$2:$S$105,14,0),"")</f>
        <v>4030.4798999999998</v>
      </c>
      <c r="AN84" s="219">
        <f t="shared" ref="AN84" si="251">AL84*AM84</f>
        <v>32243.839199999999</v>
      </c>
      <c r="AO84" s="217"/>
      <c r="AP84" s="218">
        <f>IFERROR(VLOOKUP($B84,'INSUMOS ENE'!$A$2:$S$105,14,0),"")</f>
        <v>4030.4798999999998</v>
      </c>
      <c r="AQ84" s="219">
        <f t="shared" ref="AQ84" si="252">AO84*AP84</f>
        <v>0</v>
      </c>
      <c r="AR84" s="217"/>
      <c r="AS84" s="218">
        <f>IFERROR(VLOOKUP($B84,'INSUMOS ENE'!$A$2:$S$105,14,0),"")</f>
        <v>4030.4798999999998</v>
      </c>
      <c r="AT84" s="219">
        <f t="shared" ref="AT84" si="253">AR84*AS84</f>
        <v>0</v>
      </c>
      <c r="AU84" s="232">
        <v>2</v>
      </c>
      <c r="AV84" s="227">
        <f>IFERROR(VLOOKUP($B84,'INSUMOS ENE'!$A$2:$S$105,17,0),"")</f>
        <v>2684.2539999999999</v>
      </c>
      <c r="AW84" s="219">
        <f t="shared" ref="AW84" si="254">AU84*AV84</f>
        <v>5368.5079999999998</v>
      </c>
      <c r="AX84" s="217">
        <v>6</v>
      </c>
      <c r="AY84" s="218">
        <f>IFERROR(VLOOKUP($B84,'INSUMOS ENE'!$A$2:$S$105,14,0),"")</f>
        <v>4030.4798999999998</v>
      </c>
      <c r="AZ84" s="219">
        <f t="shared" ref="AZ84" si="255">AX84*AY84</f>
        <v>24182.879399999998</v>
      </c>
      <c r="BA84" s="217"/>
      <c r="BB84" s="218">
        <f>IFERROR(VLOOKUP($B84,'INSUMOS ENE'!$A$2:$S$105,14,0),"")</f>
        <v>4030.4798999999998</v>
      </c>
      <c r="BC84" s="219">
        <f t="shared" ref="BC84" si="256">BA84*BB84</f>
        <v>0</v>
      </c>
      <c r="BD84" s="217">
        <v>2</v>
      </c>
      <c r="BE84" s="218">
        <f>IFERROR(VLOOKUP($B84,'INSUMOS ENE'!$A$2:$S$105,14,0),"")</f>
        <v>4030.4798999999998</v>
      </c>
      <c r="BF84" s="219">
        <f t="shared" ref="BF84" si="257">BD84*BE84</f>
        <v>8060.9597999999996</v>
      </c>
      <c r="BG84" s="217">
        <v>5</v>
      </c>
      <c r="BH84" s="218">
        <f>IFERROR(VLOOKUP($B84,'INSUMOS ENE'!$A$2:$S$105,14,0),"")</f>
        <v>4030.4798999999998</v>
      </c>
      <c r="BI84" s="219">
        <f t="shared" ref="BI84" si="258">BG84*BH84</f>
        <v>20152.3995</v>
      </c>
      <c r="BJ84" s="217">
        <v>6</v>
      </c>
      <c r="BK84" s="218">
        <f>IFERROR(VLOOKUP($B84,'INSUMOS ENE'!$A$2:$S$105,14,0),"")</f>
        <v>4030.4798999999998</v>
      </c>
      <c r="BL84" s="219">
        <f t="shared" ref="BL84" si="259">BJ84*BK84</f>
        <v>24182.879399999998</v>
      </c>
      <c r="BM84" s="217">
        <v>5</v>
      </c>
      <c r="BN84" s="218">
        <f>IFERROR(VLOOKUP($B84,'INSUMOS ENE'!$A$2:$S$105,14,0),"")</f>
        <v>4030.4798999999998</v>
      </c>
      <c r="BO84" s="219">
        <f t="shared" ref="BO84" si="260">BM84*BN84</f>
        <v>20152.3995</v>
      </c>
      <c r="BP84" s="217">
        <v>4</v>
      </c>
      <c r="BQ84" s="218">
        <f>IFERROR(VLOOKUP($B84,'INSUMOS ENE'!$A$2:$S$105,14,0),"")</f>
        <v>4030.4798999999998</v>
      </c>
      <c r="BR84" s="219">
        <f t="shared" ref="BR84" si="261">BP84*BQ84</f>
        <v>16121.919599999999</v>
      </c>
      <c r="BS84" s="217">
        <v>5</v>
      </c>
      <c r="BT84" s="218">
        <f>IFERROR(VLOOKUP($B84,'INSUMOS ENE'!$A$2:$S$105,14,0),"")</f>
        <v>4030.4798999999998</v>
      </c>
      <c r="BU84" s="219">
        <f t="shared" ref="BU84" si="262">BS84*BT84</f>
        <v>20152.3995</v>
      </c>
      <c r="BV84" s="217">
        <v>5</v>
      </c>
      <c r="BW84" s="218">
        <f>IFERROR(VLOOKUP($B84,'INSUMOS ENE'!$A$2:$S$105,14,0),"")</f>
        <v>4030.4798999999998</v>
      </c>
      <c r="BX84" s="219">
        <f t="shared" ref="BX84" si="263">BV84*BW84</f>
        <v>20152.3995</v>
      </c>
      <c r="BY84" s="217">
        <v>5</v>
      </c>
      <c r="BZ84" s="218">
        <f>IFERROR(VLOOKUP($B84,'INSUMOS ENE'!$A$2:$S$105,14,0),"")</f>
        <v>4030.4798999999998</v>
      </c>
      <c r="CA84" s="219">
        <f t="shared" ref="CA84" si="264">BY84*BZ84</f>
        <v>20152.3995</v>
      </c>
      <c r="CB84" s="217">
        <v>4</v>
      </c>
      <c r="CC84" s="218">
        <f>IFERROR(VLOOKUP($B84,'INSUMOS ENE'!$A$2:$S$105,14,0),"")</f>
        <v>4030.4798999999998</v>
      </c>
      <c r="CD84" s="219">
        <f t="shared" ref="CD84" si="265">CB84*CC84</f>
        <v>16121.919599999999</v>
      </c>
      <c r="CE84" s="222">
        <f t="shared" si="164"/>
        <v>102</v>
      </c>
      <c r="CF84" s="217">
        <f t="shared" si="165"/>
        <v>0</v>
      </c>
      <c r="CG84" s="215">
        <v>34</v>
      </c>
      <c r="CH84" s="227">
        <f>IFERROR(VLOOKUP($B84,'INSUMOS ENE'!$A$2:$S$105,17,0),"")</f>
        <v>2684.2539999999999</v>
      </c>
      <c r="CI84" s="228">
        <f t="shared" si="166"/>
        <v>91264.635999999999</v>
      </c>
      <c r="CJ84" s="215">
        <v>68</v>
      </c>
      <c r="CK84" s="218">
        <f>IFERROR(VLOOKUP($B84,'INSUMOS ENE'!$A$2:$S$105,14,0),"")</f>
        <v>4030.4798999999998</v>
      </c>
      <c r="CL84" s="224">
        <f t="shared" si="167"/>
        <v>274072.63319999998</v>
      </c>
      <c r="CM84" s="225">
        <f t="shared" si="168"/>
        <v>365337.26919999992</v>
      </c>
      <c r="CN84" s="226">
        <f t="shared" si="169"/>
        <v>365337.26919999998</v>
      </c>
    </row>
    <row r="85" spans="1:92" ht="16.5" x14ac:dyDescent="0.25">
      <c r="A85" s="213">
        <v>80</v>
      </c>
      <c r="B85" s="214">
        <v>164</v>
      </c>
      <c r="C85" s="215">
        <f>IFERROR(VLOOKUP($B85,'INSUMOS ENE'!$A$2:$S$105,10,0),"")</f>
        <v>0</v>
      </c>
      <c r="D85" s="216" t="s">
        <v>140</v>
      </c>
      <c r="E85" s="215">
        <v>30</v>
      </c>
      <c r="F85" s="215">
        <f>IFERROR(VLOOKUP($B85,'INSUMOS ENE'!$A$2:$G$105,7,0),"")</f>
        <v>-30</v>
      </c>
      <c r="G85" s="215">
        <f>IFERROR(VLOOKUP(B85,'INSUMOS ENE'!$A$2:$G$105,6,0),"0")</f>
        <v>0</v>
      </c>
      <c r="H85" s="217"/>
      <c r="I85" s="220">
        <f>IFERROR(VLOOKUP($B85,'INSUMOS ENE'!$A$2:$S$105,17,0),"")</f>
        <v>1658.4780000000001</v>
      </c>
      <c r="J85" s="219">
        <f t="shared" si="163"/>
        <v>0</v>
      </c>
      <c r="K85" s="217"/>
      <c r="L85" s="220">
        <f>IFERROR(VLOOKUP($B85,'INSUMOS ENE'!$A$2:$S$105,17,0),"")</f>
        <v>1658.4780000000001</v>
      </c>
      <c r="M85" s="217"/>
      <c r="N85" s="217"/>
      <c r="O85" s="217"/>
      <c r="P85" s="217"/>
      <c r="Q85" s="217"/>
      <c r="R85" s="217"/>
      <c r="S85" s="217"/>
      <c r="T85" s="217"/>
      <c r="U85" s="217"/>
      <c r="V85" s="217"/>
      <c r="W85" s="217"/>
      <c r="X85" s="217"/>
      <c r="Y85" s="217"/>
      <c r="Z85" s="217"/>
      <c r="AA85" s="217"/>
      <c r="AB85" s="217"/>
      <c r="AC85" s="217"/>
      <c r="AD85" s="217"/>
      <c r="AE85" s="217"/>
      <c r="AF85" s="217"/>
      <c r="AG85" s="217"/>
      <c r="AH85" s="217"/>
      <c r="AI85" s="217"/>
      <c r="AJ85" s="217"/>
      <c r="AK85" s="217"/>
      <c r="AL85" s="217"/>
      <c r="AM85" s="217"/>
      <c r="AN85" s="217"/>
      <c r="AO85" s="217"/>
      <c r="AP85" s="217"/>
      <c r="AQ85" s="217"/>
      <c r="AR85" s="217"/>
      <c r="AS85" s="217"/>
      <c r="AT85" s="217"/>
      <c r="AU85" s="217"/>
      <c r="AV85" s="217"/>
      <c r="AW85" s="217"/>
      <c r="AX85" s="217"/>
      <c r="AY85" s="217"/>
      <c r="AZ85" s="217"/>
      <c r="BA85" s="217"/>
      <c r="BB85" s="217"/>
      <c r="BC85" s="217"/>
      <c r="BD85" s="217"/>
      <c r="BE85" s="217"/>
      <c r="BF85" s="217"/>
      <c r="BG85" s="217"/>
      <c r="BH85" s="217"/>
      <c r="BI85" s="217"/>
      <c r="BJ85" s="217"/>
      <c r="BK85" s="217"/>
      <c r="BL85" s="217"/>
      <c r="BM85" s="217"/>
      <c r="BN85" s="217"/>
      <c r="BO85" s="217"/>
      <c r="BP85" s="217"/>
      <c r="BQ85" s="217"/>
      <c r="BR85" s="217"/>
      <c r="BS85" s="217"/>
      <c r="BT85" s="217"/>
      <c r="BU85" s="217"/>
      <c r="BV85" s="217"/>
      <c r="BW85" s="217"/>
      <c r="BX85" s="217"/>
      <c r="BY85" s="217"/>
      <c r="BZ85" s="217"/>
      <c r="CA85" s="217"/>
      <c r="CB85" s="217"/>
      <c r="CC85" s="217"/>
      <c r="CD85" s="217"/>
      <c r="CE85" s="222">
        <f t="shared" si="164"/>
        <v>0</v>
      </c>
      <c r="CF85" s="217">
        <f t="shared" si="165"/>
        <v>0</v>
      </c>
      <c r="CG85" s="215">
        <v>29</v>
      </c>
      <c r="CH85" s="227">
        <f>IFERROR(VLOOKUP($B85,'INSUMOS ENE'!$A$2:$S$105,17,0),"")</f>
        <v>1658.4780000000001</v>
      </c>
      <c r="CI85" s="228">
        <f t="shared" si="166"/>
        <v>48095.862000000001</v>
      </c>
      <c r="CJ85" s="215">
        <v>0</v>
      </c>
      <c r="CK85" s="218">
        <f>IFERROR(VLOOKUP($B85,'INSUMOS ENE'!$A$2:$S$105,14,0),"")</f>
        <v>6518.1968999999999</v>
      </c>
      <c r="CL85" s="224">
        <f t="shared" si="167"/>
        <v>0</v>
      </c>
      <c r="CM85" s="225">
        <f t="shared" si="168"/>
        <v>0</v>
      </c>
      <c r="CN85" s="226">
        <f t="shared" si="169"/>
        <v>48095.862000000001</v>
      </c>
    </row>
    <row r="86" spans="1:92" ht="16.5" x14ac:dyDescent="0.25">
      <c r="A86" s="213">
        <v>81</v>
      </c>
      <c r="B86" s="214">
        <v>169</v>
      </c>
      <c r="C86" s="215">
        <f>IFERROR(VLOOKUP($B86,'INSUMOS ENE'!$A$2:$S$105,10,0),"")</f>
        <v>0.75</v>
      </c>
      <c r="D86" s="216" t="s">
        <v>104</v>
      </c>
      <c r="E86" s="215">
        <v>13</v>
      </c>
      <c r="F86" s="215">
        <f>IFERROR(VLOOKUP($B86,'INSUMOS ENE'!$A$2:$G$105,7,0),"")</f>
        <v>4</v>
      </c>
      <c r="G86" s="215">
        <f>IFERROR(VLOOKUP(B86,'INSUMOS ENE'!$A$2:$G$105,6,0),"0")</f>
        <v>17</v>
      </c>
      <c r="H86" s="217"/>
      <c r="I86" s="220"/>
      <c r="J86" s="219">
        <f t="shared" si="163"/>
        <v>0</v>
      </c>
      <c r="K86" s="217"/>
      <c r="L86" s="220"/>
      <c r="M86" s="217"/>
      <c r="N86" s="217"/>
      <c r="O86" s="217"/>
      <c r="P86" s="217"/>
      <c r="Q86" s="217"/>
      <c r="R86" s="217"/>
      <c r="S86" s="217"/>
      <c r="T86" s="217"/>
      <c r="U86" s="217"/>
      <c r="V86" s="217"/>
      <c r="W86" s="217"/>
      <c r="X86" s="217"/>
      <c r="Y86" s="217"/>
      <c r="Z86" s="217"/>
      <c r="AA86" s="217"/>
      <c r="AB86" s="217"/>
      <c r="AC86" s="217"/>
      <c r="AD86" s="217"/>
      <c r="AE86" s="217"/>
      <c r="AF86" s="217"/>
      <c r="AG86" s="217"/>
      <c r="AH86" s="217"/>
      <c r="AI86" s="217"/>
      <c r="AJ86" s="217"/>
      <c r="AK86" s="217"/>
      <c r="AL86" s="217"/>
      <c r="AM86" s="217"/>
      <c r="AN86" s="217"/>
      <c r="AO86" s="217"/>
      <c r="AP86" s="217"/>
      <c r="AQ86" s="217"/>
      <c r="AR86" s="217"/>
      <c r="AS86" s="217"/>
      <c r="AT86" s="217"/>
      <c r="AU86" s="217"/>
      <c r="AV86" s="217"/>
      <c r="AW86" s="217"/>
      <c r="AX86" s="217"/>
      <c r="AY86" s="217"/>
      <c r="AZ86" s="217"/>
      <c r="BA86" s="217"/>
      <c r="BB86" s="217"/>
      <c r="BC86" s="217"/>
      <c r="BD86" s="217"/>
      <c r="BE86" s="217"/>
      <c r="BF86" s="217"/>
      <c r="BG86" s="217"/>
      <c r="BH86" s="217"/>
      <c r="BI86" s="217"/>
      <c r="BJ86" s="217"/>
      <c r="BK86" s="217"/>
      <c r="BL86" s="217"/>
      <c r="BM86" s="217"/>
      <c r="BN86" s="217"/>
      <c r="BO86" s="217"/>
      <c r="BP86" s="217"/>
      <c r="BQ86" s="217"/>
      <c r="BR86" s="217"/>
      <c r="BS86" s="217"/>
      <c r="BT86" s="217"/>
      <c r="BU86" s="217"/>
      <c r="BV86" s="217"/>
      <c r="BW86" s="217"/>
      <c r="BX86" s="217"/>
      <c r="BY86" s="217"/>
      <c r="BZ86" s="217"/>
      <c r="CA86" s="217"/>
      <c r="CB86" s="217"/>
      <c r="CC86" s="217"/>
      <c r="CD86" s="217"/>
      <c r="CE86" s="222">
        <f t="shared" si="164"/>
        <v>0</v>
      </c>
      <c r="CF86" s="217">
        <f t="shared" si="165"/>
        <v>-17</v>
      </c>
      <c r="CG86" s="215">
        <v>0</v>
      </c>
      <c r="CH86" s="227">
        <f>IFERROR(VLOOKUP($B86,'INSUMOS ENE'!$A$2:$S$105,17,0),"")</f>
        <v>85897.178999999989</v>
      </c>
      <c r="CI86" s="228">
        <f t="shared" si="166"/>
        <v>0</v>
      </c>
      <c r="CJ86" s="215">
        <v>0</v>
      </c>
      <c r="CK86" s="218">
        <f>IFERROR(VLOOKUP($B86,'INSUMOS ENE'!$A$2:$S$105,14,0),"")</f>
        <v>156626.85149999999</v>
      </c>
      <c r="CL86" s="224">
        <f t="shared" si="167"/>
        <v>0</v>
      </c>
      <c r="CM86" s="225">
        <f t="shared" si="168"/>
        <v>0</v>
      </c>
      <c r="CN86" s="226">
        <f t="shared" si="169"/>
        <v>0</v>
      </c>
    </row>
    <row r="87" spans="1:92" ht="16.5" x14ac:dyDescent="0.25">
      <c r="A87" s="213">
        <v>82</v>
      </c>
      <c r="B87" s="214">
        <v>170</v>
      </c>
      <c r="C87" s="215">
        <f>IFERROR(VLOOKUP($B87,'INSUMOS ENE'!$A$2:$S$105,10,0),"")</f>
        <v>1308.25</v>
      </c>
      <c r="D87" s="216" t="s">
        <v>105</v>
      </c>
      <c r="E87" s="215">
        <v>283</v>
      </c>
      <c r="F87" s="215">
        <f>IFERROR(VLOOKUP($B87,'INSUMOS ENE'!$A$2:$G$105,7,0),"")</f>
        <v>1379</v>
      </c>
      <c r="G87" s="215">
        <f>IFERROR(VLOOKUP(B87,'INSUMOS ENE'!$A$2:$G$105,6,0),"0")</f>
        <v>1662</v>
      </c>
      <c r="H87" s="217">
        <v>800</v>
      </c>
      <c r="I87" s="218">
        <f>IFERROR(VLOOKUP($B87,'INSUMOS ENE'!$A$2:$S$105,14,0),"")</f>
        <v>45575.353799999997</v>
      </c>
      <c r="J87" s="219">
        <f t="shared" si="163"/>
        <v>36460283.039999999</v>
      </c>
      <c r="K87" s="232">
        <v>150</v>
      </c>
      <c r="L87" s="227">
        <f>IFERROR(VLOOKUP($B87,'INSUMOS ENE'!$A$2:$S$105,17,0),"")</f>
        <v>19405.664000000001</v>
      </c>
      <c r="M87" s="219">
        <f t="shared" ref="M87:M89" si="266">K87*L87</f>
        <v>2910849.6</v>
      </c>
      <c r="N87" s="232">
        <v>80</v>
      </c>
      <c r="O87" s="227">
        <f>IFERROR(VLOOKUP($B87,'INSUMOS ENE'!$A$2:$S$105,17,0),"")</f>
        <v>19405.664000000001</v>
      </c>
      <c r="P87" s="219">
        <f t="shared" ref="P87:P89" si="267">N87*O87</f>
        <v>1552453.12</v>
      </c>
      <c r="Q87" s="217"/>
      <c r="R87" s="218">
        <f>IFERROR(VLOOKUP($B87,'INSUMOS ENE'!$A$2:$S$105,14,0),"")</f>
        <v>45575.353799999997</v>
      </c>
      <c r="S87" s="219">
        <f t="shared" ref="S87:S89" si="268">Q87*R87</f>
        <v>0</v>
      </c>
      <c r="T87" s="232">
        <v>90</v>
      </c>
      <c r="U87" s="227">
        <f>IFERROR(VLOOKUP($B87,'INSUMOS ENE'!$A$2:$S$105,17,0),"")</f>
        <v>19405.664000000001</v>
      </c>
      <c r="V87" s="219">
        <f t="shared" ref="V87" si="269">T87*U87</f>
        <v>1746509.76</v>
      </c>
      <c r="W87" s="217"/>
      <c r="X87" s="218">
        <f>IFERROR(VLOOKUP($B87,'INSUMOS ENE'!$A$2:$S$105,14,0),"")</f>
        <v>45575.353799999997</v>
      </c>
      <c r="Y87" s="219">
        <f t="shared" ref="Y87:Y89" si="270">W87*X87</f>
        <v>0</v>
      </c>
      <c r="Z87" s="217"/>
      <c r="AA87" s="218">
        <f>IFERROR(VLOOKUP($B87,'INSUMOS ENE'!$A$2:$S$105,14,0),"")</f>
        <v>45575.353799999997</v>
      </c>
      <c r="AB87" s="219">
        <f t="shared" ref="AB87:AB89" si="271">Z87*AA87</f>
        <v>0</v>
      </c>
      <c r="AC87" s="217"/>
      <c r="AD87" s="218">
        <f>IFERROR(VLOOKUP($B87,'INSUMOS ENE'!$A$2:$S$105,14,0),"")</f>
        <v>45575.353799999997</v>
      </c>
      <c r="AE87" s="219">
        <f t="shared" ref="AE87:AE89" si="272">AC87*AD87</f>
        <v>0</v>
      </c>
      <c r="AF87" s="232">
        <v>2</v>
      </c>
      <c r="AG87" s="227">
        <f>IFERROR(VLOOKUP($B87,'INSUMOS ENE'!$A$2:$S$105,17,0),"")</f>
        <v>19405.664000000001</v>
      </c>
      <c r="AH87" s="219">
        <f t="shared" ref="AH87:AH89" si="273">AF87*AG87</f>
        <v>38811.328000000001</v>
      </c>
      <c r="AI87" s="217">
        <v>40</v>
      </c>
      <c r="AJ87" s="218">
        <f>IFERROR(VLOOKUP($B87,'INSUMOS ENE'!$A$2:$S$105,14,0),"")</f>
        <v>45575.353799999997</v>
      </c>
      <c r="AK87" s="219">
        <f t="shared" ref="AK87:AK89" si="274">AI87*AJ87</f>
        <v>1823014.1519999998</v>
      </c>
      <c r="AL87" s="217">
        <v>30</v>
      </c>
      <c r="AM87" s="218">
        <f>IFERROR(VLOOKUP($B87,'INSUMOS ENE'!$A$2:$S$105,14,0),"")</f>
        <v>45575.353799999997</v>
      </c>
      <c r="AN87" s="219">
        <f t="shared" ref="AN87:AN89" si="275">AL87*AM87</f>
        <v>1367260.6139999998</v>
      </c>
      <c r="AO87" s="217">
        <v>10</v>
      </c>
      <c r="AP87" s="218">
        <f>IFERROR(VLOOKUP($B87,'INSUMOS ENE'!$A$2:$S$105,14,0),"")</f>
        <v>45575.353799999997</v>
      </c>
      <c r="AQ87" s="219">
        <f t="shared" ref="AQ87:AQ89" si="276">AO87*AP87</f>
        <v>455753.53799999994</v>
      </c>
      <c r="AR87" s="217">
        <v>10</v>
      </c>
      <c r="AS87" s="218">
        <f>IFERROR(VLOOKUP($B87,'INSUMOS ENE'!$A$2:$S$105,14,0),"")</f>
        <v>45575.353799999997</v>
      </c>
      <c r="AT87" s="219">
        <f t="shared" ref="AT87:AT89" si="277">AR87*AS87</f>
        <v>455753.53799999994</v>
      </c>
      <c r="AU87" s="217">
        <v>10</v>
      </c>
      <c r="AV87" s="218">
        <f>IFERROR(VLOOKUP($B87,'INSUMOS ENE'!$A$2:$S$105,14,0),"")</f>
        <v>45575.353799999997</v>
      </c>
      <c r="AW87" s="219">
        <f t="shared" ref="AW87:AW89" si="278">AU87*AV87</f>
        <v>455753.53799999994</v>
      </c>
      <c r="AX87" s="217">
        <v>30</v>
      </c>
      <c r="AY87" s="218">
        <f>IFERROR(VLOOKUP($B87,'INSUMOS ENE'!$A$2:$S$105,14,0),"")</f>
        <v>45575.353799999997</v>
      </c>
      <c r="AZ87" s="219">
        <f t="shared" ref="AZ87:AZ89" si="279">AX87*AY87</f>
        <v>1367260.6139999998</v>
      </c>
      <c r="BA87" s="217"/>
      <c r="BB87" s="218">
        <f>IFERROR(VLOOKUP($B87,'INSUMOS ENE'!$A$2:$S$105,14,0),"")</f>
        <v>45575.353799999997</v>
      </c>
      <c r="BC87" s="219">
        <f t="shared" ref="BC87:BC89" si="280">BA87*BB87</f>
        <v>0</v>
      </c>
      <c r="BD87" s="217">
        <v>10</v>
      </c>
      <c r="BE87" s="218">
        <f>IFERROR(VLOOKUP($B87,'INSUMOS ENE'!$A$2:$S$105,14,0),"")</f>
        <v>45575.353799999997</v>
      </c>
      <c r="BF87" s="219">
        <f t="shared" ref="BF87" si="281">BD87*BE87</f>
        <v>455753.53799999994</v>
      </c>
      <c r="BG87" s="217">
        <v>100</v>
      </c>
      <c r="BH87" s="218">
        <f>IFERROR(VLOOKUP($B87,'INSUMOS ENE'!$A$2:$S$105,14,0),"")</f>
        <v>45575.353799999997</v>
      </c>
      <c r="BI87" s="219">
        <f t="shared" ref="BI87:BI88" si="282">BG87*BH87</f>
        <v>4557535.38</v>
      </c>
      <c r="BJ87" s="217">
        <v>30</v>
      </c>
      <c r="BK87" s="218">
        <f>IFERROR(VLOOKUP($B87,'INSUMOS ENE'!$A$2:$S$105,14,0),"")</f>
        <v>45575.353799999997</v>
      </c>
      <c r="BL87" s="219">
        <f t="shared" ref="BL87" si="283">BJ87*BK87</f>
        <v>1367260.6139999998</v>
      </c>
      <c r="BM87" s="217">
        <v>50</v>
      </c>
      <c r="BN87" s="218">
        <f>IFERROR(VLOOKUP($B87,'INSUMOS ENE'!$A$2:$S$105,14,0),"")</f>
        <v>45575.353799999997</v>
      </c>
      <c r="BO87" s="219">
        <f t="shared" ref="BO87:BO88" si="284">BM87*BN87</f>
        <v>2278767.69</v>
      </c>
      <c r="BP87" s="217">
        <v>60</v>
      </c>
      <c r="BQ87" s="218">
        <f>IFERROR(VLOOKUP($B87,'INSUMOS ENE'!$A$2:$S$105,14,0),"")</f>
        <v>45575.353799999997</v>
      </c>
      <c r="BR87" s="219">
        <f t="shared" ref="BR87:BR89" si="285">BP87*BQ87</f>
        <v>2734521.2279999997</v>
      </c>
      <c r="BS87" s="217">
        <v>40</v>
      </c>
      <c r="BT87" s="218">
        <f>IFERROR(VLOOKUP($B87,'INSUMOS ENE'!$A$2:$S$105,14,0),"")</f>
        <v>45575.353799999997</v>
      </c>
      <c r="BU87" s="219">
        <f t="shared" ref="BU87" si="286">BS87*BT87</f>
        <v>1823014.1519999998</v>
      </c>
      <c r="BV87" s="217">
        <v>50</v>
      </c>
      <c r="BW87" s="218">
        <f>IFERROR(VLOOKUP($B87,'INSUMOS ENE'!$A$2:$S$105,14,0),"")</f>
        <v>45575.353799999997</v>
      </c>
      <c r="BX87" s="219">
        <f t="shared" ref="BX87" si="287">BV87*BW87</f>
        <v>2278767.69</v>
      </c>
      <c r="BY87" s="232">
        <v>30</v>
      </c>
      <c r="BZ87" s="227">
        <f>IFERROR(VLOOKUP($B87,'INSUMOS ENE'!$A$2:$S$105,17,0),"")</f>
        <v>19405.664000000001</v>
      </c>
      <c r="CA87" s="219">
        <f t="shared" ref="CA87:CA89" si="288">BY87*BZ87</f>
        <v>582169.92000000004</v>
      </c>
      <c r="CB87" s="217">
        <v>40</v>
      </c>
      <c r="CC87" s="218">
        <f>IFERROR(VLOOKUP($B87,'INSUMOS ENE'!$A$2:$S$105,14,0),"")</f>
        <v>45575.353799999997</v>
      </c>
      <c r="CD87" s="219">
        <f t="shared" ref="CD87:CD89" si="289">CB87*CC87</f>
        <v>1823014.1519999998</v>
      </c>
      <c r="CE87" s="229">
        <f t="shared" si="164"/>
        <v>1662</v>
      </c>
      <c r="CF87" s="217">
        <f t="shared" si="165"/>
        <v>0</v>
      </c>
      <c r="CG87" s="215">
        <v>352</v>
      </c>
      <c r="CH87" s="227">
        <f>IFERROR(VLOOKUP($B87,'INSUMOS ENE'!$A$2:$S$105,17,0),"")</f>
        <v>19405.664000000001</v>
      </c>
      <c r="CI87" s="228">
        <f t="shared" si="166"/>
        <v>6830793.7280000001</v>
      </c>
      <c r="CJ87" s="215">
        <v>1310</v>
      </c>
      <c r="CK87" s="218">
        <f>IFERROR(VLOOKUP($B87,'INSUMOS ENE'!$A$2:$S$105,14,0),"")</f>
        <v>45575.353799999997</v>
      </c>
      <c r="CL87" s="230">
        <f t="shared" si="167"/>
        <v>59703713.477999993</v>
      </c>
      <c r="CM87" s="225">
        <f t="shared" si="168"/>
        <v>66534507.206000008</v>
      </c>
      <c r="CN87" s="226">
        <f t="shared" si="169"/>
        <v>66534507.205999993</v>
      </c>
    </row>
    <row r="88" spans="1:92" ht="16.5" x14ac:dyDescent="0.25">
      <c r="A88" s="213">
        <v>83</v>
      </c>
      <c r="B88" s="214">
        <v>173</v>
      </c>
      <c r="C88" s="215">
        <f>IFERROR(VLOOKUP($B88,'INSUMOS ENE'!$A$2:$S$105,10,0),"")</f>
        <v>61.5</v>
      </c>
      <c r="D88" s="216" t="s">
        <v>106</v>
      </c>
      <c r="E88" s="215">
        <v>10</v>
      </c>
      <c r="F88" s="215">
        <f>IFERROR(VLOOKUP($B88,'INSUMOS ENE'!$A$2:$G$105,7,0),"")</f>
        <v>64</v>
      </c>
      <c r="G88" s="215">
        <f>IFERROR(VLOOKUP(B88,'INSUMOS ENE'!$A$2:$G$105,6,0),"0")</f>
        <v>74</v>
      </c>
      <c r="H88" s="217">
        <v>3</v>
      </c>
      <c r="I88" s="218">
        <f>IFERROR(VLOOKUP($B88,'INSUMOS ENE'!$A$2:$S$105,14,0),"")</f>
        <v>21394.3662</v>
      </c>
      <c r="J88" s="219">
        <f t="shared" si="163"/>
        <v>64183.098599999998</v>
      </c>
      <c r="K88" s="217"/>
      <c r="L88" s="218">
        <f>IFERROR(VLOOKUP($B88,'INSUMOS ENE'!$A$2:$S$105,14,0),"")</f>
        <v>21394.3662</v>
      </c>
      <c r="M88" s="219">
        <f t="shared" si="266"/>
        <v>0</v>
      </c>
      <c r="N88" s="217">
        <v>2</v>
      </c>
      <c r="O88" s="218">
        <f>IFERROR(VLOOKUP($B88,'INSUMOS ENE'!$A$2:$S$105,14,0),"")</f>
        <v>21394.3662</v>
      </c>
      <c r="P88" s="219">
        <f t="shared" si="267"/>
        <v>42788.732400000001</v>
      </c>
      <c r="Q88" s="217"/>
      <c r="R88" s="218">
        <f>IFERROR(VLOOKUP($B88,'INSUMOS ENE'!$A$2:$S$105,14,0),"")</f>
        <v>21394.3662</v>
      </c>
      <c r="S88" s="219">
        <f t="shared" si="268"/>
        <v>0</v>
      </c>
      <c r="T88" s="232"/>
      <c r="U88" s="217"/>
      <c r="V88" s="217"/>
      <c r="W88" s="217"/>
      <c r="X88" s="218">
        <f>IFERROR(VLOOKUP($B88,'INSUMOS ENE'!$A$2:$S$105,14,0),"")</f>
        <v>21394.3662</v>
      </c>
      <c r="Y88" s="219">
        <f t="shared" si="270"/>
        <v>0</v>
      </c>
      <c r="Z88" s="217"/>
      <c r="AA88" s="218">
        <f>IFERROR(VLOOKUP($B88,'INSUMOS ENE'!$A$2:$S$105,14,0),"")</f>
        <v>21394.3662</v>
      </c>
      <c r="AB88" s="219">
        <f t="shared" si="271"/>
        <v>0</v>
      </c>
      <c r="AC88" s="217"/>
      <c r="AD88" s="218">
        <f>IFERROR(VLOOKUP($B88,'INSUMOS ENE'!$A$2:$S$105,14,0),"")</f>
        <v>21394.3662</v>
      </c>
      <c r="AE88" s="219">
        <f t="shared" si="272"/>
        <v>0</v>
      </c>
      <c r="AF88" s="217"/>
      <c r="AG88" s="218">
        <f>IFERROR(VLOOKUP($B88,'INSUMOS ENE'!$A$2:$S$105,14,0),"")</f>
        <v>21394.3662</v>
      </c>
      <c r="AH88" s="219">
        <f t="shared" si="273"/>
        <v>0</v>
      </c>
      <c r="AI88" s="217">
        <v>1</v>
      </c>
      <c r="AJ88" s="218">
        <f>IFERROR(VLOOKUP($B88,'INSUMOS ENE'!$A$2:$S$105,14,0),"")</f>
        <v>21394.3662</v>
      </c>
      <c r="AK88" s="219">
        <f t="shared" si="274"/>
        <v>21394.3662</v>
      </c>
      <c r="AL88" s="217"/>
      <c r="AM88" s="218">
        <f>IFERROR(VLOOKUP($B88,'INSUMOS ENE'!$A$2:$S$105,14,0),"")</f>
        <v>21394.3662</v>
      </c>
      <c r="AN88" s="219">
        <f t="shared" si="275"/>
        <v>0</v>
      </c>
      <c r="AO88" s="217"/>
      <c r="AP88" s="218">
        <f>IFERROR(VLOOKUP($B88,'INSUMOS ENE'!$A$2:$S$105,14,0),"")</f>
        <v>21394.3662</v>
      </c>
      <c r="AQ88" s="219">
        <f t="shared" si="276"/>
        <v>0</v>
      </c>
      <c r="AR88" s="217"/>
      <c r="AS88" s="218">
        <f>IFERROR(VLOOKUP($B88,'INSUMOS ENE'!$A$2:$S$105,14,0),"")</f>
        <v>21394.3662</v>
      </c>
      <c r="AT88" s="219">
        <f t="shared" si="277"/>
        <v>0</v>
      </c>
      <c r="AU88" s="217">
        <v>2</v>
      </c>
      <c r="AV88" s="218">
        <f>IFERROR(VLOOKUP($B88,'INSUMOS ENE'!$A$2:$S$105,14,0),"")</f>
        <v>21394.3662</v>
      </c>
      <c r="AW88" s="219">
        <f t="shared" si="278"/>
        <v>42788.732400000001</v>
      </c>
      <c r="AX88" s="217">
        <v>4</v>
      </c>
      <c r="AY88" s="218">
        <f>IFERROR(VLOOKUP($B88,'INSUMOS ENE'!$A$2:$S$105,14,0),"")</f>
        <v>21394.3662</v>
      </c>
      <c r="AZ88" s="219">
        <f t="shared" si="279"/>
        <v>85577.464800000002</v>
      </c>
      <c r="BA88" s="217"/>
      <c r="BB88" s="218">
        <f>IFERROR(VLOOKUP($B88,'INSUMOS ENE'!$A$2:$S$105,14,0),"")</f>
        <v>21394.3662</v>
      </c>
      <c r="BC88" s="219">
        <f t="shared" si="280"/>
        <v>0</v>
      </c>
      <c r="BD88" s="232">
        <v>2</v>
      </c>
      <c r="BE88" s="217"/>
      <c r="BF88" s="217"/>
      <c r="BG88" s="217">
        <v>5</v>
      </c>
      <c r="BH88" s="218">
        <f>IFERROR(VLOOKUP($B88,'INSUMOS ENE'!$A$2:$S$105,14,0),"")</f>
        <v>21394.3662</v>
      </c>
      <c r="BI88" s="219">
        <f t="shared" si="282"/>
        <v>106971.83100000001</v>
      </c>
      <c r="BJ88" s="232">
        <v>4</v>
      </c>
      <c r="BK88" s="217"/>
      <c r="BL88" s="217"/>
      <c r="BM88" s="217">
        <v>20</v>
      </c>
      <c r="BN88" s="218">
        <f>IFERROR(VLOOKUP($B88,'INSUMOS ENE'!$A$2:$S$105,14,0),"")</f>
        <v>21394.3662</v>
      </c>
      <c r="BO88" s="219">
        <f t="shared" si="284"/>
        <v>427887.32400000002</v>
      </c>
      <c r="BP88" s="217">
        <v>5</v>
      </c>
      <c r="BQ88" s="218">
        <f>IFERROR(VLOOKUP($B88,'INSUMOS ENE'!$A$2:$S$105,14,0),"")</f>
        <v>21394.3662</v>
      </c>
      <c r="BR88" s="219">
        <f t="shared" si="285"/>
        <v>106971.83100000001</v>
      </c>
      <c r="BS88" s="232">
        <v>2</v>
      </c>
      <c r="BT88" s="217"/>
      <c r="BU88" s="217"/>
      <c r="BV88" s="232">
        <v>4</v>
      </c>
      <c r="BW88" s="217"/>
      <c r="BX88" s="217"/>
      <c r="BY88" s="217">
        <v>20</v>
      </c>
      <c r="BZ88" s="218">
        <f>IFERROR(VLOOKUP($B88,'INSUMOS ENE'!$A$2:$S$105,14,0),"")</f>
        <v>21394.3662</v>
      </c>
      <c r="CA88" s="219">
        <f t="shared" si="288"/>
        <v>427887.32400000002</v>
      </c>
      <c r="CB88" s="217"/>
      <c r="CC88" s="218">
        <f>IFERROR(VLOOKUP($B88,'INSUMOS ENE'!$A$2:$S$105,14,0),"")</f>
        <v>21394.3662</v>
      </c>
      <c r="CD88" s="219">
        <f t="shared" si="289"/>
        <v>0</v>
      </c>
      <c r="CE88" s="222">
        <f t="shared" si="164"/>
        <v>74</v>
      </c>
      <c r="CF88" s="217">
        <f t="shared" si="165"/>
        <v>0</v>
      </c>
      <c r="CG88" s="215">
        <v>12</v>
      </c>
      <c r="CH88" s="227">
        <f>IFERROR(VLOOKUP($B88,'INSUMOS ENE'!$A$2:$S$105,17,0),"")</f>
        <v>0</v>
      </c>
      <c r="CI88" s="228">
        <f t="shared" si="166"/>
        <v>0</v>
      </c>
      <c r="CJ88" s="215">
        <v>62</v>
      </c>
      <c r="CK88" s="218">
        <f>IFERROR(VLOOKUP($B88,'INSUMOS ENE'!$A$2:$S$105,14,0),"")</f>
        <v>21394.3662</v>
      </c>
      <c r="CL88" s="224">
        <f t="shared" si="167"/>
        <v>1326450.7043999999</v>
      </c>
      <c r="CM88" s="225">
        <f t="shared" si="168"/>
        <v>1326450.7043999999</v>
      </c>
      <c r="CN88" s="226">
        <f t="shared" si="169"/>
        <v>1326450.7043999999</v>
      </c>
    </row>
    <row r="89" spans="1:92" ht="16.5" x14ac:dyDescent="0.25">
      <c r="A89" s="213">
        <v>84</v>
      </c>
      <c r="B89" s="214">
        <v>174</v>
      </c>
      <c r="C89" s="215">
        <f>IFERROR(VLOOKUP($B89,'INSUMOS ENE'!$A$2:$S$105,10,0),"")</f>
        <v>344</v>
      </c>
      <c r="D89" s="216" t="s">
        <v>107</v>
      </c>
      <c r="E89" s="215">
        <v>96</v>
      </c>
      <c r="F89" s="215">
        <f>IFERROR(VLOOKUP($B89,'INSUMOS ENE'!$A$2:$G$105,7,0),"")</f>
        <v>368</v>
      </c>
      <c r="G89" s="215">
        <f>IFERROR(VLOOKUP(B89,'INSUMOS ENE'!$A$2:$G$105,6,0),"0")</f>
        <v>464</v>
      </c>
      <c r="H89" s="217">
        <v>100</v>
      </c>
      <c r="I89" s="218">
        <f>IFERROR(VLOOKUP($B89,'INSUMOS ENE'!$A$2:$S$105,14,0),"")</f>
        <v>10050.1875</v>
      </c>
      <c r="J89" s="219">
        <f t="shared" si="163"/>
        <v>1005018.75</v>
      </c>
      <c r="K89" s="217">
        <v>30</v>
      </c>
      <c r="L89" s="218">
        <f>IFERROR(VLOOKUP($B89,'INSUMOS ENE'!$A$2:$S$105,14,0),"")</f>
        <v>10050.1875</v>
      </c>
      <c r="M89" s="219">
        <f t="shared" si="266"/>
        <v>301505.625</v>
      </c>
      <c r="N89" s="217"/>
      <c r="O89" s="218">
        <f>IFERROR(VLOOKUP($B89,'INSUMOS ENE'!$A$2:$S$105,14,0),"")</f>
        <v>10050.1875</v>
      </c>
      <c r="P89" s="219">
        <f t="shared" si="267"/>
        <v>0</v>
      </c>
      <c r="Q89" s="217"/>
      <c r="R89" s="218">
        <f>IFERROR(VLOOKUP($B89,'INSUMOS ENE'!$A$2:$S$105,14,0),"")</f>
        <v>10050.1875</v>
      </c>
      <c r="S89" s="219">
        <f t="shared" si="268"/>
        <v>0</v>
      </c>
      <c r="T89" s="217">
        <v>30</v>
      </c>
      <c r="U89" s="218">
        <f>IFERROR(VLOOKUP($B89,'INSUMOS ENE'!$A$2:$S$105,14,0),"")</f>
        <v>10050.1875</v>
      </c>
      <c r="V89" s="219">
        <f t="shared" ref="V89" si="290">T89*U89</f>
        <v>301505.625</v>
      </c>
      <c r="W89" s="217"/>
      <c r="X89" s="218">
        <f>IFERROR(VLOOKUP($B89,'INSUMOS ENE'!$A$2:$S$105,14,0),"")</f>
        <v>10050.1875</v>
      </c>
      <c r="Y89" s="219">
        <f t="shared" si="270"/>
        <v>0</v>
      </c>
      <c r="Z89" s="217"/>
      <c r="AA89" s="218">
        <f>IFERROR(VLOOKUP($B89,'INSUMOS ENE'!$A$2:$S$105,14,0),"")</f>
        <v>10050.1875</v>
      </c>
      <c r="AB89" s="219">
        <f t="shared" si="271"/>
        <v>0</v>
      </c>
      <c r="AC89" s="217"/>
      <c r="AD89" s="218">
        <f>IFERROR(VLOOKUP($B89,'INSUMOS ENE'!$A$2:$S$105,14,0),"")</f>
        <v>10050.1875</v>
      </c>
      <c r="AE89" s="219">
        <f t="shared" si="272"/>
        <v>0</v>
      </c>
      <c r="AF89" s="217"/>
      <c r="AG89" s="218">
        <f>IFERROR(VLOOKUP($B89,'INSUMOS ENE'!$A$2:$S$105,14,0),"")</f>
        <v>10050.1875</v>
      </c>
      <c r="AH89" s="219">
        <f t="shared" si="273"/>
        <v>0</v>
      </c>
      <c r="AI89" s="217">
        <v>12</v>
      </c>
      <c r="AJ89" s="218">
        <f>IFERROR(VLOOKUP($B89,'INSUMOS ENE'!$A$2:$S$105,14,0),"")</f>
        <v>10050.1875</v>
      </c>
      <c r="AK89" s="219">
        <f t="shared" si="274"/>
        <v>120602.25</v>
      </c>
      <c r="AL89" s="217"/>
      <c r="AM89" s="218">
        <f>IFERROR(VLOOKUP($B89,'INSUMOS ENE'!$A$2:$S$105,14,0),"")</f>
        <v>10050.1875</v>
      </c>
      <c r="AN89" s="219">
        <f t="shared" si="275"/>
        <v>0</v>
      </c>
      <c r="AO89" s="217">
        <v>10</v>
      </c>
      <c r="AP89" s="218">
        <f>IFERROR(VLOOKUP($B89,'INSUMOS ENE'!$A$2:$S$105,14,0),"")</f>
        <v>10050.1875</v>
      </c>
      <c r="AQ89" s="219">
        <f t="shared" si="276"/>
        <v>100501.875</v>
      </c>
      <c r="AR89" s="217">
        <v>15</v>
      </c>
      <c r="AS89" s="218">
        <f>IFERROR(VLOOKUP($B89,'INSUMOS ENE'!$A$2:$S$105,14,0),"")</f>
        <v>10050.1875</v>
      </c>
      <c r="AT89" s="219">
        <f t="shared" si="277"/>
        <v>150752.8125</v>
      </c>
      <c r="AU89" s="217">
        <v>4</v>
      </c>
      <c r="AV89" s="218">
        <f>IFERROR(VLOOKUP($B89,'INSUMOS ENE'!$A$2:$S$105,14,0),"")</f>
        <v>10050.1875</v>
      </c>
      <c r="AW89" s="219">
        <f t="shared" si="278"/>
        <v>40200.75</v>
      </c>
      <c r="AX89" s="217">
        <v>10</v>
      </c>
      <c r="AY89" s="218">
        <f>IFERROR(VLOOKUP($B89,'INSUMOS ENE'!$A$2:$S$105,14,0),"")</f>
        <v>10050.1875</v>
      </c>
      <c r="AZ89" s="219">
        <f t="shared" si="279"/>
        <v>100501.875</v>
      </c>
      <c r="BA89" s="217"/>
      <c r="BB89" s="218">
        <f>IFERROR(VLOOKUP($B89,'INSUMOS ENE'!$A$2:$S$105,14,0),"")</f>
        <v>10050.1875</v>
      </c>
      <c r="BC89" s="219">
        <f t="shared" si="280"/>
        <v>0</v>
      </c>
      <c r="BD89" s="217">
        <v>3</v>
      </c>
      <c r="BE89" s="218">
        <f>IFERROR(VLOOKUP($B89,'INSUMOS ENE'!$A$2:$S$105,14,0),"")</f>
        <v>10050.1875</v>
      </c>
      <c r="BF89" s="219">
        <f t="shared" ref="BF89" si="291">BD89*BE89</f>
        <v>30150.5625</v>
      </c>
      <c r="BG89" s="232">
        <v>90</v>
      </c>
      <c r="BH89" s="227">
        <f>IFERROR(VLOOKUP($B89,'INSUMOS ENE'!$A$2:$S$105,17,0),"")</f>
        <v>6081.0860000000002</v>
      </c>
      <c r="BI89" s="217">
        <f>+BH89*BG89</f>
        <v>547297.74</v>
      </c>
      <c r="BJ89" s="217">
        <v>40</v>
      </c>
      <c r="BK89" s="218">
        <f>IFERROR(VLOOKUP($B89,'INSUMOS ENE'!$A$2:$S$105,14,0),"")</f>
        <v>10050.1875</v>
      </c>
      <c r="BL89" s="219">
        <f t="shared" ref="BL89" si="292">BJ89*BK89</f>
        <v>402007.5</v>
      </c>
      <c r="BM89" s="232">
        <v>30</v>
      </c>
      <c r="BN89" s="227">
        <f>IFERROR(VLOOKUP($B89,'INSUMOS ENE'!$A$2:$S$105,17,0),"")</f>
        <v>6081.0860000000002</v>
      </c>
      <c r="BO89" s="217">
        <f>+BN89*BM89</f>
        <v>182432.58000000002</v>
      </c>
      <c r="BP89" s="217">
        <v>15</v>
      </c>
      <c r="BQ89" s="218">
        <f>IFERROR(VLOOKUP($B89,'INSUMOS ENE'!$A$2:$S$105,14,0),"")</f>
        <v>10050.1875</v>
      </c>
      <c r="BR89" s="219">
        <f t="shared" si="285"/>
        <v>150752.8125</v>
      </c>
      <c r="BS89" s="217">
        <v>25</v>
      </c>
      <c r="BT89" s="218">
        <f>IFERROR(VLOOKUP($B89,'INSUMOS ENE'!$A$2:$S$105,14,0),"")</f>
        <v>10050.1875</v>
      </c>
      <c r="BU89" s="219">
        <f t="shared" ref="BU89" si="293">BS89*BT89</f>
        <v>251254.6875</v>
      </c>
      <c r="BV89" s="217">
        <v>30</v>
      </c>
      <c r="BW89" s="218">
        <f>IFERROR(VLOOKUP($B89,'INSUMOS ENE'!$A$2:$S$105,14,0),"")</f>
        <v>10050.1875</v>
      </c>
      <c r="BX89" s="219">
        <f t="shared" ref="BX89" si="294">BV89*BW89</f>
        <v>301505.625</v>
      </c>
      <c r="BY89" s="217">
        <v>10</v>
      </c>
      <c r="BZ89" s="218">
        <f>IFERROR(VLOOKUP($B89,'INSUMOS ENE'!$A$2:$S$105,14,0),"")</f>
        <v>10050.1875</v>
      </c>
      <c r="CA89" s="219">
        <f t="shared" si="288"/>
        <v>100501.875</v>
      </c>
      <c r="CB89" s="217">
        <v>10</v>
      </c>
      <c r="CC89" s="218">
        <f>IFERROR(VLOOKUP($B89,'INSUMOS ENE'!$A$2:$S$105,14,0),"")</f>
        <v>10050.1875</v>
      </c>
      <c r="CD89" s="219">
        <f t="shared" si="289"/>
        <v>100501.875</v>
      </c>
      <c r="CE89" s="222">
        <f t="shared" si="164"/>
        <v>464</v>
      </c>
      <c r="CF89" s="217">
        <f t="shared" si="165"/>
        <v>0</v>
      </c>
      <c r="CG89" s="215">
        <v>120</v>
      </c>
      <c r="CH89" s="227">
        <f>IFERROR(VLOOKUP($B89,'INSUMOS ENE'!$A$2:$S$105,17,0),"")</f>
        <v>6081.0860000000002</v>
      </c>
      <c r="CI89" s="228">
        <f t="shared" si="166"/>
        <v>729730.32000000007</v>
      </c>
      <c r="CJ89" s="215">
        <v>344</v>
      </c>
      <c r="CK89" s="218">
        <f>IFERROR(VLOOKUP($B89,'INSUMOS ENE'!$A$2:$S$105,14,0),"")</f>
        <v>10050.1875</v>
      </c>
      <c r="CL89" s="224">
        <f t="shared" si="167"/>
        <v>3457264.5</v>
      </c>
      <c r="CM89" s="225">
        <f t="shared" si="168"/>
        <v>4186994.8200000003</v>
      </c>
      <c r="CN89" s="226">
        <f t="shared" si="169"/>
        <v>4186994.8200000003</v>
      </c>
    </row>
    <row r="90" spans="1:92" ht="16.5" x14ac:dyDescent="0.25">
      <c r="A90" s="213">
        <v>85</v>
      </c>
      <c r="B90" s="214">
        <v>176</v>
      </c>
      <c r="C90" s="215">
        <f>IFERROR(VLOOKUP($B90,'INSUMOS ENE'!$A$2:$S$105,10,0),"")</f>
        <v>17.25</v>
      </c>
      <c r="D90" s="216" t="s">
        <v>141</v>
      </c>
      <c r="E90" s="215">
        <v>3</v>
      </c>
      <c r="F90" s="215">
        <f>IFERROR(VLOOKUP($B90,'INSUMOS ENE'!$A$2:$G$105,7,0),"")</f>
        <v>18</v>
      </c>
      <c r="G90" s="215">
        <f>IFERROR(VLOOKUP(B90,'INSUMOS ENE'!$A$2:$G$105,6,0),"0")</f>
        <v>21</v>
      </c>
      <c r="H90" s="217">
        <v>20</v>
      </c>
      <c r="I90" s="218">
        <f>IFERROR(VLOOKUP($B90,'INSUMOS ENE'!$A$2:$S$105,14,0),"")</f>
        <v>3781.7082</v>
      </c>
      <c r="J90" s="219">
        <f t="shared" si="163"/>
        <v>75634.164000000004</v>
      </c>
      <c r="K90" s="217"/>
      <c r="L90" s="220"/>
      <c r="M90" s="217"/>
      <c r="N90" s="217"/>
      <c r="O90" s="217"/>
      <c r="P90" s="217"/>
      <c r="Q90" s="217"/>
      <c r="R90" s="217"/>
      <c r="S90" s="217"/>
      <c r="T90" s="217"/>
      <c r="U90" s="217"/>
      <c r="V90" s="217"/>
      <c r="W90" s="217"/>
      <c r="X90" s="217"/>
      <c r="Y90" s="217"/>
      <c r="Z90" s="217"/>
      <c r="AA90" s="217"/>
      <c r="AB90" s="217"/>
      <c r="AC90" s="217"/>
      <c r="AD90" s="217"/>
      <c r="AE90" s="217"/>
      <c r="AF90" s="217">
        <v>1</v>
      </c>
      <c r="AG90" s="227">
        <f>IFERROR(VLOOKUP($B90,'INSUMOS ENE'!$A$2:$S$105,17,0),"")</f>
        <v>2749.4160000000002</v>
      </c>
      <c r="AH90" s="217">
        <f>+AG90*AF90</f>
        <v>2749.4160000000002</v>
      </c>
      <c r="AI90" s="217"/>
      <c r="AJ90" s="217"/>
      <c r="AK90" s="217"/>
      <c r="AL90" s="217"/>
      <c r="AM90" s="217"/>
      <c r="AN90" s="217"/>
      <c r="AO90" s="217"/>
      <c r="AP90" s="217"/>
      <c r="AQ90" s="217"/>
      <c r="AR90" s="217"/>
      <c r="AS90" s="217"/>
      <c r="AT90" s="217"/>
      <c r="AU90" s="217"/>
      <c r="AV90" s="217"/>
      <c r="AW90" s="217"/>
      <c r="AX90" s="217"/>
      <c r="AY90" s="217"/>
      <c r="AZ90" s="217"/>
      <c r="BA90" s="217"/>
      <c r="BB90" s="217"/>
      <c r="BC90" s="217"/>
      <c r="BD90" s="217"/>
      <c r="BE90" s="217"/>
      <c r="BF90" s="217"/>
      <c r="BG90" s="217"/>
      <c r="BH90" s="217"/>
      <c r="BI90" s="217"/>
      <c r="BJ90" s="217"/>
      <c r="BK90" s="217"/>
      <c r="BL90" s="217"/>
      <c r="BM90" s="217"/>
      <c r="BN90" s="217"/>
      <c r="BO90" s="217"/>
      <c r="BP90" s="217"/>
      <c r="BQ90" s="217"/>
      <c r="BR90" s="217"/>
      <c r="BS90" s="217"/>
      <c r="BT90" s="217"/>
      <c r="BU90" s="217"/>
      <c r="BV90" s="217"/>
      <c r="BW90" s="217"/>
      <c r="BX90" s="217"/>
      <c r="BY90" s="217"/>
      <c r="BZ90" s="217"/>
      <c r="CA90" s="217"/>
      <c r="CB90" s="217"/>
      <c r="CC90" s="217"/>
      <c r="CD90" s="217"/>
      <c r="CE90" s="222">
        <f t="shared" si="164"/>
        <v>21</v>
      </c>
      <c r="CF90" s="217">
        <f t="shared" si="165"/>
        <v>0</v>
      </c>
      <c r="CG90" s="215">
        <v>1</v>
      </c>
      <c r="CH90" s="227">
        <f>IFERROR(VLOOKUP($B90,'INSUMOS ENE'!$A$2:$S$105,17,0),"")</f>
        <v>2749.4160000000002</v>
      </c>
      <c r="CI90" s="228">
        <f t="shared" si="166"/>
        <v>2749.4160000000002</v>
      </c>
      <c r="CJ90" s="215">
        <v>20</v>
      </c>
      <c r="CK90" s="218">
        <f>IFERROR(VLOOKUP($B90,'INSUMOS ENE'!$A$2:$S$105,14,0),"")</f>
        <v>3781.7082</v>
      </c>
      <c r="CL90" s="224">
        <f t="shared" si="167"/>
        <v>75634.164000000004</v>
      </c>
      <c r="CM90" s="225">
        <f t="shared" si="168"/>
        <v>78383.58</v>
      </c>
      <c r="CN90" s="226">
        <f t="shared" si="169"/>
        <v>78383.58</v>
      </c>
    </row>
    <row r="91" spans="1:92" ht="16.5" x14ac:dyDescent="0.25">
      <c r="A91" s="213">
        <v>86</v>
      </c>
      <c r="B91" s="214">
        <v>192</v>
      </c>
      <c r="C91" s="215">
        <f>IFERROR(VLOOKUP($B91,'INSUMOS ENE'!$A$2:$S$105,10,0),"")</f>
        <v>751</v>
      </c>
      <c r="D91" s="216" t="s">
        <v>184</v>
      </c>
      <c r="E91" s="215">
        <v>56</v>
      </c>
      <c r="F91" s="215">
        <f>IFERROR(VLOOKUP($B91,'INSUMOS ENE'!$A$2:$G$105,7,0),"")</f>
        <v>765</v>
      </c>
      <c r="G91" s="215">
        <f>IFERROR(VLOOKUP(B91,'INSUMOS ENE'!$A$2:$G$105,6,0),"0")</f>
        <v>821</v>
      </c>
      <c r="H91" s="217">
        <v>400</v>
      </c>
      <c r="I91" s="218">
        <f>IFERROR(VLOOKUP($B91,'INSUMOS ENE'!$A$2:$S$105,14,0),"")</f>
        <v>6866.2880999999998</v>
      </c>
      <c r="J91" s="219">
        <f t="shared" si="163"/>
        <v>2746515.2399999998</v>
      </c>
      <c r="K91" s="217">
        <v>60</v>
      </c>
      <c r="L91" s="218">
        <f>IFERROR(VLOOKUP($B91,'INSUMOS ENE'!$A$2:$S$105,14,0),"")</f>
        <v>6866.2880999999998</v>
      </c>
      <c r="M91" s="219">
        <f t="shared" ref="M91:M94" si="295">K91*L91</f>
        <v>411977.28599999996</v>
      </c>
      <c r="N91" s="217">
        <v>24</v>
      </c>
      <c r="O91" s="218">
        <f>IFERROR(VLOOKUP($B91,'INSUMOS ENE'!$A$2:$S$105,14,0),"")</f>
        <v>6866.2880999999998</v>
      </c>
      <c r="P91" s="219">
        <f t="shared" ref="P91:P94" si="296">N91*O91</f>
        <v>164790.91440000001</v>
      </c>
      <c r="Q91" s="217"/>
      <c r="R91" s="218">
        <f>IFERROR(VLOOKUP($B91,'INSUMOS ENE'!$A$2:$S$105,14,0),"")</f>
        <v>6866.2880999999998</v>
      </c>
      <c r="S91" s="219">
        <f t="shared" ref="S91:S94" si="297">Q91*R91</f>
        <v>0</v>
      </c>
      <c r="T91" s="217">
        <v>30</v>
      </c>
      <c r="U91" s="218">
        <f>IFERROR(VLOOKUP($B91,'INSUMOS ENE'!$A$2:$S$105,14,0),"")</f>
        <v>6866.2880999999998</v>
      </c>
      <c r="V91" s="219">
        <f t="shared" ref="V91:V94" si="298">T91*U91</f>
        <v>205988.64299999998</v>
      </c>
      <c r="W91" s="217">
        <v>20</v>
      </c>
      <c r="X91" s="218">
        <f>IFERROR(VLOOKUP($B91,'INSUMOS ENE'!$A$2:$S$105,14,0),"")</f>
        <v>6866.2880999999998</v>
      </c>
      <c r="Y91" s="219">
        <f t="shared" ref="Y91:Y94" si="299">W91*X91</f>
        <v>137325.76199999999</v>
      </c>
      <c r="Z91" s="217"/>
      <c r="AA91" s="218">
        <f>IFERROR(VLOOKUP($B91,'INSUMOS ENE'!$A$2:$S$105,14,0),"")</f>
        <v>6866.2880999999998</v>
      </c>
      <c r="AB91" s="219">
        <f t="shared" ref="AB91:AB94" si="300">Z91*AA91</f>
        <v>0</v>
      </c>
      <c r="AC91" s="217"/>
      <c r="AD91" s="218">
        <f>IFERROR(VLOOKUP($B91,'INSUMOS ENE'!$A$2:$S$105,14,0),"")</f>
        <v>6866.2880999999998</v>
      </c>
      <c r="AE91" s="219">
        <f t="shared" ref="AE91:AE94" si="301">AC91*AD91</f>
        <v>0</v>
      </c>
      <c r="AF91" s="217">
        <v>20</v>
      </c>
      <c r="AG91" s="218">
        <f>IFERROR(VLOOKUP($B91,'INSUMOS ENE'!$A$2:$S$105,14,0),"")</f>
        <v>6866.2880999999998</v>
      </c>
      <c r="AH91" s="219">
        <f t="shared" ref="AH91:AH94" si="302">AF91*AG91</f>
        <v>137325.76199999999</v>
      </c>
      <c r="AI91" s="217">
        <v>10</v>
      </c>
      <c r="AJ91" s="218">
        <f>IFERROR(VLOOKUP($B91,'INSUMOS ENE'!$A$2:$S$105,14,0),"")</f>
        <v>6866.2880999999998</v>
      </c>
      <c r="AK91" s="219">
        <f t="shared" ref="AK91:AK94" si="303">AI91*AJ91</f>
        <v>68662.880999999994</v>
      </c>
      <c r="AL91" s="217">
        <v>5</v>
      </c>
      <c r="AM91" s="218">
        <f>IFERROR(VLOOKUP($B91,'INSUMOS ENE'!$A$2:$S$105,14,0),"")</f>
        <v>6866.2880999999998</v>
      </c>
      <c r="AN91" s="219">
        <f t="shared" ref="AN91:AN94" si="304">AL91*AM91</f>
        <v>34331.440499999997</v>
      </c>
      <c r="AO91" s="217">
        <v>20</v>
      </c>
      <c r="AP91" s="218">
        <f>IFERROR(VLOOKUP($B91,'INSUMOS ENE'!$A$2:$S$105,14,0),"")</f>
        <v>6866.2880999999998</v>
      </c>
      <c r="AQ91" s="219">
        <f t="shared" ref="AQ91:AQ94" si="305">AO91*AP91</f>
        <v>137325.76199999999</v>
      </c>
      <c r="AR91" s="217">
        <v>10</v>
      </c>
      <c r="AS91" s="218">
        <f>IFERROR(VLOOKUP($B91,'INSUMOS ENE'!$A$2:$S$105,14,0),"")</f>
        <v>6866.2880999999998</v>
      </c>
      <c r="AT91" s="219">
        <f t="shared" ref="AT91:AT94" si="306">AR91*AS91</f>
        <v>68662.880999999994</v>
      </c>
      <c r="AU91" s="217">
        <v>2</v>
      </c>
      <c r="AV91" s="218">
        <f>IFERROR(VLOOKUP($B91,'INSUMOS ENE'!$A$2:$S$105,14,0),"")</f>
        <v>6866.2880999999998</v>
      </c>
      <c r="AW91" s="219">
        <f t="shared" ref="AW91:AW94" si="307">AU91*AV91</f>
        <v>13732.5762</v>
      </c>
      <c r="AX91" s="217">
        <v>6</v>
      </c>
      <c r="AY91" s="218">
        <f>IFERROR(VLOOKUP($B91,'INSUMOS ENE'!$A$2:$S$105,14,0),"")</f>
        <v>6866.2880999999998</v>
      </c>
      <c r="AZ91" s="219">
        <f t="shared" ref="AZ91:AZ94" si="308">AX91*AY91</f>
        <v>41197.728600000002</v>
      </c>
      <c r="BA91" s="217"/>
      <c r="BB91" s="218">
        <f>IFERROR(VLOOKUP($B91,'INSUMOS ENE'!$A$2:$S$105,14,0),"")</f>
        <v>6866.2880999999998</v>
      </c>
      <c r="BC91" s="219">
        <f t="shared" ref="BC91:BC94" si="309">BA91*BB91</f>
        <v>0</v>
      </c>
      <c r="BD91" s="217">
        <v>5</v>
      </c>
      <c r="BE91" s="218">
        <f>IFERROR(VLOOKUP($B91,'INSUMOS ENE'!$A$2:$S$105,14,0),"")</f>
        <v>6866.2880999999998</v>
      </c>
      <c r="BF91" s="219">
        <f t="shared" ref="BF91:BF94" si="310">BD91*BE91</f>
        <v>34331.440499999997</v>
      </c>
      <c r="BG91" s="217">
        <v>50</v>
      </c>
      <c r="BH91" s="218">
        <f>IFERROR(VLOOKUP($B91,'INSUMOS ENE'!$A$2:$S$105,14,0),"")</f>
        <v>6866.2880999999998</v>
      </c>
      <c r="BI91" s="219">
        <f t="shared" ref="BI91:BI94" si="311">BG91*BH91</f>
        <v>343314.40499999997</v>
      </c>
      <c r="BJ91" s="232">
        <v>30</v>
      </c>
      <c r="BK91" s="227">
        <f>IFERROR(VLOOKUP($B91,'INSUMOS ENE'!$A$2:$S$105,17,0),"")</f>
        <v>3930.7400000000002</v>
      </c>
      <c r="BL91" s="221">
        <f>+BJ91*BK91</f>
        <v>117922.20000000001</v>
      </c>
      <c r="BM91" s="217">
        <v>20</v>
      </c>
      <c r="BN91" s="218">
        <f>IFERROR(VLOOKUP($B91,'INSUMOS ENE'!$A$2:$S$105,14,0),"")</f>
        <v>6866.2880999999998</v>
      </c>
      <c r="BO91" s="219">
        <f t="shared" ref="BO91:BO93" si="312">BM91*BN91</f>
        <v>137325.76199999999</v>
      </c>
      <c r="BP91" s="217">
        <v>24</v>
      </c>
      <c r="BQ91" s="218">
        <f>IFERROR(VLOOKUP($B91,'INSUMOS ENE'!$A$2:$S$105,14,0),"")</f>
        <v>6866.2880999999998</v>
      </c>
      <c r="BR91" s="219">
        <f t="shared" ref="BR91:BR94" si="313">BP91*BQ91</f>
        <v>164790.91440000001</v>
      </c>
      <c r="BS91" s="232">
        <v>40</v>
      </c>
      <c r="BT91" s="227">
        <f>IFERROR(VLOOKUP($B91,'INSUMOS ENE'!$A$2:$S$105,17,0),"")</f>
        <v>3930.7400000000002</v>
      </c>
      <c r="BU91" s="221">
        <f>+BS91*BT91</f>
        <v>157229.6</v>
      </c>
      <c r="BV91" s="217">
        <v>25</v>
      </c>
      <c r="BW91" s="218">
        <f>IFERROR(VLOOKUP($B91,'INSUMOS ENE'!$A$2:$S$105,14,0),"")</f>
        <v>6866.2880999999998</v>
      </c>
      <c r="BX91" s="219">
        <f t="shared" ref="BX91:BX94" si="314">BV91*BW91</f>
        <v>171657.20249999998</v>
      </c>
      <c r="BY91" s="217">
        <v>20</v>
      </c>
      <c r="BZ91" s="218">
        <f>IFERROR(VLOOKUP($B91,'INSUMOS ENE'!$A$2:$S$105,14,0),"")</f>
        <v>6866.2880999999998</v>
      </c>
      <c r="CA91" s="219">
        <f t="shared" ref="CA91" si="315">BY91*BZ91</f>
        <v>137325.76199999999</v>
      </c>
      <c r="CB91" s="217"/>
      <c r="CC91" s="218">
        <f>IFERROR(VLOOKUP($B91,'INSUMOS ENE'!$A$2:$S$105,14,0),"")</f>
        <v>6866.2880999999998</v>
      </c>
      <c r="CD91" s="219">
        <f t="shared" ref="CD91:CD94" si="316">CB91*CC91</f>
        <v>0</v>
      </c>
      <c r="CE91" s="222">
        <f t="shared" si="164"/>
        <v>821</v>
      </c>
      <c r="CF91" s="217">
        <f t="shared" si="165"/>
        <v>0</v>
      </c>
      <c r="CG91" s="215">
        <v>70</v>
      </c>
      <c r="CH91" s="227">
        <f>IFERROR(VLOOKUP($B91,'INSUMOS ENE'!$A$2:$S$105,17,0),"")</f>
        <v>3930.7400000000002</v>
      </c>
      <c r="CI91" s="228">
        <f t="shared" si="166"/>
        <v>275151.8</v>
      </c>
      <c r="CJ91" s="215">
        <v>751</v>
      </c>
      <c r="CK91" s="218">
        <f>IFERROR(VLOOKUP($B91,'INSUMOS ENE'!$A$2:$S$105,14,0),"")</f>
        <v>6866.2880999999998</v>
      </c>
      <c r="CL91" s="224">
        <f t="shared" si="167"/>
        <v>5156582.3630999997</v>
      </c>
      <c r="CM91" s="225">
        <f t="shared" si="168"/>
        <v>5431734.1631000005</v>
      </c>
      <c r="CN91" s="226">
        <f t="shared" si="169"/>
        <v>5431734.1630999995</v>
      </c>
    </row>
    <row r="92" spans="1:92" ht="16.5" x14ac:dyDescent="0.25">
      <c r="A92" s="213">
        <v>87</v>
      </c>
      <c r="B92" s="214">
        <v>195</v>
      </c>
      <c r="C92" s="215">
        <f>IFERROR(VLOOKUP($B92,'INSUMOS ENE'!$A$2:$S$105,10,0),"")</f>
        <v>-70</v>
      </c>
      <c r="D92" s="216" t="s">
        <v>185</v>
      </c>
      <c r="E92" s="215">
        <v>56</v>
      </c>
      <c r="F92" s="215">
        <f>IFERROR(VLOOKUP($B92,'INSUMOS ENE'!$A$2:$G$105,7,0),"")</f>
        <v>-56</v>
      </c>
      <c r="G92" s="215">
        <f>IFERROR(VLOOKUP(B92,'INSUMOS ENE'!$A$2:$G$105,6,0),"0")</f>
        <v>0</v>
      </c>
      <c r="H92" s="217">
        <v>500</v>
      </c>
      <c r="I92" s="218">
        <f>IFERROR(VLOOKUP($B92,'INSUMOS ENE'!$A$2:$S$105,14,0),"")</f>
        <v>10697.1831</v>
      </c>
      <c r="J92" s="219">
        <f t="shared" si="163"/>
        <v>5348591.55</v>
      </c>
      <c r="K92" s="217">
        <v>60</v>
      </c>
      <c r="L92" s="218">
        <f>IFERROR(VLOOKUP($B92,'INSUMOS ENE'!$A$2:$S$105,14,0),"")</f>
        <v>10697.1831</v>
      </c>
      <c r="M92" s="219">
        <f t="shared" si="295"/>
        <v>641830.98600000003</v>
      </c>
      <c r="N92" s="217">
        <v>24</v>
      </c>
      <c r="O92" s="218">
        <f>IFERROR(VLOOKUP($B92,'INSUMOS ENE'!$A$2:$S$105,14,0),"")</f>
        <v>10697.1831</v>
      </c>
      <c r="P92" s="219">
        <f t="shared" si="296"/>
        <v>256732.39439999999</v>
      </c>
      <c r="Q92" s="217"/>
      <c r="R92" s="218">
        <f>IFERROR(VLOOKUP($B92,'INSUMOS ENE'!$A$2:$S$105,14,0),"")</f>
        <v>10697.1831</v>
      </c>
      <c r="S92" s="219">
        <f t="shared" si="297"/>
        <v>0</v>
      </c>
      <c r="T92" s="217">
        <v>60</v>
      </c>
      <c r="U92" s="218">
        <f>IFERROR(VLOOKUP($B92,'INSUMOS ENE'!$A$2:$S$105,14,0),"")</f>
        <v>10697.1831</v>
      </c>
      <c r="V92" s="219">
        <f t="shared" si="298"/>
        <v>641830.98600000003</v>
      </c>
      <c r="W92" s="217">
        <v>20</v>
      </c>
      <c r="X92" s="218">
        <f>IFERROR(VLOOKUP($B92,'INSUMOS ENE'!$A$2:$S$105,14,0),"")</f>
        <v>10697.1831</v>
      </c>
      <c r="Y92" s="219">
        <f t="shared" si="299"/>
        <v>213943.66200000001</v>
      </c>
      <c r="Z92" s="217">
        <v>6</v>
      </c>
      <c r="AA92" s="218">
        <f>IFERROR(VLOOKUP($B92,'INSUMOS ENE'!$A$2:$S$105,14,0),"")</f>
        <v>10697.1831</v>
      </c>
      <c r="AB92" s="219">
        <f t="shared" si="300"/>
        <v>64183.098599999998</v>
      </c>
      <c r="AC92" s="217"/>
      <c r="AD92" s="218">
        <f>IFERROR(VLOOKUP($B92,'INSUMOS ENE'!$A$2:$S$105,14,0),"")</f>
        <v>10697.1831</v>
      </c>
      <c r="AE92" s="219">
        <f t="shared" si="301"/>
        <v>0</v>
      </c>
      <c r="AF92" s="217">
        <v>20</v>
      </c>
      <c r="AG92" s="218">
        <f>IFERROR(VLOOKUP($B92,'INSUMOS ENE'!$A$2:$S$105,14,0),"")</f>
        <v>10697.1831</v>
      </c>
      <c r="AH92" s="219">
        <f t="shared" si="302"/>
        <v>213943.66200000001</v>
      </c>
      <c r="AI92" s="217">
        <v>6</v>
      </c>
      <c r="AJ92" s="218">
        <f>IFERROR(VLOOKUP($B92,'INSUMOS ENE'!$A$2:$S$105,14,0),"")</f>
        <v>10697.1831</v>
      </c>
      <c r="AK92" s="219">
        <f t="shared" si="303"/>
        <v>64183.098599999998</v>
      </c>
      <c r="AL92" s="217">
        <v>5</v>
      </c>
      <c r="AM92" s="218">
        <f>IFERROR(VLOOKUP($B92,'INSUMOS ENE'!$A$2:$S$105,14,0),"")</f>
        <v>10697.1831</v>
      </c>
      <c r="AN92" s="219">
        <f t="shared" si="304"/>
        <v>53485.915500000003</v>
      </c>
      <c r="AO92" s="217">
        <v>20</v>
      </c>
      <c r="AP92" s="218">
        <f>IFERROR(VLOOKUP($B92,'INSUMOS ENE'!$A$2:$S$105,14,0),"")</f>
        <v>10697.1831</v>
      </c>
      <c r="AQ92" s="219">
        <f t="shared" si="305"/>
        <v>213943.66200000001</v>
      </c>
      <c r="AR92" s="217">
        <v>10</v>
      </c>
      <c r="AS92" s="218">
        <f>IFERROR(VLOOKUP($B92,'INSUMOS ENE'!$A$2:$S$105,14,0),"")</f>
        <v>10697.1831</v>
      </c>
      <c r="AT92" s="219">
        <f t="shared" si="306"/>
        <v>106971.83100000001</v>
      </c>
      <c r="AU92" s="217">
        <v>10</v>
      </c>
      <c r="AV92" s="218">
        <f>IFERROR(VLOOKUP($B92,'INSUMOS ENE'!$A$2:$S$105,14,0),"")</f>
        <v>10697.1831</v>
      </c>
      <c r="AW92" s="219">
        <f t="shared" si="307"/>
        <v>106971.83100000001</v>
      </c>
      <c r="AX92" s="217">
        <v>6</v>
      </c>
      <c r="AY92" s="218">
        <f>IFERROR(VLOOKUP($B92,'INSUMOS ENE'!$A$2:$S$105,14,0),"")</f>
        <v>10697.1831</v>
      </c>
      <c r="AZ92" s="219">
        <f t="shared" si="308"/>
        <v>64183.098599999998</v>
      </c>
      <c r="BA92" s="217">
        <v>24</v>
      </c>
      <c r="BB92" s="218">
        <f>IFERROR(VLOOKUP($B92,'INSUMOS ENE'!$A$2:$S$105,14,0),"")</f>
        <v>10697.1831</v>
      </c>
      <c r="BC92" s="219">
        <f t="shared" si="309"/>
        <v>256732.39439999999</v>
      </c>
      <c r="BD92" s="217"/>
      <c r="BE92" s="218">
        <f>IFERROR(VLOOKUP($B92,'INSUMOS ENE'!$A$2:$S$105,14,0),"")</f>
        <v>10697.1831</v>
      </c>
      <c r="BF92" s="219">
        <f t="shared" si="310"/>
        <v>0</v>
      </c>
      <c r="BG92" s="217">
        <v>50</v>
      </c>
      <c r="BH92" s="218">
        <f>IFERROR(VLOOKUP($B92,'INSUMOS ENE'!$A$2:$S$105,14,0),"")</f>
        <v>10697.1831</v>
      </c>
      <c r="BI92" s="219">
        <f t="shared" si="311"/>
        <v>534859.15500000003</v>
      </c>
      <c r="BJ92" s="217">
        <v>30</v>
      </c>
      <c r="BK92" s="218">
        <f>IFERROR(VLOOKUP($B92,'INSUMOS ENE'!$A$2:$S$105,14,0),"")</f>
        <v>10697.1831</v>
      </c>
      <c r="BL92" s="219">
        <f t="shared" ref="BL92:BL93" si="317">BJ92*BK92</f>
        <v>320915.49300000002</v>
      </c>
      <c r="BM92" s="217">
        <v>40</v>
      </c>
      <c r="BN92" s="218">
        <f>IFERROR(VLOOKUP($B92,'INSUMOS ENE'!$A$2:$S$105,14,0),"")</f>
        <v>10697.1831</v>
      </c>
      <c r="BO92" s="219">
        <f t="shared" si="312"/>
        <v>427887.32400000002</v>
      </c>
      <c r="BP92" s="217">
        <v>24</v>
      </c>
      <c r="BQ92" s="218">
        <f>IFERROR(VLOOKUP($B92,'INSUMOS ENE'!$A$2:$S$105,14,0),"")</f>
        <v>10697.1831</v>
      </c>
      <c r="BR92" s="219">
        <f t="shared" si="313"/>
        <v>256732.39439999999</v>
      </c>
      <c r="BS92" s="232">
        <v>50</v>
      </c>
      <c r="BT92" s="227">
        <f>IFERROR(VLOOKUP($B92,'INSUMOS ENE'!$A$2:$S$105,17,0),"")</f>
        <v>6431.0690000000004</v>
      </c>
      <c r="BU92" s="221">
        <f>+BS92*BT92</f>
        <v>321553.45</v>
      </c>
      <c r="BV92" s="217">
        <v>25</v>
      </c>
      <c r="BW92" s="218">
        <f>IFERROR(VLOOKUP($B92,'INSUMOS ENE'!$A$2:$S$105,14,0),"")</f>
        <v>10697.1831</v>
      </c>
      <c r="BX92" s="219">
        <f t="shared" si="314"/>
        <v>267429.57750000001</v>
      </c>
      <c r="BY92" s="232">
        <v>20</v>
      </c>
      <c r="BZ92" s="227">
        <f>IFERROR(VLOOKUP($B92,'INSUMOS ENE'!$A$2:$S$105,17,0),"")</f>
        <v>6431.0690000000004</v>
      </c>
      <c r="CA92" s="221">
        <f>+BY92*BZ92</f>
        <v>128621.38</v>
      </c>
      <c r="CB92" s="217"/>
      <c r="CC92" s="218">
        <f>IFERROR(VLOOKUP($B92,'INSUMOS ENE'!$A$2:$S$105,14,0),"")</f>
        <v>10697.1831</v>
      </c>
      <c r="CD92" s="219">
        <f t="shared" si="316"/>
        <v>0</v>
      </c>
      <c r="CE92" s="222">
        <f t="shared" si="164"/>
        <v>1010</v>
      </c>
      <c r="CF92" s="217">
        <f t="shared" si="165"/>
        <v>1010</v>
      </c>
      <c r="CG92" s="215">
        <v>70</v>
      </c>
      <c r="CH92" s="227">
        <f>IFERROR(VLOOKUP($B92,'INSUMOS ENE'!$A$2:$S$105,17,0),"")</f>
        <v>6431.0690000000004</v>
      </c>
      <c r="CI92" s="228">
        <f t="shared" si="166"/>
        <v>450174.83</v>
      </c>
      <c r="CJ92" s="215">
        <v>940</v>
      </c>
      <c r="CK92" s="218">
        <f>IFERROR(VLOOKUP($B92,'INSUMOS ENE'!$A$2:$S$105,14,0),"")</f>
        <v>10697.1831</v>
      </c>
      <c r="CL92" s="224">
        <f t="shared" si="167"/>
        <v>10055352.114</v>
      </c>
      <c r="CM92" s="225">
        <f t="shared" si="168"/>
        <v>10505526.944000006</v>
      </c>
      <c r="CN92" s="226">
        <f t="shared" si="169"/>
        <v>10505526.944</v>
      </c>
    </row>
    <row r="93" spans="1:92" ht="16.5" x14ac:dyDescent="0.25">
      <c r="A93" s="213">
        <v>88</v>
      </c>
      <c r="B93" s="214">
        <v>204</v>
      </c>
      <c r="C93" s="215">
        <f>IFERROR(VLOOKUP($B93,'INSUMOS ENE'!$A$2:$S$105,10,0),"")</f>
        <v>144.75</v>
      </c>
      <c r="D93" s="216" t="s">
        <v>108</v>
      </c>
      <c r="E93" s="215">
        <v>93</v>
      </c>
      <c r="F93" s="215">
        <f>IFERROR(VLOOKUP($B93,'INSUMOS ENE'!$A$2:$G$105,7,0),"")</f>
        <v>168</v>
      </c>
      <c r="G93" s="215">
        <f>IFERROR(VLOOKUP(B93,'INSUMOS ENE'!$A$2:$G$105,6,0),"0")</f>
        <v>261</v>
      </c>
      <c r="H93" s="232">
        <v>50</v>
      </c>
      <c r="I93" s="227">
        <f>IFERROR(VLOOKUP($B93,'INSUMOS ENE'!$A$2:$S$105,17,0),"")</f>
        <v>14760.243999999999</v>
      </c>
      <c r="J93" s="219">
        <f t="shared" si="163"/>
        <v>738012.2</v>
      </c>
      <c r="K93" s="232">
        <v>10</v>
      </c>
      <c r="L93" s="227">
        <f>IFERROR(VLOOKUP($B93,'INSUMOS ENE'!$A$2:$S$105,17,0),"")</f>
        <v>14760.243999999999</v>
      </c>
      <c r="M93" s="219">
        <f t="shared" si="295"/>
        <v>147602.44</v>
      </c>
      <c r="N93" s="217">
        <v>10</v>
      </c>
      <c r="O93" s="218">
        <f>IFERROR(VLOOKUP($B93,'INSUMOS ENE'!$A$2:$S$105,14,0),"")</f>
        <v>25673.6178</v>
      </c>
      <c r="P93" s="219">
        <f t="shared" si="296"/>
        <v>256736.17800000001</v>
      </c>
      <c r="Q93" s="217"/>
      <c r="R93" s="218">
        <f>IFERROR(VLOOKUP($B93,'INSUMOS ENE'!$A$2:$S$105,14,0),"")</f>
        <v>25673.6178</v>
      </c>
      <c r="S93" s="219">
        <f t="shared" si="297"/>
        <v>0</v>
      </c>
      <c r="T93" s="232">
        <v>10</v>
      </c>
      <c r="U93" s="227">
        <f>IFERROR(VLOOKUP($B93,'INSUMOS ENE'!$A$2:$S$105,17,0),"")</f>
        <v>14760.243999999999</v>
      </c>
      <c r="V93" s="219">
        <f t="shared" si="298"/>
        <v>147602.44</v>
      </c>
      <c r="W93" s="232">
        <v>10</v>
      </c>
      <c r="X93" s="227">
        <f>IFERROR(VLOOKUP($B93,'INSUMOS ENE'!$A$2:$S$105,17,0),"")</f>
        <v>14760.243999999999</v>
      </c>
      <c r="Y93" s="219">
        <f t="shared" si="299"/>
        <v>147602.44</v>
      </c>
      <c r="Z93" s="232">
        <v>10</v>
      </c>
      <c r="AA93" s="227">
        <f>IFERROR(VLOOKUP($B93,'INSUMOS ENE'!$A$2:$S$105,17,0),"")</f>
        <v>14760.243999999999</v>
      </c>
      <c r="AB93" s="219">
        <f t="shared" si="300"/>
        <v>147602.44</v>
      </c>
      <c r="AC93" s="232">
        <v>10</v>
      </c>
      <c r="AD93" s="227">
        <f>IFERROR(VLOOKUP($B93,'INSUMOS ENE'!$A$2:$S$105,17,0),"")</f>
        <v>14760.243999999999</v>
      </c>
      <c r="AE93" s="219">
        <f t="shared" si="301"/>
        <v>147602.44</v>
      </c>
      <c r="AF93" s="217">
        <v>10</v>
      </c>
      <c r="AG93" s="218">
        <f>IFERROR(VLOOKUP($B93,'INSUMOS ENE'!$A$2:$S$105,14,0),"")</f>
        <v>25673.6178</v>
      </c>
      <c r="AH93" s="219">
        <f t="shared" si="302"/>
        <v>256736.17800000001</v>
      </c>
      <c r="AI93" s="217">
        <v>10</v>
      </c>
      <c r="AJ93" s="218">
        <f>IFERROR(VLOOKUP($B93,'INSUMOS ENE'!$A$2:$S$105,14,0),"")</f>
        <v>25673.6178</v>
      </c>
      <c r="AK93" s="219">
        <f t="shared" si="303"/>
        <v>256736.17800000001</v>
      </c>
      <c r="AL93" s="217">
        <v>10</v>
      </c>
      <c r="AM93" s="218">
        <f>IFERROR(VLOOKUP($B93,'INSUMOS ENE'!$A$2:$S$105,14,0),"")</f>
        <v>25673.6178</v>
      </c>
      <c r="AN93" s="219">
        <f t="shared" si="304"/>
        <v>256736.17800000001</v>
      </c>
      <c r="AO93" s="217">
        <v>10</v>
      </c>
      <c r="AP93" s="218">
        <f>IFERROR(VLOOKUP($B93,'INSUMOS ENE'!$A$2:$S$105,14,0),"")</f>
        <v>25673.6178</v>
      </c>
      <c r="AQ93" s="219">
        <f t="shared" si="305"/>
        <v>256736.17800000001</v>
      </c>
      <c r="AR93" s="217">
        <v>8</v>
      </c>
      <c r="AS93" s="218">
        <f>IFERROR(VLOOKUP($B93,'INSUMOS ENE'!$A$2:$S$105,14,0),"")</f>
        <v>25673.6178</v>
      </c>
      <c r="AT93" s="219">
        <f t="shared" si="306"/>
        <v>205388.9424</v>
      </c>
      <c r="AU93" s="217">
        <v>7</v>
      </c>
      <c r="AV93" s="218">
        <f>IFERROR(VLOOKUP($B93,'INSUMOS ENE'!$A$2:$S$105,14,0),"")</f>
        <v>25673.6178</v>
      </c>
      <c r="AW93" s="219">
        <f t="shared" si="307"/>
        <v>179715.32459999999</v>
      </c>
      <c r="AX93" s="217">
        <v>8</v>
      </c>
      <c r="AY93" s="218">
        <f>IFERROR(VLOOKUP($B93,'INSUMOS ENE'!$A$2:$S$105,14,0),"")</f>
        <v>25673.6178</v>
      </c>
      <c r="AZ93" s="219">
        <f t="shared" si="308"/>
        <v>205388.9424</v>
      </c>
      <c r="BA93" s="232">
        <v>10</v>
      </c>
      <c r="BB93" s="227">
        <f>IFERROR(VLOOKUP($B93,'INSUMOS ENE'!$A$2:$S$105,17,0),"")</f>
        <v>14760.243999999999</v>
      </c>
      <c r="BC93" s="219">
        <f t="shared" si="309"/>
        <v>147602.44</v>
      </c>
      <c r="BD93" s="232">
        <v>6</v>
      </c>
      <c r="BE93" s="227">
        <f>IFERROR(VLOOKUP($B93,'INSUMOS ENE'!$A$2:$S$105,17,0),"")</f>
        <v>14760.243999999999</v>
      </c>
      <c r="BF93" s="219">
        <f t="shared" si="310"/>
        <v>88561.463999999993</v>
      </c>
      <c r="BG93" s="217">
        <v>10</v>
      </c>
      <c r="BH93" s="218">
        <f>IFERROR(VLOOKUP($B93,'INSUMOS ENE'!$A$2:$S$105,14,0),"")</f>
        <v>25673.6178</v>
      </c>
      <c r="BI93" s="219">
        <f t="shared" si="311"/>
        <v>256736.17800000001</v>
      </c>
      <c r="BJ93" s="217">
        <v>10</v>
      </c>
      <c r="BK93" s="218">
        <f>IFERROR(VLOOKUP($B93,'INSUMOS ENE'!$A$2:$S$105,14,0),"")</f>
        <v>25673.6178</v>
      </c>
      <c r="BL93" s="219">
        <f t="shared" si="317"/>
        <v>256736.17800000001</v>
      </c>
      <c r="BM93" s="217">
        <v>10</v>
      </c>
      <c r="BN93" s="218">
        <f>IFERROR(VLOOKUP($B93,'INSUMOS ENE'!$A$2:$S$105,14,0),"")</f>
        <v>25673.6178</v>
      </c>
      <c r="BO93" s="219">
        <f t="shared" si="312"/>
        <v>256736.17800000001</v>
      </c>
      <c r="BP93" s="217">
        <v>10</v>
      </c>
      <c r="BQ93" s="218">
        <f>IFERROR(VLOOKUP($B93,'INSUMOS ENE'!$A$2:$S$105,14,0),"")</f>
        <v>25673.6178</v>
      </c>
      <c r="BR93" s="219">
        <f t="shared" si="313"/>
        <v>256736.17800000001</v>
      </c>
      <c r="BS93" s="217">
        <v>8</v>
      </c>
      <c r="BT93" s="218">
        <f>IFERROR(VLOOKUP($B93,'INSUMOS ENE'!$A$2:$S$105,14,0),"")</f>
        <v>25673.6178</v>
      </c>
      <c r="BU93" s="219">
        <f t="shared" ref="BU93" si="318">BS93*BT93</f>
        <v>205388.9424</v>
      </c>
      <c r="BV93" s="217">
        <v>4</v>
      </c>
      <c r="BW93" s="218">
        <f>IFERROR(VLOOKUP($B93,'INSUMOS ENE'!$A$2:$S$105,14,0),"")</f>
        <v>25673.6178</v>
      </c>
      <c r="BX93" s="219">
        <f t="shared" si="314"/>
        <v>102694.4712</v>
      </c>
      <c r="BY93" s="217">
        <v>10</v>
      </c>
      <c r="BZ93" s="218">
        <f>IFERROR(VLOOKUP($B93,'INSUMOS ENE'!$A$2:$S$105,14,0),"")</f>
        <v>25673.6178</v>
      </c>
      <c r="CA93" s="219">
        <f t="shared" ref="CA93:CA94" si="319">BY93*BZ93</f>
        <v>256736.17800000001</v>
      </c>
      <c r="CB93" s="217">
        <v>10</v>
      </c>
      <c r="CC93" s="218">
        <f>IFERROR(VLOOKUP($B93,'INSUMOS ENE'!$A$2:$S$105,14,0),"")</f>
        <v>25673.6178</v>
      </c>
      <c r="CD93" s="219">
        <f t="shared" si="316"/>
        <v>256736.17800000001</v>
      </c>
      <c r="CE93" s="222">
        <f t="shared" si="164"/>
        <v>261</v>
      </c>
      <c r="CF93" s="217">
        <f t="shared" si="165"/>
        <v>0</v>
      </c>
      <c r="CG93" s="215">
        <v>116</v>
      </c>
      <c r="CH93" s="227">
        <f>IFERROR(VLOOKUP($B93,'INSUMOS ENE'!$A$2:$S$105,17,0),"")</f>
        <v>14760.243999999999</v>
      </c>
      <c r="CI93" s="228">
        <f t="shared" si="166"/>
        <v>1712188.3039999998</v>
      </c>
      <c r="CJ93" s="215">
        <v>145</v>
      </c>
      <c r="CK93" s="218">
        <f>IFERROR(VLOOKUP($B93,'INSUMOS ENE'!$A$2:$S$105,14,0),"")</f>
        <v>25673.6178</v>
      </c>
      <c r="CL93" s="224">
        <f t="shared" si="167"/>
        <v>3722674.5809999998</v>
      </c>
      <c r="CM93" s="225">
        <f t="shared" si="168"/>
        <v>5434862.8850000007</v>
      </c>
      <c r="CN93" s="226">
        <f t="shared" si="169"/>
        <v>5434862.8849999998</v>
      </c>
    </row>
    <row r="94" spans="1:92" ht="16.5" x14ac:dyDescent="0.25">
      <c r="A94" s="213">
        <v>89</v>
      </c>
      <c r="B94" s="214">
        <v>205</v>
      </c>
      <c r="C94" s="215">
        <f>IFERROR(VLOOKUP($B94,'INSUMOS ENE'!$A$2:$S$105,10,0),"")</f>
        <v>11</v>
      </c>
      <c r="D94" s="216" t="s">
        <v>142</v>
      </c>
      <c r="E94" s="215">
        <v>4</v>
      </c>
      <c r="F94" s="215">
        <f>IFERROR(VLOOKUP($B94,'INSUMOS ENE'!$A$2:$G$105,7,0),"")</f>
        <v>12</v>
      </c>
      <c r="G94" s="215">
        <f>IFERROR(VLOOKUP(B94,'INSUMOS ENE'!$A$2:$G$105,6,0),"0")</f>
        <v>16</v>
      </c>
      <c r="H94" s="217"/>
      <c r="I94" s="218">
        <f>IFERROR(VLOOKUP($B94,'INSUMOS ENE'!$A$2:$S$105,14,0),"")</f>
        <v>32639.225399999996</v>
      </c>
      <c r="J94" s="219">
        <f t="shared" si="163"/>
        <v>0</v>
      </c>
      <c r="K94" s="217"/>
      <c r="L94" s="218">
        <f>IFERROR(VLOOKUP($B94,'INSUMOS ENE'!$A$2:$S$105,14,0),"")</f>
        <v>32639.225399999996</v>
      </c>
      <c r="M94" s="219">
        <f t="shared" si="295"/>
        <v>0</v>
      </c>
      <c r="N94" s="217"/>
      <c r="O94" s="218">
        <f>IFERROR(VLOOKUP($B94,'INSUMOS ENE'!$A$2:$S$105,14,0),"")</f>
        <v>32639.225399999996</v>
      </c>
      <c r="P94" s="219">
        <f t="shared" si="296"/>
        <v>0</v>
      </c>
      <c r="Q94" s="217"/>
      <c r="R94" s="218">
        <f>IFERROR(VLOOKUP($B94,'INSUMOS ENE'!$A$2:$S$105,14,0),"")</f>
        <v>32639.225399999996</v>
      </c>
      <c r="S94" s="219">
        <f t="shared" si="297"/>
        <v>0</v>
      </c>
      <c r="T94" s="217">
        <v>1</v>
      </c>
      <c r="U94" s="218">
        <f>IFERROR(VLOOKUP($B94,'INSUMOS ENE'!$A$2:$S$105,14,0),"")</f>
        <v>32639.225399999996</v>
      </c>
      <c r="V94" s="219">
        <f t="shared" si="298"/>
        <v>32639.225399999996</v>
      </c>
      <c r="W94" s="217">
        <v>4</v>
      </c>
      <c r="X94" s="218">
        <f>IFERROR(VLOOKUP($B94,'INSUMOS ENE'!$A$2:$S$105,14,0),"")</f>
        <v>32639.225399999996</v>
      </c>
      <c r="Y94" s="219">
        <f t="shared" si="299"/>
        <v>130556.90159999998</v>
      </c>
      <c r="Z94" s="217"/>
      <c r="AA94" s="218">
        <f>IFERROR(VLOOKUP($B94,'INSUMOS ENE'!$A$2:$S$105,14,0),"")</f>
        <v>32639.225399999996</v>
      </c>
      <c r="AB94" s="219">
        <f t="shared" si="300"/>
        <v>0</v>
      </c>
      <c r="AC94" s="217"/>
      <c r="AD94" s="218">
        <f>IFERROR(VLOOKUP($B94,'INSUMOS ENE'!$A$2:$S$105,14,0),"")</f>
        <v>32639.225399999996</v>
      </c>
      <c r="AE94" s="219">
        <f t="shared" si="301"/>
        <v>0</v>
      </c>
      <c r="AF94" s="217"/>
      <c r="AG94" s="218">
        <f>IFERROR(VLOOKUP($B94,'INSUMOS ENE'!$A$2:$S$105,14,0),"")</f>
        <v>32639.225399999996</v>
      </c>
      <c r="AH94" s="219">
        <f t="shared" si="302"/>
        <v>0</v>
      </c>
      <c r="AI94" s="217">
        <v>2</v>
      </c>
      <c r="AJ94" s="218">
        <f>IFERROR(VLOOKUP($B94,'INSUMOS ENE'!$A$2:$S$105,14,0),"")</f>
        <v>32639.225399999996</v>
      </c>
      <c r="AK94" s="219">
        <f t="shared" si="303"/>
        <v>65278.450799999991</v>
      </c>
      <c r="AL94" s="217"/>
      <c r="AM94" s="218">
        <f>IFERROR(VLOOKUP($B94,'INSUMOS ENE'!$A$2:$S$105,14,0),"")</f>
        <v>32639.225399999996</v>
      </c>
      <c r="AN94" s="219">
        <f t="shared" si="304"/>
        <v>0</v>
      </c>
      <c r="AO94" s="217"/>
      <c r="AP94" s="218">
        <f>IFERROR(VLOOKUP($B94,'INSUMOS ENE'!$A$2:$S$105,14,0),"")</f>
        <v>32639.225399999996</v>
      </c>
      <c r="AQ94" s="219">
        <f t="shared" si="305"/>
        <v>0</v>
      </c>
      <c r="AR94" s="217">
        <v>2</v>
      </c>
      <c r="AS94" s="218">
        <f>IFERROR(VLOOKUP($B94,'INSUMOS ENE'!$A$2:$S$105,14,0),"")</f>
        <v>32639.225399999996</v>
      </c>
      <c r="AT94" s="219">
        <f t="shared" si="306"/>
        <v>65278.450799999991</v>
      </c>
      <c r="AU94" s="217"/>
      <c r="AV94" s="218">
        <f>IFERROR(VLOOKUP($B94,'INSUMOS ENE'!$A$2:$S$105,14,0),"")</f>
        <v>32639.225399999996</v>
      </c>
      <c r="AW94" s="219">
        <f t="shared" si="307"/>
        <v>0</v>
      </c>
      <c r="AX94" s="217"/>
      <c r="AY94" s="218">
        <f>IFERROR(VLOOKUP($B94,'INSUMOS ENE'!$A$2:$S$105,14,0),"")</f>
        <v>32639.225399999996</v>
      </c>
      <c r="AZ94" s="219">
        <f t="shared" si="308"/>
        <v>0</v>
      </c>
      <c r="BA94" s="217"/>
      <c r="BB94" s="218">
        <f>IFERROR(VLOOKUP($B94,'INSUMOS ENE'!$A$2:$S$105,14,0),"")</f>
        <v>32639.225399999996</v>
      </c>
      <c r="BC94" s="219">
        <f t="shared" si="309"/>
        <v>0</v>
      </c>
      <c r="BD94" s="217"/>
      <c r="BE94" s="218">
        <f>IFERROR(VLOOKUP($B94,'INSUMOS ENE'!$A$2:$S$105,14,0),"")</f>
        <v>32639.225399999996</v>
      </c>
      <c r="BF94" s="219">
        <f t="shared" si="310"/>
        <v>0</v>
      </c>
      <c r="BG94" s="217"/>
      <c r="BH94" s="218">
        <f>IFERROR(VLOOKUP($B94,'INSUMOS ENE'!$A$2:$S$105,14,0),"")</f>
        <v>32639.225399999996</v>
      </c>
      <c r="BI94" s="219">
        <f t="shared" si="311"/>
        <v>0</v>
      </c>
      <c r="BJ94" s="232">
        <v>2</v>
      </c>
      <c r="BK94" s="227">
        <f>IFERROR(VLOOKUP($B94,'INSUMOS ENE'!$A$2:$S$105,17,0),"")</f>
        <v>17690.432000000001</v>
      </c>
      <c r="BL94" s="221">
        <f>+BJ94*BK94</f>
        <v>35380.864000000001</v>
      </c>
      <c r="BM94" s="232">
        <v>2</v>
      </c>
      <c r="BN94" s="227">
        <f>IFERROR(VLOOKUP($B94,'INSUMOS ENE'!$A$2:$S$105,17,0),"")</f>
        <v>17690.432000000001</v>
      </c>
      <c r="BO94" s="221">
        <f>+BM94*BN94</f>
        <v>35380.864000000001</v>
      </c>
      <c r="BP94" s="217">
        <v>2</v>
      </c>
      <c r="BQ94" s="218">
        <f>IFERROR(VLOOKUP($B94,'INSUMOS ENE'!$A$2:$S$105,14,0),"")</f>
        <v>32639.225399999996</v>
      </c>
      <c r="BR94" s="219">
        <f t="shared" si="313"/>
        <v>65278.450799999991</v>
      </c>
      <c r="BS94" s="232">
        <v>1</v>
      </c>
      <c r="BT94" s="227">
        <f>IFERROR(VLOOKUP($B94,'INSUMOS ENE'!$A$2:$S$105,17,0),"")</f>
        <v>17690.432000000001</v>
      </c>
      <c r="BU94" s="221">
        <f>+BS94*BT94</f>
        <v>17690.432000000001</v>
      </c>
      <c r="BV94" s="217"/>
      <c r="BW94" s="218">
        <f>IFERROR(VLOOKUP($B94,'INSUMOS ENE'!$A$2:$S$105,14,0),"")</f>
        <v>32639.225399999996</v>
      </c>
      <c r="BX94" s="219">
        <f t="shared" si="314"/>
        <v>0</v>
      </c>
      <c r="BY94" s="217"/>
      <c r="BZ94" s="218">
        <f>IFERROR(VLOOKUP($B94,'INSUMOS ENE'!$A$2:$S$105,14,0),"")</f>
        <v>32639.225399999996</v>
      </c>
      <c r="CA94" s="219">
        <f t="shared" si="319"/>
        <v>0</v>
      </c>
      <c r="CB94" s="217"/>
      <c r="CC94" s="218">
        <f>IFERROR(VLOOKUP($B94,'INSUMOS ENE'!$A$2:$S$105,14,0),"")</f>
        <v>32639.225399999996</v>
      </c>
      <c r="CD94" s="219">
        <f t="shared" si="316"/>
        <v>0</v>
      </c>
      <c r="CE94" s="222">
        <f t="shared" si="164"/>
        <v>16</v>
      </c>
      <c r="CF94" s="217">
        <f t="shared" si="165"/>
        <v>0</v>
      </c>
      <c r="CG94" s="215">
        <v>5</v>
      </c>
      <c r="CH94" s="227">
        <f>IFERROR(VLOOKUP($B94,'INSUMOS ENE'!$A$2:$S$105,17,0),"")</f>
        <v>17690.432000000001</v>
      </c>
      <c r="CI94" s="228">
        <f t="shared" si="166"/>
        <v>88452.160000000003</v>
      </c>
      <c r="CJ94" s="215">
        <v>11</v>
      </c>
      <c r="CK94" s="218">
        <f>IFERROR(VLOOKUP($B94,'INSUMOS ENE'!$A$2:$S$105,14,0),"")</f>
        <v>32639.225399999996</v>
      </c>
      <c r="CL94" s="224">
        <f t="shared" si="167"/>
        <v>359031.47939999995</v>
      </c>
      <c r="CM94" s="225">
        <f t="shared" si="168"/>
        <v>447483.63939999999</v>
      </c>
      <c r="CN94" s="226">
        <f t="shared" si="169"/>
        <v>447483.63939999999</v>
      </c>
    </row>
    <row r="95" spans="1:92" ht="16.5" x14ac:dyDescent="0.25">
      <c r="A95" s="213">
        <v>90</v>
      </c>
      <c r="B95" s="214">
        <v>207</v>
      </c>
      <c r="C95" s="215">
        <f>IFERROR(VLOOKUP($B95,'INSUMOS ENE'!$A$2:$S$105,10,0),"")</f>
        <v>0</v>
      </c>
      <c r="D95" s="216" t="s">
        <v>143</v>
      </c>
      <c r="E95" s="215">
        <v>9</v>
      </c>
      <c r="F95" s="215">
        <f>IFERROR(VLOOKUP($B95,'INSUMOS ENE'!$A$2:$G$105,7,0),"")</f>
        <v>-2</v>
      </c>
      <c r="G95" s="215">
        <f>IFERROR(VLOOKUP(B95,'INSUMOS ENE'!$A$2:$G$105,6,0),"0")</f>
        <v>7</v>
      </c>
      <c r="H95" s="217"/>
      <c r="I95" s="220">
        <f>IFERROR(VLOOKUP($B95,'INSUMOS ENE'!$A$2:$S$105,17,0),"")</f>
        <v>7186.7380000000003</v>
      </c>
      <c r="J95" s="219">
        <f t="shared" si="163"/>
        <v>0</v>
      </c>
      <c r="K95" s="217"/>
      <c r="L95" s="220">
        <f>IFERROR(VLOOKUP($B95,'INSUMOS ENE'!$A$2:$S$105,17,0),"")</f>
        <v>7186.7380000000003</v>
      </c>
      <c r="M95" s="217"/>
      <c r="N95" s="217"/>
      <c r="O95" s="217"/>
      <c r="P95" s="217"/>
      <c r="Q95" s="217"/>
      <c r="R95" s="217"/>
      <c r="S95" s="217"/>
      <c r="T95" s="217"/>
      <c r="U95" s="217"/>
      <c r="V95" s="217"/>
      <c r="W95" s="217"/>
      <c r="X95" s="217"/>
      <c r="Y95" s="217"/>
      <c r="Z95" s="217"/>
      <c r="AA95" s="217"/>
      <c r="AB95" s="217"/>
      <c r="AC95" s="217"/>
      <c r="AD95" s="217"/>
      <c r="AE95" s="217"/>
      <c r="AF95" s="217"/>
      <c r="AG95" s="217"/>
      <c r="AH95" s="217"/>
      <c r="AI95" s="217"/>
      <c r="AJ95" s="217"/>
      <c r="AK95" s="217"/>
      <c r="AL95" s="217"/>
      <c r="AM95" s="217"/>
      <c r="AN95" s="217"/>
      <c r="AO95" s="217"/>
      <c r="AP95" s="217"/>
      <c r="AQ95" s="217"/>
      <c r="AR95" s="217"/>
      <c r="AS95" s="217"/>
      <c r="AT95" s="217"/>
      <c r="AU95" s="217"/>
      <c r="AV95" s="217"/>
      <c r="AW95" s="217"/>
      <c r="AX95" s="217"/>
      <c r="AY95" s="217"/>
      <c r="AZ95" s="217"/>
      <c r="BA95" s="217"/>
      <c r="BB95" s="217"/>
      <c r="BC95" s="217"/>
      <c r="BD95" s="217"/>
      <c r="BE95" s="217"/>
      <c r="BF95" s="217"/>
      <c r="BG95" s="217"/>
      <c r="BH95" s="217"/>
      <c r="BI95" s="217"/>
      <c r="BJ95" s="217"/>
      <c r="BK95" s="217"/>
      <c r="BL95" s="217"/>
      <c r="BM95" s="217"/>
      <c r="BN95" s="217"/>
      <c r="BO95" s="217"/>
      <c r="BP95" s="217"/>
      <c r="BQ95" s="217"/>
      <c r="BR95" s="217"/>
      <c r="BS95" s="217"/>
      <c r="BT95" s="217"/>
      <c r="BU95" s="217"/>
      <c r="BV95" s="217"/>
      <c r="BW95" s="217"/>
      <c r="BX95" s="217"/>
      <c r="BY95" s="217"/>
      <c r="BZ95" s="217"/>
      <c r="CA95" s="217"/>
      <c r="CB95" s="217"/>
      <c r="CC95" s="217"/>
      <c r="CD95" s="217"/>
      <c r="CE95" s="222">
        <f t="shared" si="164"/>
        <v>0</v>
      </c>
      <c r="CF95" s="217">
        <f t="shared" si="165"/>
        <v>-7</v>
      </c>
      <c r="CG95" s="215">
        <v>7</v>
      </c>
      <c r="CH95" s="227">
        <f>IFERROR(VLOOKUP($B95,'INSUMOS ENE'!$A$2:$S$105,17,0),"")</f>
        <v>7186.7380000000003</v>
      </c>
      <c r="CI95" s="228">
        <f t="shared" si="166"/>
        <v>50307.166000000005</v>
      </c>
      <c r="CJ95" s="215">
        <v>0</v>
      </c>
      <c r="CK95" s="218">
        <f>IFERROR(VLOOKUP($B95,'INSUMOS ENE'!$A$2:$S$105,14,0),"")</f>
        <v>8209.4661000000015</v>
      </c>
      <c r="CL95" s="224">
        <f t="shared" si="167"/>
        <v>0</v>
      </c>
      <c r="CM95" s="225">
        <f t="shared" si="168"/>
        <v>0</v>
      </c>
      <c r="CN95" s="226">
        <f t="shared" si="169"/>
        <v>50307.166000000005</v>
      </c>
    </row>
    <row r="96" spans="1:92" ht="16.5" x14ac:dyDescent="0.25">
      <c r="A96" s="213">
        <v>91</v>
      </c>
      <c r="B96" s="214">
        <v>208</v>
      </c>
      <c r="C96" s="215">
        <f>IFERROR(VLOOKUP($B96,'INSUMOS ENE'!$A$2:$S$105,10,0),"")</f>
        <v>3.5</v>
      </c>
      <c r="D96" s="216" t="s">
        <v>109</v>
      </c>
      <c r="E96" s="215">
        <v>14</v>
      </c>
      <c r="F96" s="215">
        <f>IFERROR(VLOOKUP($B96,'INSUMOS ENE'!$A$2:$G$105,7,0),"")</f>
        <v>7</v>
      </c>
      <c r="G96" s="215">
        <f>IFERROR(VLOOKUP(B96,'INSUMOS ENE'!$A$2:$G$105,6,0),"0")</f>
        <v>21</v>
      </c>
      <c r="H96" s="217">
        <v>10</v>
      </c>
      <c r="I96" s="227">
        <f>IFERROR(VLOOKUP($B96,'INSUMOS ENE'!$A$2:$S$105,17,0),"")</f>
        <v>50779.065000000002</v>
      </c>
      <c r="J96" s="219">
        <f t="shared" si="163"/>
        <v>507790.65</v>
      </c>
      <c r="K96" s="217">
        <v>5</v>
      </c>
      <c r="L96" s="227">
        <f>IFERROR(VLOOKUP($B96,'INSUMOS ENE'!$A$2:$S$105,17,0),"")</f>
        <v>50779.065000000002</v>
      </c>
      <c r="M96" s="219">
        <f t="shared" ref="M96:M97" si="320">K96*L96</f>
        <v>253895.32500000001</v>
      </c>
      <c r="N96" s="217"/>
      <c r="O96" s="227">
        <f>IFERROR(VLOOKUP($B96,'INSUMOS ENE'!$A$2:$S$105,17,0),"")</f>
        <v>50779.065000000002</v>
      </c>
      <c r="P96" s="219">
        <f t="shared" ref="P96:P99" si="321">N96*O96</f>
        <v>0</v>
      </c>
      <c r="Q96" s="217"/>
      <c r="R96" s="227">
        <f>IFERROR(VLOOKUP($B96,'INSUMOS ENE'!$A$2:$S$105,17,0),"")</f>
        <v>50779.065000000002</v>
      </c>
      <c r="S96" s="219">
        <f t="shared" ref="S96:S99" si="322">Q96*R96</f>
        <v>0</v>
      </c>
      <c r="T96" s="217"/>
      <c r="U96" s="227">
        <f>IFERROR(VLOOKUP($B96,'INSUMOS ENE'!$A$2:$S$105,17,0),"")</f>
        <v>50779.065000000002</v>
      </c>
      <c r="V96" s="219">
        <f t="shared" ref="V96:V99" si="323">T96*U96</f>
        <v>0</v>
      </c>
      <c r="W96" s="232">
        <v>4</v>
      </c>
      <c r="X96" s="218">
        <f>IFERROR(VLOOKUP($B96,'INSUMOS ENE'!$A$2:$S$105,14,0),"")</f>
        <v>72740.655899999998</v>
      </c>
      <c r="Y96" s="219">
        <f>+W96*X96</f>
        <v>290962.62359999999</v>
      </c>
      <c r="Z96" s="217"/>
      <c r="AA96" s="227">
        <f>IFERROR(VLOOKUP($B96,'INSUMOS ENE'!$A$2:$S$105,17,0),"")</f>
        <v>50779.065000000002</v>
      </c>
      <c r="AB96" s="219">
        <f t="shared" ref="AB96:AB99" si="324">Z96*AA96</f>
        <v>0</v>
      </c>
      <c r="AC96" s="217"/>
      <c r="AD96" s="227">
        <f>IFERROR(VLOOKUP($B96,'INSUMOS ENE'!$A$2:$S$105,17,0),"")</f>
        <v>50779.065000000002</v>
      </c>
      <c r="AE96" s="219">
        <f t="shared" ref="AE96:AE99" si="325">AC96*AD96</f>
        <v>0</v>
      </c>
      <c r="AF96" s="217"/>
      <c r="AG96" s="227">
        <f>IFERROR(VLOOKUP($B96,'INSUMOS ENE'!$A$2:$S$105,17,0),"")</f>
        <v>50779.065000000002</v>
      </c>
      <c r="AH96" s="219">
        <f t="shared" ref="AH96:AH99" si="326">AF96*AG96</f>
        <v>0</v>
      </c>
      <c r="AI96" s="217"/>
      <c r="AJ96" s="227">
        <f>IFERROR(VLOOKUP($B96,'INSUMOS ENE'!$A$2:$S$105,17,0),"")</f>
        <v>50779.065000000002</v>
      </c>
      <c r="AK96" s="219">
        <f t="shared" ref="AK96:AK99" si="327">AI96*AJ96</f>
        <v>0</v>
      </c>
      <c r="AL96" s="217"/>
      <c r="AM96" s="227">
        <f>IFERROR(VLOOKUP($B96,'INSUMOS ENE'!$A$2:$S$105,17,0),"")</f>
        <v>50779.065000000002</v>
      </c>
      <c r="AN96" s="219">
        <f t="shared" ref="AN96:AN99" si="328">AL96*AM96</f>
        <v>0</v>
      </c>
      <c r="AO96" s="217"/>
      <c r="AP96" s="227">
        <f>IFERROR(VLOOKUP($B96,'INSUMOS ENE'!$A$2:$S$105,17,0),"")</f>
        <v>50779.065000000002</v>
      </c>
      <c r="AQ96" s="219">
        <f t="shared" ref="AQ96:AQ99" si="329">AO96*AP96</f>
        <v>0</v>
      </c>
      <c r="AR96" s="217"/>
      <c r="AS96" s="227">
        <f>IFERROR(VLOOKUP($B96,'INSUMOS ENE'!$A$2:$S$105,17,0),"")</f>
        <v>50779.065000000002</v>
      </c>
      <c r="AT96" s="219">
        <f t="shared" ref="AT96:AT99" si="330">AR96*AS96</f>
        <v>0</v>
      </c>
      <c r="AU96" s="217">
        <v>2</v>
      </c>
      <c r="AV96" s="227">
        <f>IFERROR(VLOOKUP($B96,'INSUMOS ENE'!$A$2:$S$105,17,0),"")</f>
        <v>50779.065000000002</v>
      </c>
      <c r="AW96" s="219">
        <f t="shared" ref="AW96" si="331">AU96*AV96</f>
        <v>101558.13</v>
      </c>
      <c r="AX96" s="217"/>
      <c r="AY96" s="227">
        <f>IFERROR(VLOOKUP($B96,'INSUMOS ENE'!$A$2:$S$105,17,0),"")</f>
        <v>50779.065000000002</v>
      </c>
      <c r="AZ96" s="219">
        <f t="shared" ref="AZ96:AZ99" si="332">AX96*AY96</f>
        <v>0</v>
      </c>
      <c r="BA96" s="217"/>
      <c r="BB96" s="227">
        <f>IFERROR(VLOOKUP($B96,'INSUMOS ENE'!$A$2:$S$105,17,0),"")</f>
        <v>50779.065000000002</v>
      </c>
      <c r="BC96" s="219">
        <f t="shared" ref="BC96:BC99" si="333">BA96*BB96</f>
        <v>0</v>
      </c>
      <c r="BD96" s="217"/>
      <c r="BE96" s="227">
        <f>IFERROR(VLOOKUP($B96,'INSUMOS ENE'!$A$2:$S$105,17,0),"")</f>
        <v>50779.065000000002</v>
      </c>
      <c r="BF96" s="219">
        <f t="shared" ref="BF96:BF99" si="334">BD96*BE96</f>
        <v>0</v>
      </c>
      <c r="BG96" s="217"/>
      <c r="BH96" s="227">
        <f>IFERROR(VLOOKUP($B96,'INSUMOS ENE'!$A$2:$S$105,17,0),"")</f>
        <v>50779.065000000002</v>
      </c>
      <c r="BI96" s="219">
        <f t="shared" ref="BI96:BI99" si="335">BG96*BH96</f>
        <v>0</v>
      </c>
      <c r="BJ96" s="217"/>
      <c r="BK96" s="227">
        <f>IFERROR(VLOOKUP($B96,'INSUMOS ENE'!$A$2:$S$105,17,0),"")</f>
        <v>50779.065000000002</v>
      </c>
      <c r="BL96" s="219">
        <f t="shared" ref="BL96:BL99" si="336">BJ96*BK96</f>
        <v>0</v>
      </c>
      <c r="BM96" s="217"/>
      <c r="BN96" s="227">
        <f>IFERROR(VLOOKUP($B96,'INSUMOS ENE'!$A$2:$S$105,17,0),"")</f>
        <v>50779.065000000002</v>
      </c>
      <c r="BO96" s="219">
        <f t="shared" ref="BO96:BO99" si="337">BM96*BN96</f>
        <v>0</v>
      </c>
      <c r="BP96" s="217"/>
      <c r="BQ96" s="227">
        <f>IFERROR(VLOOKUP($B96,'INSUMOS ENE'!$A$2:$S$105,17,0),"")</f>
        <v>50779.065000000002</v>
      </c>
      <c r="BR96" s="219">
        <f t="shared" ref="BR96:BR99" si="338">BP96*BQ96</f>
        <v>0</v>
      </c>
      <c r="BS96" s="217"/>
      <c r="BT96" s="227">
        <f>IFERROR(VLOOKUP($B96,'INSUMOS ENE'!$A$2:$S$105,17,0),"")</f>
        <v>50779.065000000002</v>
      </c>
      <c r="BU96" s="219">
        <f t="shared" ref="BU96:BU99" si="339">BS96*BT96</f>
        <v>0</v>
      </c>
      <c r="BV96" s="217"/>
      <c r="BW96" s="227">
        <f>IFERROR(VLOOKUP($B96,'INSUMOS ENE'!$A$2:$S$105,17,0),"")</f>
        <v>50779.065000000002</v>
      </c>
      <c r="BX96" s="219">
        <f t="shared" ref="BX96:BX99" si="340">BV96*BW96</f>
        <v>0</v>
      </c>
      <c r="BY96" s="217"/>
      <c r="BZ96" s="227">
        <f>IFERROR(VLOOKUP($B96,'INSUMOS ENE'!$A$2:$S$105,17,0),"")</f>
        <v>50779.065000000002</v>
      </c>
      <c r="CA96" s="219">
        <f t="shared" ref="CA96:CA99" si="341">BY96*BZ96</f>
        <v>0</v>
      </c>
      <c r="CB96" s="217"/>
      <c r="CC96" s="227">
        <f>IFERROR(VLOOKUP($B96,'INSUMOS ENE'!$A$2:$S$105,17,0),"")</f>
        <v>50779.065000000002</v>
      </c>
      <c r="CD96" s="219">
        <f t="shared" ref="CD96:CD99" si="342">CB96*CC96</f>
        <v>0</v>
      </c>
      <c r="CE96" s="222">
        <f t="shared" si="164"/>
        <v>21</v>
      </c>
      <c r="CF96" s="217">
        <f t="shared" si="165"/>
        <v>0</v>
      </c>
      <c r="CG96" s="215">
        <v>17</v>
      </c>
      <c r="CH96" s="227">
        <f>IFERROR(VLOOKUP($B96,'INSUMOS ENE'!$A$2:$S$105,17,0),"")</f>
        <v>50779.065000000002</v>
      </c>
      <c r="CI96" s="228">
        <f t="shared" si="166"/>
        <v>863244.10499999998</v>
      </c>
      <c r="CJ96" s="215">
        <v>4</v>
      </c>
      <c r="CK96" s="218">
        <f>IFERROR(VLOOKUP($B96,'INSUMOS ENE'!$A$2:$S$105,14,0),"")</f>
        <v>72740.655899999998</v>
      </c>
      <c r="CL96" s="224">
        <f t="shared" si="167"/>
        <v>290962.62359999999</v>
      </c>
      <c r="CM96" s="225">
        <f t="shared" si="168"/>
        <v>1154206.7286</v>
      </c>
      <c r="CN96" s="226">
        <f t="shared" si="169"/>
        <v>1154206.7286</v>
      </c>
    </row>
    <row r="97" spans="1:92" ht="16.5" x14ac:dyDescent="0.25">
      <c r="A97" s="213">
        <v>92</v>
      </c>
      <c r="B97" s="214">
        <v>209</v>
      </c>
      <c r="C97" s="215">
        <f>IFERROR(VLOOKUP($B97,'INSUMOS ENE'!$A$2:$S$105,10,0),"")</f>
        <v>6.75</v>
      </c>
      <c r="D97" s="216" t="s">
        <v>144</v>
      </c>
      <c r="E97" s="215">
        <v>1</v>
      </c>
      <c r="F97" s="215">
        <f>IFERROR(VLOOKUP($B97,'INSUMOS ENE'!$A$2:$G$105,7,0),"")</f>
        <v>7</v>
      </c>
      <c r="G97" s="215">
        <f>IFERROR(VLOOKUP(B97,'INSUMOS ENE'!$A$2:$G$105,6,0),"0")</f>
        <v>8</v>
      </c>
      <c r="H97" s="217"/>
      <c r="I97" s="218">
        <f>IFERROR(VLOOKUP($B97,'INSUMOS ENE'!$A$2:$S$105,14,0),"")</f>
        <v>51545.874600000003</v>
      </c>
      <c r="J97" s="219">
        <f t="shared" si="163"/>
        <v>0</v>
      </c>
      <c r="K97" s="217"/>
      <c r="L97" s="218">
        <f>IFERROR(VLOOKUP($B97,'INSUMOS ENE'!$A$2:$S$105,14,0),"")</f>
        <v>51545.874600000003</v>
      </c>
      <c r="M97" s="219">
        <f t="shared" si="320"/>
        <v>0</v>
      </c>
      <c r="N97" s="217"/>
      <c r="O97" s="218">
        <f>IFERROR(VLOOKUP($B97,'INSUMOS ENE'!$A$2:$S$105,14,0),"")</f>
        <v>51545.874600000003</v>
      </c>
      <c r="P97" s="219">
        <f t="shared" si="321"/>
        <v>0</v>
      </c>
      <c r="Q97" s="217"/>
      <c r="R97" s="218">
        <f>IFERROR(VLOOKUP($B97,'INSUMOS ENE'!$A$2:$S$105,14,0),"")</f>
        <v>51545.874600000003</v>
      </c>
      <c r="S97" s="219">
        <f t="shared" si="322"/>
        <v>0</v>
      </c>
      <c r="T97" s="217"/>
      <c r="U97" s="218">
        <f>IFERROR(VLOOKUP($B97,'INSUMOS ENE'!$A$2:$S$105,14,0),"")</f>
        <v>51545.874600000003</v>
      </c>
      <c r="V97" s="219">
        <f t="shared" si="323"/>
        <v>0</v>
      </c>
      <c r="W97" s="217">
        <v>6</v>
      </c>
      <c r="X97" s="218">
        <f>IFERROR(VLOOKUP($B97,'INSUMOS ENE'!$A$2:$S$105,14,0),"")</f>
        <v>51545.874600000003</v>
      </c>
      <c r="Y97" s="219">
        <f t="shared" ref="Y97:Y98" si="343">W97*X97</f>
        <v>309275.2476</v>
      </c>
      <c r="Z97" s="217"/>
      <c r="AA97" s="218">
        <f>IFERROR(VLOOKUP($B97,'INSUMOS ENE'!$A$2:$S$105,14,0),"")</f>
        <v>51545.874600000003</v>
      </c>
      <c r="AB97" s="219">
        <f t="shared" si="324"/>
        <v>0</v>
      </c>
      <c r="AC97" s="217"/>
      <c r="AD97" s="218">
        <f>IFERROR(VLOOKUP($B97,'INSUMOS ENE'!$A$2:$S$105,14,0),"")</f>
        <v>51545.874600000003</v>
      </c>
      <c r="AE97" s="219">
        <f t="shared" si="325"/>
        <v>0</v>
      </c>
      <c r="AF97" s="217"/>
      <c r="AG97" s="218">
        <f>IFERROR(VLOOKUP($B97,'INSUMOS ENE'!$A$2:$S$105,14,0),"")</f>
        <v>51545.874600000003</v>
      </c>
      <c r="AH97" s="219">
        <f t="shared" si="326"/>
        <v>0</v>
      </c>
      <c r="AI97" s="217"/>
      <c r="AJ97" s="218">
        <f>IFERROR(VLOOKUP($B97,'INSUMOS ENE'!$A$2:$S$105,14,0),"")</f>
        <v>51545.874600000003</v>
      </c>
      <c r="AK97" s="219">
        <f t="shared" si="327"/>
        <v>0</v>
      </c>
      <c r="AL97" s="217"/>
      <c r="AM97" s="218">
        <f>IFERROR(VLOOKUP($B97,'INSUMOS ENE'!$A$2:$S$105,14,0),"")</f>
        <v>51545.874600000003</v>
      </c>
      <c r="AN97" s="219">
        <f t="shared" si="328"/>
        <v>0</v>
      </c>
      <c r="AO97" s="217"/>
      <c r="AP97" s="218">
        <f>IFERROR(VLOOKUP($B97,'INSUMOS ENE'!$A$2:$S$105,14,0),"")</f>
        <v>51545.874600000003</v>
      </c>
      <c r="AQ97" s="219">
        <f t="shared" si="329"/>
        <v>0</v>
      </c>
      <c r="AR97" s="217"/>
      <c r="AS97" s="218">
        <f>IFERROR(VLOOKUP($B97,'INSUMOS ENE'!$A$2:$S$105,14,0),"")</f>
        <v>51545.874600000003</v>
      </c>
      <c r="AT97" s="219">
        <f t="shared" si="330"/>
        <v>0</v>
      </c>
      <c r="AU97" s="217">
        <v>2</v>
      </c>
      <c r="AV97" s="227">
        <f>IFERROR(VLOOKUP($B97,'INSUMOS ENE'!$A$2:$S$105,17,0),"")</f>
        <v>37357.794999999998</v>
      </c>
      <c r="AW97" s="221">
        <f>+AU97*AV97</f>
        <v>74715.59</v>
      </c>
      <c r="AX97" s="217"/>
      <c r="AY97" s="218">
        <f>IFERROR(VLOOKUP($B97,'INSUMOS ENE'!$A$2:$S$105,14,0),"")</f>
        <v>51545.874600000003</v>
      </c>
      <c r="AZ97" s="219">
        <f t="shared" si="332"/>
        <v>0</v>
      </c>
      <c r="BA97" s="217"/>
      <c r="BB97" s="218">
        <f>IFERROR(VLOOKUP($B97,'INSUMOS ENE'!$A$2:$S$105,14,0),"")</f>
        <v>51545.874600000003</v>
      </c>
      <c r="BC97" s="219">
        <f t="shared" si="333"/>
        <v>0</v>
      </c>
      <c r="BD97" s="217"/>
      <c r="BE97" s="218">
        <f>IFERROR(VLOOKUP($B97,'INSUMOS ENE'!$A$2:$S$105,14,0),"")</f>
        <v>51545.874600000003</v>
      </c>
      <c r="BF97" s="219">
        <f t="shared" si="334"/>
        <v>0</v>
      </c>
      <c r="BG97" s="217"/>
      <c r="BH97" s="218">
        <f>IFERROR(VLOOKUP($B97,'INSUMOS ENE'!$A$2:$S$105,14,0),"")</f>
        <v>51545.874600000003</v>
      </c>
      <c r="BI97" s="219">
        <f t="shared" si="335"/>
        <v>0</v>
      </c>
      <c r="BJ97" s="217"/>
      <c r="BK97" s="218">
        <f>IFERROR(VLOOKUP($B97,'INSUMOS ENE'!$A$2:$S$105,14,0),"")</f>
        <v>51545.874600000003</v>
      </c>
      <c r="BL97" s="219">
        <f t="shared" si="336"/>
        <v>0</v>
      </c>
      <c r="BM97" s="217"/>
      <c r="BN97" s="218">
        <f>IFERROR(VLOOKUP($B97,'INSUMOS ENE'!$A$2:$S$105,14,0),"")</f>
        <v>51545.874600000003</v>
      </c>
      <c r="BO97" s="219">
        <f t="shared" si="337"/>
        <v>0</v>
      </c>
      <c r="BP97" s="217"/>
      <c r="BQ97" s="218">
        <f>IFERROR(VLOOKUP($B97,'INSUMOS ENE'!$A$2:$S$105,14,0),"")</f>
        <v>51545.874600000003</v>
      </c>
      <c r="BR97" s="219">
        <f t="shared" si="338"/>
        <v>0</v>
      </c>
      <c r="BS97" s="217"/>
      <c r="BT97" s="218">
        <f>IFERROR(VLOOKUP($B97,'INSUMOS ENE'!$A$2:$S$105,14,0),"")</f>
        <v>51545.874600000003</v>
      </c>
      <c r="BU97" s="219">
        <f t="shared" si="339"/>
        <v>0</v>
      </c>
      <c r="BV97" s="217"/>
      <c r="BW97" s="218">
        <f>IFERROR(VLOOKUP($B97,'INSUMOS ENE'!$A$2:$S$105,14,0),"")</f>
        <v>51545.874600000003</v>
      </c>
      <c r="BX97" s="219">
        <f t="shared" si="340"/>
        <v>0</v>
      </c>
      <c r="BY97" s="217"/>
      <c r="BZ97" s="218">
        <f>IFERROR(VLOOKUP($B97,'INSUMOS ENE'!$A$2:$S$105,14,0),"")</f>
        <v>51545.874600000003</v>
      </c>
      <c r="CA97" s="219">
        <f t="shared" si="341"/>
        <v>0</v>
      </c>
      <c r="CB97" s="217"/>
      <c r="CC97" s="218">
        <f>IFERROR(VLOOKUP($B97,'INSUMOS ENE'!$A$2:$S$105,14,0),"")</f>
        <v>51545.874600000003</v>
      </c>
      <c r="CD97" s="219">
        <f t="shared" si="342"/>
        <v>0</v>
      </c>
      <c r="CE97" s="222">
        <f t="shared" si="164"/>
        <v>8</v>
      </c>
      <c r="CF97" s="217">
        <f t="shared" si="165"/>
        <v>0</v>
      </c>
      <c r="CG97" s="215">
        <v>2</v>
      </c>
      <c r="CH97" s="227">
        <f>IFERROR(VLOOKUP($B97,'INSUMOS ENE'!$A$2:$S$105,17,0),"")</f>
        <v>37357.794999999998</v>
      </c>
      <c r="CI97" s="228">
        <f t="shared" si="166"/>
        <v>74715.59</v>
      </c>
      <c r="CJ97" s="215">
        <v>6</v>
      </c>
      <c r="CK97" s="218">
        <f>IFERROR(VLOOKUP($B97,'INSUMOS ENE'!$A$2:$S$105,14,0),"")</f>
        <v>51545.874600000003</v>
      </c>
      <c r="CL97" s="224">
        <f t="shared" si="167"/>
        <v>309275.2476</v>
      </c>
      <c r="CM97" s="225">
        <f t="shared" si="168"/>
        <v>383990.83759999997</v>
      </c>
      <c r="CN97" s="226">
        <f t="shared" si="169"/>
        <v>383990.83759999997</v>
      </c>
    </row>
    <row r="98" spans="1:92" ht="16.5" x14ac:dyDescent="0.25">
      <c r="A98" s="213">
        <v>93</v>
      </c>
      <c r="B98" s="214">
        <v>210</v>
      </c>
      <c r="C98" s="215">
        <f>IFERROR(VLOOKUP($B98,'INSUMOS ENE'!$A$2:$S$105,10,0),"")</f>
        <v>4.5</v>
      </c>
      <c r="D98" s="216" t="s">
        <v>110</v>
      </c>
      <c r="E98" s="215">
        <v>14</v>
      </c>
      <c r="F98" s="215">
        <f>IFERROR(VLOOKUP($B98,'INSUMOS ENE'!$A$2:$G$105,7,0),"")</f>
        <v>8</v>
      </c>
      <c r="G98" s="215">
        <f>IFERROR(VLOOKUP(B98,'INSUMOS ENE'!$A$2:$G$105,6,0),"0")</f>
        <v>22</v>
      </c>
      <c r="H98" s="217">
        <v>5</v>
      </c>
      <c r="I98" s="227">
        <f>IFERROR(VLOOKUP($B98,'INSUMOS ENE'!$A$2:$S$105,17,0),"")</f>
        <v>22537.643999999997</v>
      </c>
      <c r="J98" s="219">
        <f t="shared" si="163"/>
        <v>112688.21999999999</v>
      </c>
      <c r="K98" s="217">
        <v>5</v>
      </c>
      <c r="L98" s="218">
        <f>IFERROR(VLOOKUP($B98,'INSUMOS ENE'!$A$2:$S$105,14,0),"")</f>
        <v>39305.928599999999</v>
      </c>
      <c r="M98" s="219">
        <f>+K98*L98</f>
        <v>196529.64299999998</v>
      </c>
      <c r="N98" s="217"/>
      <c r="O98" s="227">
        <f>IFERROR(VLOOKUP($B98,'INSUMOS ENE'!$A$2:$S$105,17,0),"")</f>
        <v>22537.643999999997</v>
      </c>
      <c r="P98" s="219">
        <f t="shared" si="321"/>
        <v>0</v>
      </c>
      <c r="Q98" s="217"/>
      <c r="R98" s="227">
        <f>IFERROR(VLOOKUP($B98,'INSUMOS ENE'!$A$2:$S$105,17,0),"")</f>
        <v>22537.643999999997</v>
      </c>
      <c r="S98" s="219">
        <f t="shared" si="322"/>
        <v>0</v>
      </c>
      <c r="T98" s="217"/>
      <c r="U98" s="227">
        <f>IFERROR(VLOOKUP($B98,'INSUMOS ENE'!$A$2:$S$105,17,0),"")</f>
        <v>22537.643999999997</v>
      </c>
      <c r="V98" s="219">
        <f t="shared" si="323"/>
        <v>0</v>
      </c>
      <c r="W98" s="217">
        <v>10</v>
      </c>
      <c r="X98" s="227">
        <f>IFERROR(VLOOKUP($B98,'INSUMOS ENE'!$A$2:$S$105,17,0),"")</f>
        <v>22537.643999999997</v>
      </c>
      <c r="Y98" s="219">
        <f t="shared" si="343"/>
        <v>225376.43999999997</v>
      </c>
      <c r="Z98" s="217"/>
      <c r="AA98" s="227">
        <f>IFERROR(VLOOKUP($B98,'INSUMOS ENE'!$A$2:$S$105,17,0),"")</f>
        <v>22537.643999999997</v>
      </c>
      <c r="AB98" s="219">
        <f t="shared" si="324"/>
        <v>0</v>
      </c>
      <c r="AC98" s="217"/>
      <c r="AD98" s="227">
        <f>IFERROR(VLOOKUP($B98,'INSUMOS ENE'!$A$2:$S$105,17,0),"")</f>
        <v>22537.643999999997</v>
      </c>
      <c r="AE98" s="219">
        <f t="shared" si="325"/>
        <v>0</v>
      </c>
      <c r="AF98" s="217"/>
      <c r="AG98" s="227">
        <f>IFERROR(VLOOKUP($B98,'INSUMOS ENE'!$A$2:$S$105,17,0),"")</f>
        <v>22537.643999999997</v>
      </c>
      <c r="AH98" s="219">
        <f t="shared" si="326"/>
        <v>0</v>
      </c>
      <c r="AI98" s="217"/>
      <c r="AJ98" s="227">
        <f>IFERROR(VLOOKUP($B98,'INSUMOS ENE'!$A$2:$S$105,17,0),"")</f>
        <v>22537.643999999997</v>
      </c>
      <c r="AK98" s="219">
        <f t="shared" si="327"/>
        <v>0</v>
      </c>
      <c r="AL98" s="217"/>
      <c r="AM98" s="227">
        <f>IFERROR(VLOOKUP($B98,'INSUMOS ENE'!$A$2:$S$105,17,0),"")</f>
        <v>22537.643999999997</v>
      </c>
      <c r="AN98" s="219">
        <f t="shared" si="328"/>
        <v>0</v>
      </c>
      <c r="AO98" s="217"/>
      <c r="AP98" s="227">
        <f>IFERROR(VLOOKUP($B98,'INSUMOS ENE'!$A$2:$S$105,17,0),"")</f>
        <v>22537.643999999997</v>
      </c>
      <c r="AQ98" s="219">
        <f t="shared" si="329"/>
        <v>0</v>
      </c>
      <c r="AR98" s="217"/>
      <c r="AS98" s="227">
        <f>IFERROR(VLOOKUP($B98,'INSUMOS ENE'!$A$2:$S$105,17,0),"")</f>
        <v>22537.643999999997</v>
      </c>
      <c r="AT98" s="219">
        <f t="shared" si="330"/>
        <v>0</v>
      </c>
      <c r="AU98" s="217">
        <v>2</v>
      </c>
      <c r="AV98" s="227">
        <f>IFERROR(VLOOKUP($B98,'INSUMOS ENE'!$A$2:$S$105,17,0),"")</f>
        <v>22537.643999999997</v>
      </c>
      <c r="AW98" s="219">
        <f t="shared" ref="AW98:AW99" si="344">AU98*AV98</f>
        <v>45075.287999999993</v>
      </c>
      <c r="AX98" s="217"/>
      <c r="AY98" s="227">
        <f>IFERROR(VLOOKUP($B98,'INSUMOS ENE'!$A$2:$S$105,17,0),"")</f>
        <v>22537.643999999997</v>
      </c>
      <c r="AZ98" s="219">
        <f t="shared" si="332"/>
        <v>0</v>
      </c>
      <c r="BA98" s="217"/>
      <c r="BB98" s="227">
        <f>IFERROR(VLOOKUP($B98,'INSUMOS ENE'!$A$2:$S$105,17,0),"")</f>
        <v>22537.643999999997</v>
      </c>
      <c r="BC98" s="219">
        <f t="shared" si="333"/>
        <v>0</v>
      </c>
      <c r="BD98" s="217"/>
      <c r="BE98" s="227">
        <f>IFERROR(VLOOKUP($B98,'INSUMOS ENE'!$A$2:$S$105,17,0),"")</f>
        <v>22537.643999999997</v>
      </c>
      <c r="BF98" s="219">
        <f t="shared" si="334"/>
        <v>0</v>
      </c>
      <c r="BG98" s="217"/>
      <c r="BH98" s="227">
        <f>IFERROR(VLOOKUP($B98,'INSUMOS ENE'!$A$2:$S$105,17,0),"")</f>
        <v>22537.643999999997</v>
      </c>
      <c r="BI98" s="219">
        <f t="shared" si="335"/>
        <v>0</v>
      </c>
      <c r="BJ98" s="217"/>
      <c r="BK98" s="227">
        <f>IFERROR(VLOOKUP($B98,'INSUMOS ENE'!$A$2:$S$105,17,0),"")</f>
        <v>22537.643999999997</v>
      </c>
      <c r="BL98" s="219">
        <f t="shared" si="336"/>
        <v>0</v>
      </c>
      <c r="BM98" s="217"/>
      <c r="BN98" s="227">
        <f>IFERROR(VLOOKUP($B98,'INSUMOS ENE'!$A$2:$S$105,17,0),"")</f>
        <v>22537.643999999997</v>
      </c>
      <c r="BO98" s="219">
        <f t="shared" si="337"/>
        <v>0</v>
      </c>
      <c r="BP98" s="217"/>
      <c r="BQ98" s="227">
        <f>IFERROR(VLOOKUP($B98,'INSUMOS ENE'!$A$2:$S$105,17,0),"")</f>
        <v>22537.643999999997</v>
      </c>
      <c r="BR98" s="219">
        <f t="shared" si="338"/>
        <v>0</v>
      </c>
      <c r="BS98" s="217"/>
      <c r="BT98" s="227">
        <f>IFERROR(VLOOKUP($B98,'INSUMOS ENE'!$A$2:$S$105,17,0),"")</f>
        <v>22537.643999999997</v>
      </c>
      <c r="BU98" s="219">
        <f t="shared" si="339"/>
        <v>0</v>
      </c>
      <c r="BV98" s="217"/>
      <c r="BW98" s="227">
        <f>IFERROR(VLOOKUP($B98,'INSUMOS ENE'!$A$2:$S$105,17,0),"")</f>
        <v>22537.643999999997</v>
      </c>
      <c r="BX98" s="219">
        <f t="shared" si="340"/>
        <v>0</v>
      </c>
      <c r="BY98" s="217"/>
      <c r="BZ98" s="227">
        <f>IFERROR(VLOOKUP($B98,'INSUMOS ENE'!$A$2:$S$105,17,0),"")</f>
        <v>22537.643999999997</v>
      </c>
      <c r="CA98" s="219">
        <f t="shared" si="341"/>
        <v>0</v>
      </c>
      <c r="CB98" s="217"/>
      <c r="CC98" s="227">
        <f>IFERROR(VLOOKUP($B98,'INSUMOS ENE'!$A$2:$S$105,17,0),"")</f>
        <v>22537.643999999997</v>
      </c>
      <c r="CD98" s="219">
        <f t="shared" si="342"/>
        <v>0</v>
      </c>
      <c r="CE98" s="222">
        <f t="shared" si="164"/>
        <v>22</v>
      </c>
      <c r="CF98" s="217">
        <f t="shared" si="165"/>
        <v>0</v>
      </c>
      <c r="CG98" s="215">
        <v>17</v>
      </c>
      <c r="CH98" s="227">
        <f>IFERROR(VLOOKUP($B98,'INSUMOS ENE'!$A$2:$S$105,17,0),"")</f>
        <v>22537.643999999997</v>
      </c>
      <c r="CI98" s="228">
        <f t="shared" si="166"/>
        <v>383139.94799999992</v>
      </c>
      <c r="CJ98" s="215">
        <v>5</v>
      </c>
      <c r="CK98" s="218">
        <f>IFERROR(VLOOKUP($B98,'INSUMOS ENE'!$A$2:$S$105,14,0),"")</f>
        <v>39305.928599999999</v>
      </c>
      <c r="CL98" s="224">
        <f t="shared" si="167"/>
        <v>196529.64299999998</v>
      </c>
      <c r="CM98" s="225">
        <f t="shared" si="168"/>
        <v>579669.5909999999</v>
      </c>
      <c r="CN98" s="226">
        <f t="shared" si="169"/>
        <v>579669.5909999999</v>
      </c>
    </row>
    <row r="99" spans="1:92" ht="16.5" x14ac:dyDescent="0.25">
      <c r="A99" s="213">
        <v>94</v>
      </c>
      <c r="B99" s="214">
        <v>211</v>
      </c>
      <c r="C99" s="215">
        <f>IFERROR(VLOOKUP($B99,'INSUMOS ENE'!$A$2:$S$105,10,0),"")</f>
        <v>5.25</v>
      </c>
      <c r="D99" s="216" t="s">
        <v>111</v>
      </c>
      <c r="E99" s="215">
        <v>7</v>
      </c>
      <c r="F99" s="215">
        <f>IFERROR(VLOOKUP($B99,'INSUMOS ENE'!$A$2:$G$105,7,0),"")</f>
        <v>7</v>
      </c>
      <c r="G99" s="215">
        <f>IFERROR(VLOOKUP(B99,'INSUMOS ENE'!$A$2:$G$105,6,0),"0")</f>
        <v>14</v>
      </c>
      <c r="H99" s="217"/>
      <c r="I99" s="218">
        <f>IFERROR(VLOOKUP($B99,'INSUMOS ENE'!$A$2:$S$105,14,0),"")</f>
        <v>29553.699600000004</v>
      </c>
      <c r="J99" s="219">
        <f t="shared" si="163"/>
        <v>0</v>
      </c>
      <c r="K99" s="217"/>
      <c r="L99" s="218">
        <f>IFERROR(VLOOKUP($B99,'INSUMOS ENE'!$A$2:$S$105,14,0),"")</f>
        <v>29553.699600000004</v>
      </c>
      <c r="M99" s="219">
        <f t="shared" ref="M99" si="345">K99*L99</f>
        <v>0</v>
      </c>
      <c r="N99" s="217"/>
      <c r="O99" s="218">
        <f>IFERROR(VLOOKUP($B99,'INSUMOS ENE'!$A$2:$S$105,14,0),"")</f>
        <v>29553.699600000004</v>
      </c>
      <c r="P99" s="219">
        <f t="shared" si="321"/>
        <v>0</v>
      </c>
      <c r="Q99" s="217"/>
      <c r="R99" s="218">
        <f>IFERROR(VLOOKUP($B99,'INSUMOS ENE'!$A$2:$S$105,14,0),"")</f>
        <v>29553.699600000004</v>
      </c>
      <c r="S99" s="219">
        <f t="shared" si="322"/>
        <v>0</v>
      </c>
      <c r="T99" s="217"/>
      <c r="U99" s="218">
        <f>IFERROR(VLOOKUP($B99,'INSUMOS ENE'!$A$2:$S$105,14,0),"")</f>
        <v>29553.699600000004</v>
      </c>
      <c r="V99" s="219">
        <f t="shared" si="323"/>
        <v>0</v>
      </c>
      <c r="W99" s="217">
        <v>10</v>
      </c>
      <c r="X99" s="227">
        <f>IFERROR(VLOOKUP($B99,'INSUMOS ENE'!$A$2:$S$105,17,0),"")</f>
        <v>15992.016</v>
      </c>
      <c r="Y99" s="221">
        <f>+W99*X99</f>
        <v>159920.16</v>
      </c>
      <c r="Z99" s="217"/>
      <c r="AA99" s="218">
        <f>IFERROR(VLOOKUP($B99,'INSUMOS ENE'!$A$2:$S$105,14,0),"")</f>
        <v>29553.699600000004</v>
      </c>
      <c r="AB99" s="219">
        <f t="shared" si="324"/>
        <v>0</v>
      </c>
      <c r="AC99" s="217"/>
      <c r="AD99" s="218">
        <f>IFERROR(VLOOKUP($B99,'INSUMOS ENE'!$A$2:$S$105,14,0),"")</f>
        <v>29553.699600000004</v>
      </c>
      <c r="AE99" s="219">
        <f t="shared" si="325"/>
        <v>0</v>
      </c>
      <c r="AF99" s="217"/>
      <c r="AG99" s="218">
        <f>IFERROR(VLOOKUP($B99,'INSUMOS ENE'!$A$2:$S$105,14,0),"")</f>
        <v>29553.699600000004</v>
      </c>
      <c r="AH99" s="219">
        <f t="shared" si="326"/>
        <v>0</v>
      </c>
      <c r="AI99" s="217"/>
      <c r="AJ99" s="218">
        <f>IFERROR(VLOOKUP($B99,'INSUMOS ENE'!$A$2:$S$105,14,0),"")</f>
        <v>29553.699600000004</v>
      </c>
      <c r="AK99" s="219">
        <f t="shared" si="327"/>
        <v>0</v>
      </c>
      <c r="AL99" s="217"/>
      <c r="AM99" s="218">
        <f>IFERROR(VLOOKUP($B99,'INSUMOS ENE'!$A$2:$S$105,14,0),"")</f>
        <v>29553.699600000004</v>
      </c>
      <c r="AN99" s="219">
        <f t="shared" si="328"/>
        <v>0</v>
      </c>
      <c r="AO99" s="217"/>
      <c r="AP99" s="218">
        <f>IFERROR(VLOOKUP($B99,'INSUMOS ENE'!$A$2:$S$105,14,0),"")</f>
        <v>29553.699600000004</v>
      </c>
      <c r="AQ99" s="219">
        <f t="shared" si="329"/>
        <v>0</v>
      </c>
      <c r="AR99" s="217"/>
      <c r="AS99" s="218">
        <f>IFERROR(VLOOKUP($B99,'INSUMOS ENE'!$A$2:$S$105,14,0),"")</f>
        <v>29553.699600000004</v>
      </c>
      <c r="AT99" s="219">
        <f t="shared" si="330"/>
        <v>0</v>
      </c>
      <c r="AU99" s="217">
        <v>2</v>
      </c>
      <c r="AV99" s="218">
        <f>IFERROR(VLOOKUP($B99,'INSUMOS ENE'!$A$2:$S$105,14,0),"")</f>
        <v>29553.699600000004</v>
      </c>
      <c r="AW99" s="219">
        <f t="shared" si="344"/>
        <v>59107.399200000007</v>
      </c>
      <c r="AX99" s="217"/>
      <c r="AY99" s="218">
        <f>IFERROR(VLOOKUP($B99,'INSUMOS ENE'!$A$2:$S$105,14,0),"")</f>
        <v>29553.699600000004</v>
      </c>
      <c r="AZ99" s="219">
        <f t="shared" si="332"/>
        <v>0</v>
      </c>
      <c r="BA99" s="217"/>
      <c r="BB99" s="218">
        <f>IFERROR(VLOOKUP($B99,'INSUMOS ENE'!$A$2:$S$105,14,0),"")</f>
        <v>29553.699600000004</v>
      </c>
      <c r="BC99" s="219">
        <f t="shared" si="333"/>
        <v>0</v>
      </c>
      <c r="BD99" s="217"/>
      <c r="BE99" s="218">
        <f>IFERROR(VLOOKUP($B99,'INSUMOS ENE'!$A$2:$S$105,14,0),"")</f>
        <v>29553.699600000004</v>
      </c>
      <c r="BF99" s="219">
        <f t="shared" si="334"/>
        <v>0</v>
      </c>
      <c r="BG99" s="217"/>
      <c r="BH99" s="218">
        <f>IFERROR(VLOOKUP($B99,'INSUMOS ENE'!$A$2:$S$105,14,0),"")</f>
        <v>29553.699600000004</v>
      </c>
      <c r="BI99" s="219">
        <f t="shared" si="335"/>
        <v>0</v>
      </c>
      <c r="BJ99" s="217"/>
      <c r="BK99" s="218">
        <f>IFERROR(VLOOKUP($B99,'INSUMOS ENE'!$A$2:$S$105,14,0),"")</f>
        <v>29553.699600000004</v>
      </c>
      <c r="BL99" s="219">
        <f t="shared" si="336"/>
        <v>0</v>
      </c>
      <c r="BM99" s="217"/>
      <c r="BN99" s="218">
        <f>IFERROR(VLOOKUP($B99,'INSUMOS ENE'!$A$2:$S$105,14,0),"")</f>
        <v>29553.699600000004</v>
      </c>
      <c r="BO99" s="219">
        <f t="shared" si="337"/>
        <v>0</v>
      </c>
      <c r="BP99" s="217"/>
      <c r="BQ99" s="218">
        <f>IFERROR(VLOOKUP($B99,'INSUMOS ENE'!$A$2:$S$105,14,0),"")</f>
        <v>29553.699600000004</v>
      </c>
      <c r="BR99" s="219">
        <f t="shared" si="338"/>
        <v>0</v>
      </c>
      <c r="BS99" s="217"/>
      <c r="BT99" s="218">
        <f>IFERROR(VLOOKUP($B99,'INSUMOS ENE'!$A$2:$S$105,14,0),"")</f>
        <v>29553.699600000004</v>
      </c>
      <c r="BU99" s="219">
        <f t="shared" si="339"/>
        <v>0</v>
      </c>
      <c r="BV99" s="217"/>
      <c r="BW99" s="218">
        <f>IFERROR(VLOOKUP($B99,'INSUMOS ENE'!$A$2:$S$105,14,0),"")</f>
        <v>29553.699600000004</v>
      </c>
      <c r="BX99" s="219">
        <f t="shared" si="340"/>
        <v>0</v>
      </c>
      <c r="BY99" s="217">
        <v>2</v>
      </c>
      <c r="BZ99" s="218">
        <f>IFERROR(VLOOKUP($B99,'INSUMOS ENE'!$A$2:$S$105,14,0),"")</f>
        <v>29553.699600000004</v>
      </c>
      <c r="CA99" s="219">
        <f t="shared" si="341"/>
        <v>59107.399200000007</v>
      </c>
      <c r="CB99" s="217"/>
      <c r="CC99" s="218">
        <f>IFERROR(VLOOKUP($B99,'INSUMOS ENE'!$A$2:$S$105,14,0),"")</f>
        <v>29553.699600000004</v>
      </c>
      <c r="CD99" s="219">
        <f t="shared" si="342"/>
        <v>0</v>
      </c>
      <c r="CE99" s="222">
        <f t="shared" si="164"/>
        <v>14</v>
      </c>
      <c r="CF99" s="217">
        <f t="shared" si="165"/>
        <v>0</v>
      </c>
      <c r="CG99" s="215">
        <v>10</v>
      </c>
      <c r="CH99" s="227">
        <f>IFERROR(VLOOKUP($B99,'INSUMOS ENE'!$A$2:$S$105,17,0),"")</f>
        <v>15992.016</v>
      </c>
      <c r="CI99" s="228">
        <f t="shared" si="166"/>
        <v>159920.16</v>
      </c>
      <c r="CJ99" s="215">
        <v>4</v>
      </c>
      <c r="CK99" s="218">
        <f>IFERROR(VLOOKUP($B99,'INSUMOS ENE'!$A$2:$S$105,14,0),"")</f>
        <v>29553.699600000004</v>
      </c>
      <c r="CL99" s="224">
        <f t="shared" si="167"/>
        <v>118214.79840000001</v>
      </c>
      <c r="CM99" s="225">
        <f t="shared" si="168"/>
        <v>278134.9584</v>
      </c>
      <c r="CN99" s="226">
        <f t="shared" si="169"/>
        <v>278134.9584</v>
      </c>
    </row>
    <row r="100" spans="1:92" ht="16.5" x14ac:dyDescent="0.25">
      <c r="A100" s="213">
        <v>95</v>
      </c>
      <c r="B100" s="214">
        <v>212</v>
      </c>
      <c r="C100" s="215">
        <f>IFERROR(VLOOKUP($B100,'INSUMOS ENE'!$A$2:$S$105,10,0),"")</f>
        <v>0</v>
      </c>
      <c r="D100" s="216" t="s">
        <v>112</v>
      </c>
      <c r="E100" s="215">
        <v>37</v>
      </c>
      <c r="F100" s="215">
        <f>IFERROR(VLOOKUP($B100,'INSUMOS ENE'!$A$2:$G$105,7,0),"")</f>
        <v>-10</v>
      </c>
      <c r="G100" s="215">
        <f>IFERROR(VLOOKUP(B100,'INSUMOS ENE'!$A$2:$G$105,6,0),"0")</f>
        <v>27</v>
      </c>
      <c r="H100" s="217"/>
      <c r="I100" s="220">
        <f>IFERROR(VLOOKUP($B100,'INSUMOS ENE'!$A$2:$S$105,17,0),"")</f>
        <v>2505.5839999999998</v>
      </c>
      <c r="J100" s="219">
        <f t="shared" si="163"/>
        <v>0</v>
      </c>
      <c r="K100" s="217"/>
      <c r="L100" s="220">
        <f>IFERROR(VLOOKUP($B100,'INSUMOS ENE'!$A$2:$S$105,17,0),"")</f>
        <v>2505.5839999999998</v>
      </c>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7"/>
      <c r="BA100" s="217"/>
      <c r="BB100" s="217"/>
      <c r="BC100" s="217"/>
      <c r="BD100" s="217"/>
      <c r="BE100" s="217"/>
      <c r="BF100" s="217"/>
      <c r="BG100" s="217"/>
      <c r="BH100" s="217"/>
      <c r="BI100" s="217"/>
      <c r="BJ100" s="217"/>
      <c r="BK100" s="217"/>
      <c r="BL100" s="217"/>
      <c r="BM100" s="217"/>
      <c r="BN100" s="217"/>
      <c r="BO100" s="217"/>
      <c r="BP100" s="217"/>
      <c r="BQ100" s="217"/>
      <c r="BR100" s="217"/>
      <c r="BS100" s="217"/>
      <c r="BT100" s="217"/>
      <c r="BU100" s="217"/>
      <c r="BV100" s="217"/>
      <c r="BW100" s="217"/>
      <c r="BX100" s="217"/>
      <c r="BY100" s="217"/>
      <c r="BZ100" s="217"/>
      <c r="CA100" s="217"/>
      <c r="CB100" s="217"/>
      <c r="CC100" s="217"/>
      <c r="CD100" s="217"/>
      <c r="CE100" s="222">
        <f t="shared" si="164"/>
        <v>0</v>
      </c>
      <c r="CF100" s="217">
        <f t="shared" si="165"/>
        <v>-27</v>
      </c>
      <c r="CG100" s="215">
        <v>27</v>
      </c>
      <c r="CH100" s="227">
        <f>IFERROR(VLOOKUP($B100,'INSUMOS ENE'!$A$2:$S$105,17,0),"")</f>
        <v>2505.5839999999998</v>
      </c>
      <c r="CI100" s="228">
        <f t="shared" si="166"/>
        <v>67650.767999999996</v>
      </c>
      <c r="CJ100" s="215">
        <v>0</v>
      </c>
      <c r="CK100" s="218">
        <f>IFERROR(VLOOKUP($B100,'INSUMOS ENE'!$A$2:$S$105,14,0),"")</f>
        <v>3333.3516</v>
      </c>
      <c r="CL100" s="224">
        <f t="shared" si="167"/>
        <v>0</v>
      </c>
      <c r="CM100" s="225">
        <f t="shared" si="168"/>
        <v>0</v>
      </c>
      <c r="CN100" s="226">
        <f t="shared" si="169"/>
        <v>67650.767999999996</v>
      </c>
    </row>
    <row r="101" spans="1:92" ht="16.5" x14ac:dyDescent="0.25">
      <c r="A101" s="213">
        <v>96</v>
      </c>
      <c r="B101" s="214">
        <v>213</v>
      </c>
      <c r="C101" s="215">
        <f>IFERROR(VLOOKUP($B101,'INSUMOS ENE'!$A$2:$S$105,10,0),"")</f>
        <v>0</v>
      </c>
      <c r="D101" s="216" t="s">
        <v>145</v>
      </c>
      <c r="E101" s="215">
        <v>1</v>
      </c>
      <c r="F101" s="215">
        <f>IFERROR(VLOOKUP($B101,'INSUMOS ENE'!$A$2:$G$105,7,0),"")</f>
        <v>-1</v>
      </c>
      <c r="G101" s="215">
        <f>IFERROR(VLOOKUP(B101,'INSUMOS ENE'!$A$2:$G$105,6,0),"0")</f>
        <v>0</v>
      </c>
      <c r="H101" s="217"/>
      <c r="I101" s="220">
        <f>IFERROR(VLOOKUP($B101,'INSUMOS ENE'!$A$2:$S$105,17,0),"")</f>
        <v>0</v>
      </c>
      <c r="J101" s="219">
        <f t="shared" si="163"/>
        <v>0</v>
      </c>
      <c r="K101" s="217"/>
      <c r="L101" s="220">
        <f>IFERROR(VLOOKUP($B101,'INSUMOS ENE'!$A$2:$S$105,17,0),"")</f>
        <v>0</v>
      </c>
      <c r="M101" s="217"/>
      <c r="N101" s="217"/>
      <c r="O101" s="217"/>
      <c r="P101" s="217"/>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7"/>
      <c r="BA101" s="217"/>
      <c r="BB101" s="217"/>
      <c r="BC101" s="217"/>
      <c r="BD101" s="217"/>
      <c r="BE101" s="217"/>
      <c r="BF101" s="217"/>
      <c r="BG101" s="217"/>
      <c r="BH101" s="217"/>
      <c r="BI101" s="217"/>
      <c r="BJ101" s="217"/>
      <c r="BK101" s="217"/>
      <c r="BL101" s="217"/>
      <c r="BM101" s="217"/>
      <c r="BN101" s="217"/>
      <c r="BO101" s="217"/>
      <c r="BP101" s="217"/>
      <c r="BQ101" s="217"/>
      <c r="BR101" s="217"/>
      <c r="BS101" s="217"/>
      <c r="BT101" s="217"/>
      <c r="BU101" s="217"/>
      <c r="BV101" s="217"/>
      <c r="BW101" s="217"/>
      <c r="BX101" s="217"/>
      <c r="BY101" s="217"/>
      <c r="BZ101" s="217"/>
      <c r="CA101" s="217"/>
      <c r="CB101" s="217"/>
      <c r="CC101" s="217"/>
      <c r="CD101" s="217"/>
      <c r="CE101" s="222">
        <f t="shared" si="164"/>
        <v>0</v>
      </c>
      <c r="CF101" s="217">
        <f t="shared" si="165"/>
        <v>0</v>
      </c>
      <c r="CG101" s="215">
        <v>0</v>
      </c>
      <c r="CH101" s="227">
        <f>IFERROR(VLOOKUP($B101,'INSUMOS ENE'!$A$2:$S$105,17,0),"")</f>
        <v>0</v>
      </c>
      <c r="CI101" s="228">
        <f t="shared" si="166"/>
        <v>0</v>
      </c>
      <c r="CJ101" s="215">
        <v>0</v>
      </c>
      <c r="CK101" s="218">
        <f>IFERROR(VLOOKUP($B101,'INSUMOS ENE'!$A$2:$S$105,14,0),"")</f>
        <v>10448.411399999999</v>
      </c>
      <c r="CL101" s="224">
        <f t="shared" si="167"/>
        <v>0</v>
      </c>
      <c r="CM101" s="225">
        <f t="shared" si="168"/>
        <v>0</v>
      </c>
      <c r="CN101" s="226">
        <f t="shared" si="169"/>
        <v>0</v>
      </c>
    </row>
    <row r="102" spans="1:92" ht="16.5" x14ac:dyDescent="0.25">
      <c r="A102" s="213">
        <v>97</v>
      </c>
      <c r="B102" s="214">
        <v>215</v>
      </c>
      <c r="C102" s="215">
        <f>IFERROR(VLOOKUP($B102,'INSUMOS ENE'!$A$2:$S$105,10,0),"")</f>
        <v>0</v>
      </c>
      <c r="D102" s="216" t="s">
        <v>113</v>
      </c>
      <c r="E102" s="215">
        <v>15</v>
      </c>
      <c r="F102" s="215">
        <f>IFERROR(VLOOKUP($B102,'INSUMOS ENE'!$A$2:$G$105,7,0),"")</f>
        <v>-9</v>
      </c>
      <c r="G102" s="215">
        <f>IFERROR(VLOOKUP(B102,'INSUMOS ENE'!$A$2:$G$105,6,0),"0")</f>
        <v>6</v>
      </c>
      <c r="H102" s="217"/>
      <c r="I102" s="220">
        <f>IFERROR(VLOOKUP($B102,'INSUMOS ENE'!$A$2:$S$105,17,0),"")</f>
        <v>10476.367999999999</v>
      </c>
      <c r="J102" s="219">
        <f t="shared" si="163"/>
        <v>0</v>
      </c>
      <c r="K102" s="217"/>
      <c r="L102" s="220">
        <f>IFERROR(VLOOKUP($B102,'INSUMOS ENE'!$A$2:$S$105,17,0),"")</f>
        <v>10476.367999999999</v>
      </c>
      <c r="M102" s="217"/>
      <c r="N102" s="217"/>
      <c r="O102" s="217"/>
      <c r="P102" s="217"/>
      <c r="Q102" s="217"/>
      <c r="R102" s="217"/>
      <c r="S102" s="217"/>
      <c r="T102" s="217"/>
      <c r="U102" s="217"/>
      <c r="V102" s="217"/>
      <c r="W102" s="217"/>
      <c r="X102" s="217"/>
      <c r="Y102" s="217"/>
      <c r="Z102" s="217"/>
      <c r="AA102" s="217"/>
      <c r="AB102" s="217"/>
      <c r="AC102" s="217"/>
      <c r="AD102" s="217"/>
      <c r="AE102" s="217"/>
      <c r="AF102" s="217"/>
      <c r="AG102" s="217"/>
      <c r="AH102" s="217"/>
      <c r="AI102" s="217"/>
      <c r="AJ102" s="217"/>
      <c r="AK102" s="217"/>
      <c r="AL102" s="217"/>
      <c r="AM102" s="217"/>
      <c r="AN102" s="217"/>
      <c r="AO102" s="217"/>
      <c r="AP102" s="217"/>
      <c r="AQ102" s="217"/>
      <c r="AR102" s="217"/>
      <c r="AS102" s="217"/>
      <c r="AT102" s="217"/>
      <c r="AU102" s="217"/>
      <c r="AV102" s="217"/>
      <c r="AW102" s="217"/>
      <c r="AX102" s="217"/>
      <c r="AY102" s="217"/>
      <c r="AZ102" s="217"/>
      <c r="BA102" s="217"/>
      <c r="BB102" s="217"/>
      <c r="BC102" s="217"/>
      <c r="BD102" s="217"/>
      <c r="BE102" s="217"/>
      <c r="BF102" s="217"/>
      <c r="BG102" s="217"/>
      <c r="BH102" s="217"/>
      <c r="BI102" s="217"/>
      <c r="BJ102" s="217"/>
      <c r="BK102" s="217"/>
      <c r="BL102" s="217"/>
      <c r="BM102" s="217"/>
      <c r="BN102" s="217"/>
      <c r="BO102" s="217"/>
      <c r="BP102" s="217"/>
      <c r="BQ102" s="217"/>
      <c r="BR102" s="217"/>
      <c r="BS102" s="217"/>
      <c r="BT102" s="217"/>
      <c r="BU102" s="217"/>
      <c r="BV102" s="217"/>
      <c r="BW102" s="217"/>
      <c r="BX102" s="217"/>
      <c r="BY102" s="217"/>
      <c r="BZ102" s="217"/>
      <c r="CA102" s="217"/>
      <c r="CB102" s="217"/>
      <c r="CC102" s="217"/>
      <c r="CD102" s="217"/>
      <c r="CE102" s="222">
        <f t="shared" si="164"/>
        <v>0</v>
      </c>
      <c r="CF102" s="217">
        <f t="shared" si="165"/>
        <v>-6</v>
      </c>
      <c r="CG102" s="215">
        <v>6</v>
      </c>
      <c r="CH102" s="227">
        <f>IFERROR(VLOOKUP($B102,'INSUMOS ENE'!$A$2:$S$105,17,0),"")</f>
        <v>10476.367999999999</v>
      </c>
      <c r="CI102" s="228">
        <f t="shared" si="166"/>
        <v>62858.207999999991</v>
      </c>
      <c r="CJ102" s="215">
        <v>0</v>
      </c>
      <c r="CK102" s="218">
        <f>IFERROR(VLOOKUP($B102,'INSUMOS ENE'!$A$2:$S$105,14,0),"")</f>
        <v>31743.458099999996</v>
      </c>
      <c r="CL102" s="224">
        <f t="shared" si="167"/>
        <v>0</v>
      </c>
      <c r="CM102" s="225">
        <f t="shared" si="168"/>
        <v>0</v>
      </c>
      <c r="CN102" s="226">
        <f t="shared" si="169"/>
        <v>62858.207999999991</v>
      </c>
    </row>
    <row r="103" spans="1:92" ht="16.5" x14ac:dyDescent="0.25">
      <c r="A103" s="213">
        <v>98</v>
      </c>
      <c r="B103" s="214">
        <v>216</v>
      </c>
      <c r="C103" s="215">
        <f>IFERROR(VLOOKUP($B103,'INSUMOS ENE'!$A$2:$S$105,10,0),"")</f>
        <v>6.75</v>
      </c>
      <c r="D103" s="216" t="s">
        <v>114</v>
      </c>
      <c r="E103" s="215">
        <v>37</v>
      </c>
      <c r="F103" s="215">
        <f>IFERROR(VLOOKUP($B103,'INSUMOS ENE'!$A$2:$G$105,7,0),"")</f>
        <v>16</v>
      </c>
      <c r="G103" s="215">
        <f>IFERROR(VLOOKUP(B103,'INSUMOS ENE'!$A$2:$G$105,6,0),"0")</f>
        <v>53</v>
      </c>
      <c r="H103" s="217">
        <v>20</v>
      </c>
      <c r="I103" s="227">
        <f>IFERROR(VLOOKUP($B103,'INSUMOS ENE'!$A$2:$S$105,17,0),"")</f>
        <v>3954.9129999999996</v>
      </c>
      <c r="J103" s="219">
        <f t="shared" si="163"/>
        <v>79098.259999999995</v>
      </c>
      <c r="K103" s="217">
        <v>10</v>
      </c>
      <c r="L103" s="227">
        <f>IFERROR(VLOOKUP($B103,'INSUMOS ENE'!$A$2:$S$105,17,0),"")</f>
        <v>3954.9129999999996</v>
      </c>
      <c r="M103" s="219">
        <f t="shared" ref="M103:M104" si="346">K103*L103</f>
        <v>39549.129999999997</v>
      </c>
      <c r="N103" s="217"/>
      <c r="O103" s="227">
        <f>IFERROR(VLOOKUP($B103,'INSUMOS ENE'!$A$2:$S$105,17,0),"")</f>
        <v>3954.9129999999996</v>
      </c>
      <c r="P103" s="219">
        <f t="shared" ref="P103:P104" si="347">N103*O103</f>
        <v>0</v>
      </c>
      <c r="Q103" s="217"/>
      <c r="R103" s="227">
        <f>IFERROR(VLOOKUP($B103,'INSUMOS ENE'!$A$2:$S$105,17,0),"")</f>
        <v>3954.9129999999996</v>
      </c>
      <c r="S103" s="219">
        <f t="shared" ref="S103:S104" si="348">Q103*R103</f>
        <v>0</v>
      </c>
      <c r="T103" s="217">
        <v>10</v>
      </c>
      <c r="U103" s="227">
        <f>IFERROR(VLOOKUP($B103,'INSUMOS ENE'!$A$2:$S$105,17,0),"")</f>
        <v>3954.9129999999996</v>
      </c>
      <c r="V103" s="219">
        <f t="shared" ref="V103" si="349">T103*U103</f>
        <v>39549.129999999997</v>
      </c>
      <c r="W103" s="217">
        <v>5</v>
      </c>
      <c r="X103" s="227">
        <f>IFERROR(VLOOKUP($B103,'INSUMOS ENE'!$A$2:$S$105,17,0),"")</f>
        <v>3954.9129999999996</v>
      </c>
      <c r="Y103" s="219">
        <f t="shared" ref="Y103" si="350">W103*X103</f>
        <v>19774.564999999999</v>
      </c>
      <c r="Z103" s="217"/>
      <c r="AA103" s="227">
        <f>IFERROR(VLOOKUP($B103,'INSUMOS ENE'!$A$2:$S$105,17,0),"")</f>
        <v>3954.9129999999996</v>
      </c>
      <c r="AB103" s="219">
        <f t="shared" ref="AB103:AB104" si="351">Z103*AA103</f>
        <v>0</v>
      </c>
      <c r="AC103" s="217"/>
      <c r="AD103" s="227">
        <f>IFERROR(VLOOKUP($B103,'INSUMOS ENE'!$A$2:$S$105,17,0),"")</f>
        <v>3954.9129999999996</v>
      </c>
      <c r="AE103" s="219">
        <f t="shared" ref="AE103:AE104" si="352">AC103*AD103</f>
        <v>0</v>
      </c>
      <c r="AF103" s="217"/>
      <c r="AG103" s="227">
        <f>IFERROR(VLOOKUP($B103,'INSUMOS ENE'!$A$2:$S$105,17,0),"")</f>
        <v>3954.9129999999996</v>
      </c>
      <c r="AH103" s="219">
        <f t="shared" ref="AH103:AH104" si="353">AF103*AG103</f>
        <v>0</v>
      </c>
      <c r="AI103" s="217"/>
      <c r="AJ103" s="227">
        <f>IFERROR(VLOOKUP($B103,'INSUMOS ENE'!$A$2:$S$105,17,0),"")</f>
        <v>3954.9129999999996</v>
      </c>
      <c r="AK103" s="219">
        <f t="shared" ref="AK103" si="354">AI103*AJ103</f>
        <v>0</v>
      </c>
      <c r="AL103" s="217"/>
      <c r="AM103" s="227">
        <f>IFERROR(VLOOKUP($B103,'INSUMOS ENE'!$A$2:$S$105,17,0),"")</f>
        <v>3954.9129999999996</v>
      </c>
      <c r="AN103" s="219">
        <f t="shared" ref="AN103:AN104" si="355">AL103*AM103</f>
        <v>0</v>
      </c>
      <c r="AO103" s="217"/>
      <c r="AP103" s="227">
        <f>IFERROR(VLOOKUP($B103,'INSUMOS ENE'!$A$2:$S$105,17,0),"")</f>
        <v>3954.9129999999996</v>
      </c>
      <c r="AQ103" s="219">
        <f t="shared" ref="AQ103:AQ104" si="356">AO103*AP103</f>
        <v>0</v>
      </c>
      <c r="AR103" s="217"/>
      <c r="AS103" s="227">
        <f>IFERROR(VLOOKUP($B103,'INSUMOS ENE'!$A$2:$S$105,17,0),"")</f>
        <v>3954.9129999999996</v>
      </c>
      <c r="AT103" s="219">
        <f t="shared" ref="AT103:AT104" si="357">AR103*AS103</f>
        <v>0</v>
      </c>
      <c r="AU103" s="217">
        <v>1</v>
      </c>
      <c r="AV103" s="227">
        <f>IFERROR(VLOOKUP($B103,'INSUMOS ENE'!$A$2:$S$105,17,0),"")</f>
        <v>3954.9129999999996</v>
      </c>
      <c r="AW103" s="219">
        <f t="shared" ref="AW103:AW104" si="358">AU103*AV103</f>
        <v>3954.9129999999996</v>
      </c>
      <c r="AX103" s="217"/>
      <c r="AY103" s="227">
        <f>IFERROR(VLOOKUP($B103,'INSUMOS ENE'!$A$2:$S$105,17,0),"")</f>
        <v>3954.9129999999996</v>
      </c>
      <c r="AZ103" s="219">
        <f t="shared" ref="AZ103:AZ104" si="359">AX103*AY103</f>
        <v>0</v>
      </c>
      <c r="BA103" s="217"/>
      <c r="BB103" s="227">
        <f>IFERROR(VLOOKUP($B103,'INSUMOS ENE'!$A$2:$S$105,17,0),"")</f>
        <v>3954.9129999999996</v>
      </c>
      <c r="BC103" s="219">
        <f t="shared" ref="BC103:BC104" si="360">BA103*BB103</f>
        <v>0</v>
      </c>
      <c r="BD103" s="217">
        <v>1</v>
      </c>
      <c r="BE103" s="227">
        <f>IFERROR(VLOOKUP($B103,'INSUMOS ENE'!$A$2:$S$105,17,0),"")</f>
        <v>3954.9129999999996</v>
      </c>
      <c r="BF103" s="219">
        <f t="shared" ref="BF103:BF104" si="361">BD103*BE103</f>
        <v>3954.9129999999996</v>
      </c>
      <c r="BG103" s="217"/>
      <c r="BH103" s="227">
        <f>IFERROR(VLOOKUP($B103,'INSUMOS ENE'!$A$2:$S$105,17,0),"")</f>
        <v>3954.9129999999996</v>
      </c>
      <c r="BI103" s="219">
        <f t="shared" ref="BI103:BI104" si="362">BG103*BH103</f>
        <v>0</v>
      </c>
      <c r="BJ103" s="217"/>
      <c r="BK103" s="227">
        <f>IFERROR(VLOOKUP($B103,'INSUMOS ENE'!$A$2:$S$105,17,0),"")</f>
        <v>3954.9129999999996</v>
      </c>
      <c r="BL103" s="219">
        <f t="shared" ref="BL103:BL104" si="363">BJ103*BK103</f>
        <v>0</v>
      </c>
      <c r="BM103" s="217"/>
      <c r="BN103" s="227">
        <f>IFERROR(VLOOKUP($B103,'INSUMOS ENE'!$A$2:$S$105,17,0),"")</f>
        <v>3954.9129999999996</v>
      </c>
      <c r="BO103" s="219">
        <f t="shared" ref="BO103:BO104" si="364">BM103*BN103</f>
        <v>0</v>
      </c>
      <c r="BP103" s="217">
        <v>6</v>
      </c>
      <c r="BQ103" s="218">
        <f>IFERROR(VLOOKUP($B103,'INSUMOS ENE'!$A$2:$S$105,14,0),"")</f>
        <v>5124.8861999999999</v>
      </c>
      <c r="BR103" s="219">
        <f>+BP103*BQ103</f>
        <v>30749.317199999998</v>
      </c>
      <c r="BS103" s="217"/>
      <c r="BT103" s="227">
        <f>IFERROR(VLOOKUP($B103,'INSUMOS ENE'!$A$2:$S$105,17,0),"")</f>
        <v>3954.9129999999996</v>
      </c>
      <c r="BU103" s="219">
        <f t="shared" ref="BU103:BU104" si="365">BS103*BT103</f>
        <v>0</v>
      </c>
      <c r="BV103" s="217"/>
      <c r="BW103" s="227">
        <f>IFERROR(VLOOKUP($B103,'INSUMOS ENE'!$A$2:$S$105,17,0),"")</f>
        <v>3954.9129999999996</v>
      </c>
      <c r="BX103" s="219">
        <f t="shared" ref="BX103:BX104" si="366">BV103*BW103</f>
        <v>0</v>
      </c>
      <c r="BY103" s="217"/>
      <c r="BZ103" s="227">
        <f>IFERROR(VLOOKUP($B103,'INSUMOS ENE'!$A$2:$S$105,17,0),"")</f>
        <v>3954.9129999999996</v>
      </c>
      <c r="CA103" s="219">
        <f t="shared" ref="CA103:CA104" si="367">BY103*BZ103</f>
        <v>0</v>
      </c>
      <c r="CB103" s="217"/>
      <c r="CC103" s="227">
        <f>IFERROR(VLOOKUP($B103,'INSUMOS ENE'!$A$2:$S$105,17,0),"")</f>
        <v>3954.9129999999996</v>
      </c>
      <c r="CD103" s="219">
        <f t="shared" ref="CD103:CD104" si="368">CB103*CC103</f>
        <v>0</v>
      </c>
      <c r="CE103" s="222">
        <f t="shared" si="164"/>
        <v>53</v>
      </c>
      <c r="CF103" s="217">
        <f t="shared" si="165"/>
        <v>0</v>
      </c>
      <c r="CG103" s="215">
        <v>47</v>
      </c>
      <c r="CH103" s="227">
        <f>IFERROR(VLOOKUP($B103,'INSUMOS ENE'!$A$2:$S$105,17,0),"")</f>
        <v>3954.9129999999996</v>
      </c>
      <c r="CI103" s="228">
        <f t="shared" si="166"/>
        <v>185880.91099999999</v>
      </c>
      <c r="CJ103" s="215">
        <v>6</v>
      </c>
      <c r="CK103" s="218">
        <f>IFERROR(VLOOKUP($B103,'INSUMOS ENE'!$A$2:$S$105,14,0),"")</f>
        <v>5124.8861999999999</v>
      </c>
      <c r="CL103" s="224">
        <f t="shared" si="167"/>
        <v>30749.317199999998</v>
      </c>
      <c r="CM103" s="225">
        <f t="shared" si="168"/>
        <v>216630.22819999998</v>
      </c>
      <c r="CN103" s="226">
        <f t="shared" si="169"/>
        <v>216630.22819999998</v>
      </c>
    </row>
    <row r="104" spans="1:92" ht="16.5" x14ac:dyDescent="0.25">
      <c r="A104" s="213">
        <v>99</v>
      </c>
      <c r="B104" s="214">
        <v>218</v>
      </c>
      <c r="C104" s="215">
        <f>IFERROR(VLOOKUP($B104,'INSUMOS ENE'!$A$2:$S$105,10,0),"")</f>
        <v>23</v>
      </c>
      <c r="D104" s="216" t="s">
        <v>115</v>
      </c>
      <c r="E104" s="215">
        <v>40</v>
      </c>
      <c r="F104" s="215">
        <f>IFERROR(VLOOKUP($B104,'INSUMOS ENE'!$A$2:$G$105,7,0),"")</f>
        <v>33</v>
      </c>
      <c r="G104" s="215">
        <f>IFERROR(VLOOKUP(B104,'INSUMOS ENE'!$A$2:$G$105,6,0),"0")</f>
        <v>73</v>
      </c>
      <c r="H104" s="217">
        <v>20</v>
      </c>
      <c r="I104" s="227">
        <f>IFERROR(VLOOKUP($B104,'INSUMOS ENE'!$A$2:$S$105,17,0),"")</f>
        <v>1437.768</v>
      </c>
      <c r="J104" s="219">
        <f t="shared" si="163"/>
        <v>28755.360000000001</v>
      </c>
      <c r="K104" s="217">
        <v>10</v>
      </c>
      <c r="L104" s="227">
        <f>IFERROR(VLOOKUP($B104,'INSUMOS ENE'!$A$2:$S$105,17,0),"")</f>
        <v>1437.768</v>
      </c>
      <c r="M104" s="219">
        <f t="shared" si="346"/>
        <v>14377.68</v>
      </c>
      <c r="N104" s="217"/>
      <c r="O104" s="227">
        <f>IFERROR(VLOOKUP($B104,'INSUMOS ENE'!$A$2:$S$105,17,0),"")</f>
        <v>1437.768</v>
      </c>
      <c r="P104" s="219">
        <f t="shared" si="347"/>
        <v>0</v>
      </c>
      <c r="Q104" s="217"/>
      <c r="R104" s="227">
        <f>IFERROR(VLOOKUP($B104,'INSUMOS ENE'!$A$2:$S$105,17,0),"")</f>
        <v>1437.768</v>
      </c>
      <c r="S104" s="219">
        <f t="shared" si="348"/>
        <v>0</v>
      </c>
      <c r="T104" s="232">
        <v>10</v>
      </c>
      <c r="U104" s="218">
        <f>IFERROR(VLOOKUP($B104,'INSUMOS ENE'!$A$2:$S$105,14,0),"")</f>
        <v>2587.0365000000002</v>
      </c>
      <c r="V104" s="219">
        <f>+T104*U104</f>
        <v>25870.365000000002</v>
      </c>
      <c r="W104" s="232">
        <v>10</v>
      </c>
      <c r="X104" s="218">
        <f>IFERROR(VLOOKUP($B104,'INSUMOS ENE'!$A$2:$S$105,14,0),"")</f>
        <v>2587.0365000000002</v>
      </c>
      <c r="Y104" s="219">
        <f>+W104*X104</f>
        <v>25870.365000000002</v>
      </c>
      <c r="Z104" s="217"/>
      <c r="AA104" s="227">
        <f>IFERROR(VLOOKUP($B104,'INSUMOS ENE'!$A$2:$S$105,17,0),"")</f>
        <v>1437.768</v>
      </c>
      <c r="AB104" s="219">
        <f t="shared" si="351"/>
        <v>0</v>
      </c>
      <c r="AC104" s="217"/>
      <c r="AD104" s="227">
        <f>IFERROR(VLOOKUP($B104,'INSUMOS ENE'!$A$2:$S$105,17,0),"")</f>
        <v>1437.768</v>
      </c>
      <c r="AE104" s="219">
        <f t="shared" si="352"/>
        <v>0</v>
      </c>
      <c r="AF104" s="217"/>
      <c r="AG104" s="227">
        <f>IFERROR(VLOOKUP($B104,'INSUMOS ENE'!$A$2:$S$105,17,0),"")</f>
        <v>1437.768</v>
      </c>
      <c r="AH104" s="219">
        <f t="shared" si="353"/>
        <v>0</v>
      </c>
      <c r="AI104" s="232">
        <v>3</v>
      </c>
      <c r="AJ104" s="218">
        <f>IFERROR(VLOOKUP($B104,'INSUMOS ENE'!$A$2:$S$105,14,0),"")</f>
        <v>2587.0365000000002</v>
      </c>
      <c r="AK104" s="219">
        <f>+AI104*AJ104</f>
        <v>7761.1095000000005</v>
      </c>
      <c r="AL104" s="217"/>
      <c r="AM104" s="227">
        <f>IFERROR(VLOOKUP($B104,'INSUMOS ENE'!$A$2:$S$105,17,0),"")</f>
        <v>1437.768</v>
      </c>
      <c r="AN104" s="219">
        <f t="shared" si="355"/>
        <v>0</v>
      </c>
      <c r="AO104" s="217"/>
      <c r="AP104" s="227">
        <f>IFERROR(VLOOKUP($B104,'INSUMOS ENE'!$A$2:$S$105,17,0),"")</f>
        <v>1437.768</v>
      </c>
      <c r="AQ104" s="219">
        <f t="shared" si="356"/>
        <v>0</v>
      </c>
      <c r="AR104" s="217"/>
      <c r="AS104" s="227">
        <f>IFERROR(VLOOKUP($B104,'INSUMOS ENE'!$A$2:$S$105,17,0),"")</f>
        <v>1437.768</v>
      </c>
      <c r="AT104" s="219">
        <f t="shared" si="357"/>
        <v>0</v>
      </c>
      <c r="AU104" s="217"/>
      <c r="AV104" s="227">
        <f>IFERROR(VLOOKUP($B104,'INSUMOS ENE'!$A$2:$S$105,17,0),"")</f>
        <v>1437.768</v>
      </c>
      <c r="AW104" s="219">
        <f t="shared" si="358"/>
        <v>0</v>
      </c>
      <c r="AX104" s="217"/>
      <c r="AY104" s="227">
        <f>IFERROR(VLOOKUP($B104,'INSUMOS ENE'!$A$2:$S$105,17,0),"")</f>
        <v>1437.768</v>
      </c>
      <c r="AZ104" s="219">
        <f t="shared" si="359"/>
        <v>0</v>
      </c>
      <c r="BA104" s="217"/>
      <c r="BB104" s="227">
        <f>IFERROR(VLOOKUP($B104,'INSUMOS ENE'!$A$2:$S$105,17,0),"")</f>
        <v>1437.768</v>
      </c>
      <c r="BC104" s="219">
        <f t="shared" si="360"/>
        <v>0</v>
      </c>
      <c r="BD104" s="217">
        <v>2</v>
      </c>
      <c r="BE104" s="227">
        <f>IFERROR(VLOOKUP($B104,'INSUMOS ENE'!$A$2:$S$105,17,0),"")</f>
        <v>1437.768</v>
      </c>
      <c r="BF104" s="219">
        <f t="shared" si="361"/>
        <v>2875.5360000000001</v>
      </c>
      <c r="BG104" s="217">
        <v>10</v>
      </c>
      <c r="BH104" s="227">
        <f>IFERROR(VLOOKUP($B104,'INSUMOS ENE'!$A$2:$S$105,17,0),"")</f>
        <v>1437.768</v>
      </c>
      <c r="BI104" s="219">
        <f t="shared" si="362"/>
        <v>14377.68</v>
      </c>
      <c r="BJ104" s="217"/>
      <c r="BK104" s="227">
        <f>IFERROR(VLOOKUP($B104,'INSUMOS ENE'!$A$2:$S$105,17,0),"")</f>
        <v>1437.768</v>
      </c>
      <c r="BL104" s="219">
        <f t="shared" si="363"/>
        <v>0</v>
      </c>
      <c r="BM104" s="217"/>
      <c r="BN104" s="227">
        <f>IFERROR(VLOOKUP($B104,'INSUMOS ENE'!$A$2:$S$105,17,0),"")</f>
        <v>1437.768</v>
      </c>
      <c r="BO104" s="219">
        <f t="shared" si="364"/>
        <v>0</v>
      </c>
      <c r="BP104" s="217">
        <v>2</v>
      </c>
      <c r="BQ104" s="227">
        <f>IFERROR(VLOOKUP($B104,'INSUMOS ENE'!$A$2:$S$105,17,0),"")</f>
        <v>1437.768</v>
      </c>
      <c r="BR104" s="219">
        <f t="shared" ref="BR104" si="369">BP104*BQ104</f>
        <v>2875.5360000000001</v>
      </c>
      <c r="BS104" s="217"/>
      <c r="BT104" s="227">
        <f>IFERROR(VLOOKUP($B104,'INSUMOS ENE'!$A$2:$S$105,17,0),"")</f>
        <v>1437.768</v>
      </c>
      <c r="BU104" s="219">
        <f t="shared" si="365"/>
        <v>0</v>
      </c>
      <c r="BV104" s="217"/>
      <c r="BW104" s="227">
        <f>IFERROR(VLOOKUP($B104,'INSUMOS ENE'!$A$2:$S$105,17,0),"")</f>
        <v>1437.768</v>
      </c>
      <c r="BX104" s="219">
        <f t="shared" si="366"/>
        <v>0</v>
      </c>
      <c r="BY104" s="217"/>
      <c r="BZ104" s="227">
        <f>IFERROR(VLOOKUP($B104,'INSUMOS ENE'!$A$2:$S$105,17,0),"")</f>
        <v>1437.768</v>
      </c>
      <c r="CA104" s="219">
        <f t="shared" si="367"/>
        <v>0</v>
      </c>
      <c r="CB104" s="217">
        <v>6</v>
      </c>
      <c r="CC104" s="227">
        <f>IFERROR(VLOOKUP($B104,'INSUMOS ENE'!$A$2:$S$105,17,0),"")</f>
        <v>1437.768</v>
      </c>
      <c r="CD104" s="219">
        <f t="shared" si="368"/>
        <v>8626.6080000000002</v>
      </c>
      <c r="CE104" s="222">
        <f t="shared" si="164"/>
        <v>73</v>
      </c>
      <c r="CF104" s="217">
        <f t="shared" si="165"/>
        <v>0</v>
      </c>
      <c r="CG104" s="215">
        <v>50</v>
      </c>
      <c r="CH104" s="227">
        <f>IFERROR(VLOOKUP($B104,'INSUMOS ENE'!$A$2:$S$105,17,0),"")</f>
        <v>1437.768</v>
      </c>
      <c r="CI104" s="228">
        <f t="shared" si="166"/>
        <v>71888.399999999994</v>
      </c>
      <c r="CJ104" s="215">
        <v>23</v>
      </c>
      <c r="CK104" s="218">
        <f>IFERROR(VLOOKUP($B104,'INSUMOS ENE'!$A$2:$S$105,14,0),"")</f>
        <v>2587.0365000000002</v>
      </c>
      <c r="CL104" s="224">
        <f t="shared" si="167"/>
        <v>59501.839500000002</v>
      </c>
      <c r="CM104" s="225">
        <f t="shared" si="168"/>
        <v>131390.23950000003</v>
      </c>
      <c r="CN104" s="226">
        <f t="shared" si="169"/>
        <v>131390.2395</v>
      </c>
    </row>
    <row r="105" spans="1:92" ht="16.5" x14ac:dyDescent="0.25">
      <c r="A105" s="213">
        <v>100</v>
      </c>
      <c r="B105" s="214">
        <v>251</v>
      </c>
      <c r="C105" s="215">
        <f>IFERROR(VLOOKUP($B105,'INSUMOS ENE'!$A$2:$S$105,10,0),"")</f>
        <v>0</v>
      </c>
      <c r="D105" s="216" t="s">
        <v>186</v>
      </c>
      <c r="E105" s="215">
        <v>24</v>
      </c>
      <c r="F105" s="215">
        <f>IFERROR(VLOOKUP($B105,'INSUMOS ENE'!$A$2:$G$105,7,0),"")</f>
        <v>-1</v>
      </c>
      <c r="G105" s="215">
        <f>IFERROR(VLOOKUP(B105,'INSUMOS ENE'!$A$2:$G$105,6,0),"0")</f>
        <v>23</v>
      </c>
      <c r="H105" s="217"/>
      <c r="I105" s="220">
        <f>IFERROR(VLOOKUP($B105,'INSUMOS ENE'!$A$2:$S$105,17,0),"")</f>
        <v>16031.954000000002</v>
      </c>
      <c r="J105" s="219">
        <f t="shared" si="163"/>
        <v>0</v>
      </c>
      <c r="K105" s="217"/>
      <c r="L105" s="220">
        <f>IFERROR(VLOOKUP($B105,'INSUMOS ENE'!$A$2:$S$105,17,0),"")</f>
        <v>16031.954000000002</v>
      </c>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17"/>
      <c r="BR105" s="217"/>
      <c r="BS105" s="217"/>
      <c r="BT105" s="217"/>
      <c r="BU105" s="217"/>
      <c r="BV105" s="217"/>
      <c r="BW105" s="217"/>
      <c r="BX105" s="217"/>
      <c r="BY105" s="217"/>
      <c r="BZ105" s="217"/>
      <c r="CA105" s="217"/>
      <c r="CB105" s="217"/>
      <c r="CC105" s="217"/>
      <c r="CD105" s="217"/>
      <c r="CE105" s="222">
        <f t="shared" si="164"/>
        <v>0</v>
      </c>
      <c r="CF105" s="217">
        <f t="shared" si="165"/>
        <v>-23</v>
      </c>
      <c r="CG105" s="215">
        <v>23</v>
      </c>
      <c r="CH105" s="227">
        <f>IFERROR(VLOOKUP($B105,'INSUMOS ENE'!$A$2:$S$105,17,0),"")</f>
        <v>16031.954000000002</v>
      </c>
      <c r="CI105" s="228">
        <f t="shared" si="166"/>
        <v>368734.94200000004</v>
      </c>
      <c r="CJ105" s="215">
        <v>0</v>
      </c>
      <c r="CK105" s="218">
        <f>IFERROR(VLOOKUP($B105,'INSUMOS ENE'!$A$2:$S$105,14,0),"")</f>
        <v>20399.279400000003</v>
      </c>
      <c r="CL105" s="224">
        <f t="shared" si="167"/>
        <v>0</v>
      </c>
      <c r="CM105" s="225">
        <f t="shared" si="168"/>
        <v>0</v>
      </c>
      <c r="CN105" s="226">
        <f t="shared" si="169"/>
        <v>368734.94200000004</v>
      </c>
    </row>
    <row r="106" spans="1:92" ht="16.5" x14ac:dyDescent="0.25">
      <c r="A106" s="213">
        <v>101</v>
      </c>
      <c r="B106" s="214">
        <v>255</v>
      </c>
      <c r="C106" s="215">
        <f>IFERROR(VLOOKUP($B106,'INSUMOS ENE'!$A$2:$S$105,10,0),"")</f>
        <v>2.5</v>
      </c>
      <c r="D106" s="216" t="s">
        <v>116</v>
      </c>
      <c r="E106" s="215">
        <v>14</v>
      </c>
      <c r="F106" s="215">
        <f>IFERROR(VLOOKUP($B106,'INSUMOS ENE'!$A$2:$G$105,7,0),"")</f>
        <v>6</v>
      </c>
      <c r="G106" s="215">
        <f>IFERROR(VLOOKUP(B106,'INSUMOS ENE'!$A$2:$G$105,6,0),"0")</f>
        <v>20</v>
      </c>
      <c r="H106" s="217">
        <v>10</v>
      </c>
      <c r="I106" s="227">
        <f>IFERROR(VLOOKUP($B106,'INSUMOS ENE'!$A$2:$S$105,17,0),"")</f>
        <v>29299.777999999998</v>
      </c>
      <c r="J106" s="219">
        <f t="shared" si="163"/>
        <v>292997.77999999997</v>
      </c>
      <c r="K106" s="217">
        <v>5</v>
      </c>
      <c r="L106" s="227">
        <f>IFERROR(VLOOKUP($B106,'INSUMOS ENE'!$A$2:$S$105,17,0),"")</f>
        <v>29299.777999999998</v>
      </c>
      <c r="M106" s="219">
        <f t="shared" ref="M106" si="370">K106*L106</f>
        <v>146498.88999999998</v>
      </c>
      <c r="N106" s="217"/>
      <c r="O106" s="227">
        <f>IFERROR(VLOOKUP($B106,'INSUMOS ENE'!$A$2:$S$105,17,0),"")</f>
        <v>29299.777999999998</v>
      </c>
      <c r="P106" s="219">
        <f t="shared" ref="P106" si="371">N106*O106</f>
        <v>0</v>
      </c>
      <c r="Q106" s="217"/>
      <c r="R106" s="227">
        <f>IFERROR(VLOOKUP($B106,'INSUMOS ENE'!$A$2:$S$105,17,0),"")</f>
        <v>29299.777999999998</v>
      </c>
      <c r="S106" s="219">
        <f t="shared" ref="S106" si="372">Q106*R106</f>
        <v>0</v>
      </c>
      <c r="T106" s="217"/>
      <c r="U106" s="227">
        <f>IFERROR(VLOOKUP($B106,'INSUMOS ENE'!$A$2:$S$105,17,0),"")</f>
        <v>29299.777999999998</v>
      </c>
      <c r="V106" s="219">
        <f t="shared" ref="V106" si="373">T106*U106</f>
        <v>0</v>
      </c>
      <c r="W106" s="217">
        <v>2</v>
      </c>
      <c r="X106" s="227">
        <f>IFERROR(VLOOKUP($B106,'INSUMOS ENE'!$A$2:$S$105,17,0),"")</f>
        <v>29299.777999999998</v>
      </c>
      <c r="Y106" s="219">
        <f t="shared" ref="Y106" si="374">W106*X106</f>
        <v>58599.555999999997</v>
      </c>
      <c r="Z106" s="217"/>
      <c r="AA106" s="227">
        <f>IFERROR(VLOOKUP($B106,'INSUMOS ENE'!$A$2:$S$105,17,0),"")</f>
        <v>29299.777999999998</v>
      </c>
      <c r="AB106" s="219">
        <f t="shared" ref="AB106" si="375">Z106*AA106</f>
        <v>0</v>
      </c>
      <c r="AC106" s="217"/>
      <c r="AD106" s="227">
        <f>IFERROR(VLOOKUP($B106,'INSUMOS ENE'!$A$2:$S$105,17,0),"")</f>
        <v>29299.777999999998</v>
      </c>
      <c r="AE106" s="219">
        <f t="shared" ref="AE106" si="376">AC106*AD106</f>
        <v>0</v>
      </c>
      <c r="AF106" s="217"/>
      <c r="AG106" s="227">
        <f>IFERROR(VLOOKUP($B106,'INSUMOS ENE'!$A$2:$S$105,17,0),"")</f>
        <v>29299.777999999998</v>
      </c>
      <c r="AH106" s="219">
        <f t="shared" ref="AH106" si="377">AF106*AG106</f>
        <v>0</v>
      </c>
      <c r="AI106" s="217"/>
      <c r="AJ106" s="227">
        <f>IFERROR(VLOOKUP($B106,'INSUMOS ENE'!$A$2:$S$105,17,0),"")</f>
        <v>29299.777999999998</v>
      </c>
      <c r="AK106" s="219">
        <f t="shared" ref="AK106" si="378">AI106*AJ106</f>
        <v>0</v>
      </c>
      <c r="AL106" s="217"/>
      <c r="AM106" s="227">
        <f>IFERROR(VLOOKUP($B106,'INSUMOS ENE'!$A$2:$S$105,17,0),"")</f>
        <v>29299.777999999998</v>
      </c>
      <c r="AN106" s="219">
        <f t="shared" ref="AN106" si="379">AL106*AM106</f>
        <v>0</v>
      </c>
      <c r="AO106" s="217"/>
      <c r="AP106" s="227">
        <f>IFERROR(VLOOKUP($B106,'INSUMOS ENE'!$A$2:$S$105,17,0),"")</f>
        <v>29299.777999999998</v>
      </c>
      <c r="AQ106" s="219">
        <f t="shared" ref="AQ106" si="380">AO106*AP106</f>
        <v>0</v>
      </c>
      <c r="AR106" s="217"/>
      <c r="AS106" s="227">
        <f>IFERROR(VLOOKUP($B106,'INSUMOS ENE'!$A$2:$S$105,17,0),"")</f>
        <v>29299.777999999998</v>
      </c>
      <c r="AT106" s="219">
        <f t="shared" ref="AT106" si="381">AR106*AS106</f>
        <v>0</v>
      </c>
      <c r="AU106" s="232">
        <v>1</v>
      </c>
      <c r="AV106" s="218">
        <f>IFERROR(VLOOKUP($B106,'INSUMOS ENE'!$A$2:$S$105,14,0),"")</f>
        <v>41793.645599999996</v>
      </c>
      <c r="AW106" s="219">
        <f>+AU106*AV106</f>
        <v>41793.645599999996</v>
      </c>
      <c r="AX106" s="217"/>
      <c r="AY106" s="227">
        <f>IFERROR(VLOOKUP($B106,'INSUMOS ENE'!$A$2:$S$105,17,0),"")</f>
        <v>29299.777999999998</v>
      </c>
      <c r="AZ106" s="219">
        <f t="shared" ref="AZ106" si="382">AX106*AY106</f>
        <v>0</v>
      </c>
      <c r="BA106" s="217"/>
      <c r="BB106" s="227">
        <f>IFERROR(VLOOKUP($B106,'INSUMOS ENE'!$A$2:$S$105,17,0),"")</f>
        <v>29299.777999999998</v>
      </c>
      <c r="BC106" s="219">
        <f t="shared" ref="BC106" si="383">BA106*BB106</f>
        <v>0</v>
      </c>
      <c r="BD106" s="217"/>
      <c r="BE106" s="227">
        <f>IFERROR(VLOOKUP($B106,'INSUMOS ENE'!$A$2:$S$105,17,0),"")</f>
        <v>29299.777999999998</v>
      </c>
      <c r="BF106" s="219">
        <f t="shared" ref="BF106" si="384">BD106*BE106</f>
        <v>0</v>
      </c>
      <c r="BG106" s="217"/>
      <c r="BH106" s="227">
        <f>IFERROR(VLOOKUP($B106,'INSUMOS ENE'!$A$2:$S$105,17,0),"")</f>
        <v>29299.777999999998</v>
      </c>
      <c r="BI106" s="219">
        <f t="shared" ref="BI106" si="385">BG106*BH106</f>
        <v>0</v>
      </c>
      <c r="BJ106" s="217"/>
      <c r="BK106" s="227">
        <f>IFERROR(VLOOKUP($B106,'INSUMOS ENE'!$A$2:$S$105,17,0),"")</f>
        <v>29299.777999999998</v>
      </c>
      <c r="BL106" s="219">
        <f t="shared" ref="BL106" si="386">BJ106*BK106</f>
        <v>0</v>
      </c>
      <c r="BM106" s="217"/>
      <c r="BN106" s="227">
        <f>IFERROR(VLOOKUP($B106,'INSUMOS ENE'!$A$2:$S$105,17,0),"")</f>
        <v>29299.777999999998</v>
      </c>
      <c r="BO106" s="219">
        <f t="shared" ref="BO106" si="387">BM106*BN106</f>
        <v>0</v>
      </c>
      <c r="BP106" s="232">
        <v>2</v>
      </c>
      <c r="BQ106" s="218">
        <f>IFERROR(VLOOKUP($B106,'INSUMOS ENE'!$A$2:$S$105,14,0),"")</f>
        <v>41793.645599999996</v>
      </c>
      <c r="BR106" s="219">
        <f>+BP106*BQ106</f>
        <v>83587.291199999992</v>
      </c>
      <c r="BS106" s="217"/>
      <c r="BT106" s="227">
        <f>IFERROR(VLOOKUP($B106,'INSUMOS ENE'!$A$2:$S$105,17,0),"")</f>
        <v>29299.777999999998</v>
      </c>
      <c r="BU106" s="219">
        <f t="shared" ref="BU106" si="388">BS106*BT106</f>
        <v>0</v>
      </c>
      <c r="BV106" s="217"/>
      <c r="BW106" s="227">
        <f>IFERROR(VLOOKUP($B106,'INSUMOS ENE'!$A$2:$S$105,17,0),"")</f>
        <v>29299.777999999998</v>
      </c>
      <c r="BX106" s="219">
        <f t="shared" ref="BX106" si="389">BV106*BW106</f>
        <v>0</v>
      </c>
      <c r="BY106" s="217"/>
      <c r="BZ106" s="227">
        <f>IFERROR(VLOOKUP($B106,'INSUMOS ENE'!$A$2:$S$105,17,0),"")</f>
        <v>29299.777999999998</v>
      </c>
      <c r="CA106" s="219">
        <f t="shared" ref="CA106" si="390">BY106*BZ106</f>
        <v>0</v>
      </c>
      <c r="CB106" s="217"/>
      <c r="CC106" s="227">
        <f>IFERROR(VLOOKUP($B106,'INSUMOS ENE'!$A$2:$S$105,17,0),"")</f>
        <v>29299.777999999998</v>
      </c>
      <c r="CD106" s="219">
        <f t="shared" ref="CD106" si="391">CB106*CC106</f>
        <v>0</v>
      </c>
      <c r="CE106" s="222">
        <f t="shared" si="164"/>
        <v>20</v>
      </c>
      <c r="CF106" s="217">
        <f t="shared" si="165"/>
        <v>0</v>
      </c>
      <c r="CG106" s="215">
        <v>17</v>
      </c>
      <c r="CH106" s="227">
        <f>IFERROR(VLOOKUP($B106,'INSUMOS ENE'!$A$2:$S$105,17,0),"")</f>
        <v>29299.777999999998</v>
      </c>
      <c r="CI106" s="228">
        <f t="shared" si="166"/>
        <v>498096.22599999997</v>
      </c>
      <c r="CJ106" s="215">
        <v>3</v>
      </c>
      <c r="CK106" s="218">
        <f>IFERROR(VLOOKUP($B106,'INSUMOS ENE'!$A$2:$S$105,14,0),"")</f>
        <v>41793.645599999996</v>
      </c>
      <c r="CL106" s="224">
        <f t="shared" si="167"/>
        <v>125380.9368</v>
      </c>
      <c r="CM106" s="225">
        <f t="shared" si="168"/>
        <v>623477.16279999993</v>
      </c>
      <c r="CN106" s="226">
        <f t="shared" si="169"/>
        <v>623477.16279999993</v>
      </c>
    </row>
    <row r="107" spans="1:92" ht="16.5" x14ac:dyDescent="0.25">
      <c r="A107" s="213">
        <v>102</v>
      </c>
      <c r="B107" s="214">
        <v>257</v>
      </c>
      <c r="C107" s="215">
        <f>IFERROR(VLOOKUP($B107,'INSUMOS ENE'!$A$2:$S$105,10,0),"")</f>
        <v>0</v>
      </c>
      <c r="D107" s="216" t="s">
        <v>146</v>
      </c>
      <c r="E107" s="215">
        <v>11</v>
      </c>
      <c r="F107" s="215">
        <f>IFERROR(VLOOKUP($B107,'INSUMOS ENE'!$A$2:$G$105,7,0),"")</f>
        <v>2</v>
      </c>
      <c r="G107" s="215">
        <f>IFERROR(VLOOKUP(B107,'INSUMOS ENE'!$A$2:$G$105,6,0),"0")</f>
        <v>13</v>
      </c>
      <c r="H107" s="217"/>
      <c r="I107" s="220">
        <f>IFERROR(VLOOKUP($B107,'INSUMOS ENE'!$A$2:$S$105,17,0),"")</f>
        <v>18796.084000000003</v>
      </c>
      <c r="J107" s="219">
        <f t="shared" si="163"/>
        <v>0</v>
      </c>
      <c r="K107" s="217"/>
      <c r="L107" s="220">
        <f>IFERROR(VLOOKUP($B107,'INSUMOS ENE'!$A$2:$S$105,17,0),"")</f>
        <v>18796.084000000003</v>
      </c>
      <c r="M107" s="217"/>
      <c r="N107" s="217"/>
      <c r="O107" s="217"/>
      <c r="P107" s="217"/>
      <c r="Q107" s="217"/>
      <c r="R107" s="217"/>
      <c r="S107" s="217"/>
      <c r="T107" s="217"/>
      <c r="U107" s="217"/>
      <c r="V107" s="217"/>
      <c r="W107" s="217"/>
      <c r="X107" s="217"/>
      <c r="Y107" s="217"/>
      <c r="Z107" s="217"/>
      <c r="AA107" s="217"/>
      <c r="AB107" s="217"/>
      <c r="AC107" s="217"/>
      <c r="AD107" s="217"/>
      <c r="AE107" s="217"/>
      <c r="AF107" s="217"/>
      <c r="AG107" s="217"/>
      <c r="AH107" s="217"/>
      <c r="AI107" s="217"/>
      <c r="AJ107" s="217"/>
      <c r="AK107" s="217"/>
      <c r="AL107" s="217"/>
      <c r="AM107" s="217"/>
      <c r="AN107" s="217"/>
      <c r="AO107" s="217"/>
      <c r="AP107" s="217"/>
      <c r="AQ107" s="217"/>
      <c r="AR107" s="217"/>
      <c r="AS107" s="217"/>
      <c r="AT107" s="217"/>
      <c r="AU107" s="217"/>
      <c r="AV107" s="217"/>
      <c r="AW107" s="217"/>
      <c r="AX107" s="217"/>
      <c r="AY107" s="217"/>
      <c r="AZ107" s="217"/>
      <c r="BA107" s="217"/>
      <c r="BB107" s="217"/>
      <c r="BC107" s="217"/>
      <c r="BD107" s="217"/>
      <c r="BE107" s="217"/>
      <c r="BF107" s="217"/>
      <c r="BG107" s="217"/>
      <c r="BH107" s="217"/>
      <c r="BI107" s="217"/>
      <c r="BJ107" s="217"/>
      <c r="BK107" s="217"/>
      <c r="BL107" s="217"/>
      <c r="BM107" s="217"/>
      <c r="BN107" s="217"/>
      <c r="BO107" s="217"/>
      <c r="BP107" s="217"/>
      <c r="BQ107" s="217"/>
      <c r="BR107" s="217"/>
      <c r="BS107" s="217"/>
      <c r="BT107" s="217"/>
      <c r="BU107" s="217"/>
      <c r="BV107" s="217"/>
      <c r="BW107" s="217"/>
      <c r="BX107" s="217"/>
      <c r="BY107" s="217"/>
      <c r="BZ107" s="217"/>
      <c r="CA107" s="217"/>
      <c r="CB107" s="217"/>
      <c r="CC107" s="217"/>
      <c r="CD107" s="217"/>
      <c r="CE107" s="222">
        <f t="shared" si="164"/>
        <v>0</v>
      </c>
      <c r="CF107" s="217">
        <f t="shared" si="165"/>
        <v>-13</v>
      </c>
      <c r="CG107" s="215">
        <v>13</v>
      </c>
      <c r="CH107" s="227">
        <f>IFERROR(VLOOKUP($B107,'INSUMOS ENE'!$A$2:$S$105,17,0),"")</f>
        <v>18796.084000000003</v>
      </c>
      <c r="CI107" s="228">
        <f t="shared" si="166"/>
        <v>244349.09200000003</v>
      </c>
      <c r="CJ107" s="215">
        <v>0</v>
      </c>
      <c r="CK107" s="218">
        <f>IFERROR(VLOOKUP($B107,'INSUMOS ENE'!$A$2:$S$105,14,0),"")</f>
        <v>53536.048199999997</v>
      </c>
      <c r="CL107" s="224">
        <f t="shared" si="167"/>
        <v>0</v>
      </c>
      <c r="CM107" s="225">
        <f t="shared" si="168"/>
        <v>0</v>
      </c>
      <c r="CN107" s="226">
        <f t="shared" si="169"/>
        <v>244349.09200000003</v>
      </c>
    </row>
    <row r="108" spans="1:92" ht="16.5" x14ac:dyDescent="0.25">
      <c r="A108" s="213">
        <v>103</v>
      </c>
      <c r="B108" s="214">
        <v>260</v>
      </c>
      <c r="C108" s="215">
        <f>IFERROR(VLOOKUP($B108,'INSUMOS ENE'!$A$2:$S$105,10,0),"")</f>
        <v>0</v>
      </c>
      <c r="D108" s="216" t="s">
        <v>117</v>
      </c>
      <c r="E108" s="215">
        <v>10</v>
      </c>
      <c r="F108" s="215">
        <f>IFERROR(VLOOKUP($B108,'INSUMOS ENE'!$A$2:$G$105,7,0),"")</f>
        <v>2</v>
      </c>
      <c r="G108" s="215">
        <f>IFERROR(VLOOKUP(B108,'INSUMOS ENE'!$A$2:$G$105,6,0),"0")</f>
        <v>12</v>
      </c>
      <c r="H108" s="217"/>
      <c r="I108" s="220">
        <f>IFERROR(VLOOKUP($B108,'INSUMOS ENE'!$A$2:$S$105,17,0),"")</f>
        <v>3417.8520000000008</v>
      </c>
      <c r="J108" s="219">
        <f t="shared" si="163"/>
        <v>0</v>
      </c>
      <c r="K108" s="217"/>
      <c r="L108" s="220">
        <f>IFERROR(VLOOKUP($B108,'INSUMOS ENE'!$A$2:$S$105,17,0),"")</f>
        <v>3417.8520000000008</v>
      </c>
      <c r="M108" s="217"/>
      <c r="N108" s="217"/>
      <c r="O108" s="217"/>
      <c r="P108" s="217"/>
      <c r="Q108" s="217"/>
      <c r="R108" s="217"/>
      <c r="S108" s="217"/>
      <c r="T108" s="217"/>
      <c r="U108" s="217"/>
      <c r="V108" s="217"/>
      <c r="W108" s="217"/>
      <c r="X108" s="217"/>
      <c r="Y108" s="217"/>
      <c r="Z108" s="217"/>
      <c r="AA108" s="217"/>
      <c r="AB108" s="217"/>
      <c r="AC108" s="217"/>
      <c r="AD108" s="217"/>
      <c r="AE108" s="217"/>
      <c r="AF108" s="217"/>
      <c r="AG108" s="217"/>
      <c r="AH108" s="217"/>
      <c r="AI108" s="217"/>
      <c r="AJ108" s="217"/>
      <c r="AK108" s="217"/>
      <c r="AL108" s="217"/>
      <c r="AM108" s="217"/>
      <c r="AN108" s="217"/>
      <c r="AO108" s="217"/>
      <c r="AP108" s="217"/>
      <c r="AQ108" s="217"/>
      <c r="AR108" s="217"/>
      <c r="AS108" s="217"/>
      <c r="AT108" s="217"/>
      <c r="AU108" s="217"/>
      <c r="AV108" s="217"/>
      <c r="AW108" s="217"/>
      <c r="AX108" s="217"/>
      <c r="AY108" s="217"/>
      <c r="AZ108" s="217"/>
      <c r="BA108" s="217"/>
      <c r="BB108" s="217"/>
      <c r="BC108" s="217"/>
      <c r="BD108" s="217"/>
      <c r="BE108" s="217"/>
      <c r="BF108" s="217"/>
      <c r="BG108" s="217"/>
      <c r="BH108" s="217"/>
      <c r="BI108" s="217"/>
      <c r="BJ108" s="217"/>
      <c r="BK108" s="217"/>
      <c r="BL108" s="217"/>
      <c r="BM108" s="217"/>
      <c r="BN108" s="217"/>
      <c r="BO108" s="217"/>
      <c r="BP108" s="217"/>
      <c r="BQ108" s="217"/>
      <c r="BR108" s="217"/>
      <c r="BS108" s="217"/>
      <c r="BT108" s="217"/>
      <c r="BU108" s="217"/>
      <c r="BV108" s="217"/>
      <c r="BW108" s="217"/>
      <c r="BX108" s="217"/>
      <c r="BY108" s="217"/>
      <c r="BZ108" s="217"/>
      <c r="CA108" s="217"/>
      <c r="CB108" s="217"/>
      <c r="CC108" s="217"/>
      <c r="CD108" s="217"/>
      <c r="CE108" s="222">
        <f t="shared" si="164"/>
        <v>0</v>
      </c>
      <c r="CF108" s="217">
        <f t="shared" si="165"/>
        <v>-12</v>
      </c>
      <c r="CG108" s="215">
        <v>12</v>
      </c>
      <c r="CH108" s="227">
        <f>IFERROR(VLOOKUP($B108,'INSUMOS ENE'!$A$2:$S$105,17,0),"")</f>
        <v>3417.8520000000008</v>
      </c>
      <c r="CI108" s="228">
        <f t="shared" si="166"/>
        <v>41014.224000000009</v>
      </c>
      <c r="CJ108" s="215">
        <v>0</v>
      </c>
      <c r="CK108" s="218">
        <f>IFERROR(VLOOKUP($B108,'INSUMOS ENE'!$A$2:$S$105,14,0),"")</f>
        <v>8508.3705000000009</v>
      </c>
      <c r="CL108" s="224">
        <f t="shared" si="167"/>
        <v>0</v>
      </c>
      <c r="CM108" s="225">
        <f t="shared" si="168"/>
        <v>0</v>
      </c>
      <c r="CN108" s="226">
        <f t="shared" si="169"/>
        <v>41014.224000000009</v>
      </c>
    </row>
    <row r="109" spans="1:92" ht="16.5" x14ac:dyDescent="0.25">
      <c r="A109" s="213">
        <v>105</v>
      </c>
      <c r="B109" s="214">
        <v>291</v>
      </c>
      <c r="C109" s="215">
        <f>IFERROR(VLOOKUP($B109,'INSUMOS ENE'!$A$2:$S$105,10,0),"")</f>
        <v>3.25</v>
      </c>
      <c r="D109" s="216" t="s">
        <v>152</v>
      </c>
      <c r="E109" s="215">
        <v>3</v>
      </c>
      <c r="F109" s="215">
        <f>IFERROR(VLOOKUP($B109,'INSUMOS ENE'!$A$2:$G$105,7,0),"")</f>
        <v>4</v>
      </c>
      <c r="G109" s="215">
        <f>IFERROR(VLOOKUP(B109,'INSUMOS ENE'!$A$2:$G$105,6,0),"0")</f>
        <v>7</v>
      </c>
      <c r="H109" s="217"/>
      <c r="I109" s="227">
        <f>IFERROR(VLOOKUP($B109,'INSUMOS ENE'!$A$2:$S$105,17,0),"")</f>
        <v>20454.562000000005</v>
      </c>
      <c r="J109" s="219">
        <f t="shared" si="163"/>
        <v>0</v>
      </c>
      <c r="K109" s="217"/>
      <c r="L109" s="227">
        <f>IFERROR(VLOOKUP($B109,'INSUMOS ENE'!$A$2:$S$105,17,0),"")</f>
        <v>20454.562000000005</v>
      </c>
      <c r="M109" s="219">
        <f t="shared" ref="M109" si="392">K109*L109</f>
        <v>0</v>
      </c>
      <c r="N109" s="217"/>
      <c r="O109" s="227">
        <f>IFERROR(VLOOKUP($B109,'INSUMOS ENE'!$A$2:$S$105,17,0),"")</f>
        <v>20454.562000000005</v>
      </c>
      <c r="P109" s="219">
        <f t="shared" ref="P109" si="393">N109*O109</f>
        <v>0</v>
      </c>
      <c r="Q109" s="217"/>
      <c r="R109" s="227">
        <f>IFERROR(VLOOKUP($B109,'INSUMOS ENE'!$A$2:$S$105,17,0),"")</f>
        <v>20454.562000000005</v>
      </c>
      <c r="S109" s="219">
        <f t="shared" ref="S109" si="394">Q109*R109</f>
        <v>0</v>
      </c>
      <c r="T109" s="217"/>
      <c r="U109" s="227">
        <f>IFERROR(VLOOKUP($B109,'INSUMOS ENE'!$A$2:$S$105,17,0),"")</f>
        <v>20454.562000000005</v>
      </c>
      <c r="V109" s="219">
        <f t="shared" ref="V109" si="395">T109*U109</f>
        <v>0</v>
      </c>
      <c r="W109" s="217">
        <v>2</v>
      </c>
      <c r="X109" s="227">
        <f>IFERROR(VLOOKUP($B109,'INSUMOS ENE'!$A$2:$S$105,17,0),"")</f>
        <v>20454.562000000005</v>
      </c>
      <c r="Y109" s="219">
        <f t="shared" ref="Y109" si="396">W109*X109</f>
        <v>40909.124000000011</v>
      </c>
      <c r="Z109" s="217"/>
      <c r="AA109" s="227">
        <f>IFERROR(VLOOKUP($B109,'INSUMOS ENE'!$A$2:$S$105,17,0),"")</f>
        <v>20454.562000000005</v>
      </c>
      <c r="AB109" s="219">
        <f t="shared" ref="AB109" si="397">Z109*AA109</f>
        <v>0</v>
      </c>
      <c r="AC109" s="217"/>
      <c r="AD109" s="227">
        <f>IFERROR(VLOOKUP($B109,'INSUMOS ENE'!$A$2:$S$105,17,0),"")</f>
        <v>20454.562000000005</v>
      </c>
      <c r="AE109" s="219">
        <f t="shared" ref="AE109" si="398">AC109*AD109</f>
        <v>0</v>
      </c>
      <c r="AF109" s="217"/>
      <c r="AG109" s="227">
        <f>IFERROR(VLOOKUP($B109,'INSUMOS ENE'!$A$2:$S$105,17,0),"")</f>
        <v>20454.562000000005</v>
      </c>
      <c r="AH109" s="219">
        <f t="shared" ref="AH109" si="399">AF109*AG109</f>
        <v>0</v>
      </c>
      <c r="AI109" s="217">
        <v>2</v>
      </c>
      <c r="AJ109" s="227">
        <f>IFERROR(VLOOKUP($B109,'INSUMOS ENE'!$A$2:$S$105,17,0),"")</f>
        <v>20454.562000000005</v>
      </c>
      <c r="AK109" s="219">
        <f t="shared" ref="AK109" si="400">AI109*AJ109</f>
        <v>40909.124000000011</v>
      </c>
      <c r="AL109" s="217"/>
      <c r="AM109" s="227">
        <f>IFERROR(VLOOKUP($B109,'INSUMOS ENE'!$A$2:$S$105,17,0),"")</f>
        <v>20454.562000000005</v>
      </c>
      <c r="AN109" s="219">
        <f t="shared" ref="AN109" si="401">AL109*AM109</f>
        <v>0</v>
      </c>
      <c r="AO109" s="217"/>
      <c r="AP109" s="227">
        <f>IFERROR(VLOOKUP($B109,'INSUMOS ENE'!$A$2:$S$105,17,0),"")</f>
        <v>20454.562000000005</v>
      </c>
      <c r="AQ109" s="219">
        <f t="shared" ref="AQ109" si="402">AO109*AP109</f>
        <v>0</v>
      </c>
      <c r="AR109" s="217"/>
      <c r="AS109" s="227">
        <f>IFERROR(VLOOKUP($B109,'INSUMOS ENE'!$A$2:$S$105,17,0),"")</f>
        <v>20454.562000000005</v>
      </c>
      <c r="AT109" s="219">
        <f t="shared" ref="AT109" si="403">AR109*AS109</f>
        <v>0</v>
      </c>
      <c r="AU109" s="217"/>
      <c r="AV109" s="227">
        <f>IFERROR(VLOOKUP($B109,'INSUMOS ENE'!$A$2:$S$105,17,0),"")</f>
        <v>20454.562000000005</v>
      </c>
      <c r="AW109" s="219">
        <f t="shared" ref="AW109" si="404">AU109*AV109</f>
        <v>0</v>
      </c>
      <c r="AX109" s="217"/>
      <c r="AY109" s="227">
        <f>IFERROR(VLOOKUP($B109,'INSUMOS ENE'!$A$2:$S$105,17,0),"")</f>
        <v>20454.562000000005</v>
      </c>
      <c r="AZ109" s="219">
        <f t="shared" ref="AZ109" si="405">AX109*AY109</f>
        <v>0</v>
      </c>
      <c r="BA109" s="217"/>
      <c r="BB109" s="227">
        <f>IFERROR(VLOOKUP($B109,'INSUMOS ENE'!$A$2:$S$105,17,0),"")</f>
        <v>20454.562000000005</v>
      </c>
      <c r="BC109" s="219">
        <f t="shared" ref="BC109" si="406">BA109*BB109</f>
        <v>0</v>
      </c>
      <c r="BD109" s="217"/>
      <c r="BE109" s="227">
        <f>IFERROR(VLOOKUP($B109,'INSUMOS ENE'!$A$2:$S$105,17,0),"")</f>
        <v>20454.562000000005</v>
      </c>
      <c r="BF109" s="219">
        <f t="shared" ref="BF109" si="407">BD109*BE109</f>
        <v>0</v>
      </c>
      <c r="BG109" s="217"/>
      <c r="BH109" s="227">
        <f>IFERROR(VLOOKUP($B109,'INSUMOS ENE'!$A$2:$S$105,17,0),"")</f>
        <v>20454.562000000005</v>
      </c>
      <c r="BI109" s="219">
        <f t="shared" ref="BI109" si="408">BG109*BH109</f>
        <v>0</v>
      </c>
      <c r="BJ109" s="217"/>
      <c r="BK109" s="227">
        <f>IFERROR(VLOOKUP($B109,'INSUMOS ENE'!$A$2:$S$105,17,0),"")</f>
        <v>20454.562000000005</v>
      </c>
      <c r="BL109" s="219">
        <f t="shared" ref="BL109" si="409">BJ109*BK109</f>
        <v>0</v>
      </c>
      <c r="BM109" s="232">
        <v>2</v>
      </c>
      <c r="BN109" s="218">
        <f>IFERROR(VLOOKUP($B109,'INSUMOS ENE'!$A$2:$S$105,14,0),"")</f>
        <v>65576.409299999999</v>
      </c>
      <c r="BO109" s="219">
        <f>+BM109*BN109</f>
        <v>131152.8186</v>
      </c>
      <c r="BP109" s="217"/>
      <c r="BQ109" s="227">
        <f>IFERROR(VLOOKUP($B109,'INSUMOS ENE'!$A$2:$S$105,17,0),"")</f>
        <v>20454.562000000005</v>
      </c>
      <c r="BR109" s="219">
        <f t="shared" ref="BR109" si="410">BP109*BQ109</f>
        <v>0</v>
      </c>
      <c r="BS109" s="232">
        <v>1</v>
      </c>
      <c r="BT109" s="218">
        <f>IFERROR(VLOOKUP($B109,'INSUMOS ENE'!$A$2:$S$105,14,0),"")</f>
        <v>65576.409299999999</v>
      </c>
      <c r="BU109" s="219">
        <f>+BS109*BT109</f>
        <v>65576.409299999999</v>
      </c>
      <c r="BV109" s="217"/>
      <c r="BW109" s="227">
        <f>IFERROR(VLOOKUP($B109,'INSUMOS ENE'!$A$2:$S$105,17,0),"")</f>
        <v>20454.562000000005</v>
      </c>
      <c r="BX109" s="219">
        <f t="shared" ref="BX109" si="411">BV109*BW109</f>
        <v>0</v>
      </c>
      <c r="BY109" s="217"/>
      <c r="BZ109" s="227">
        <f>IFERROR(VLOOKUP($B109,'INSUMOS ENE'!$A$2:$S$105,17,0),"")</f>
        <v>20454.562000000005</v>
      </c>
      <c r="CA109" s="219">
        <f t="shared" ref="CA109" si="412">BY109*BZ109</f>
        <v>0</v>
      </c>
      <c r="CB109" s="217"/>
      <c r="CC109" s="227">
        <f>IFERROR(VLOOKUP($B109,'INSUMOS ENE'!$A$2:$S$105,17,0),"")</f>
        <v>20454.562000000005</v>
      </c>
      <c r="CD109" s="219">
        <f t="shared" ref="CD109" si="413">CB109*CC109</f>
        <v>0</v>
      </c>
      <c r="CE109" s="222">
        <f t="shared" si="164"/>
        <v>7</v>
      </c>
      <c r="CF109" s="217">
        <f t="shared" si="165"/>
        <v>0</v>
      </c>
      <c r="CG109" s="215">
        <v>4</v>
      </c>
      <c r="CH109" s="227">
        <f>IFERROR(VLOOKUP($B109,'INSUMOS ENE'!$A$2:$S$105,17,0),"")</f>
        <v>20454.562000000005</v>
      </c>
      <c r="CI109" s="228">
        <f t="shared" si="166"/>
        <v>81818.248000000021</v>
      </c>
      <c r="CJ109" s="215">
        <v>3</v>
      </c>
      <c r="CK109" s="218">
        <f>IFERROR(VLOOKUP($B109,'INSUMOS ENE'!$A$2:$S$105,14,0),"")</f>
        <v>65576.409299999999</v>
      </c>
      <c r="CL109" s="224">
        <f t="shared" si="167"/>
        <v>196729.2279</v>
      </c>
      <c r="CM109" s="225">
        <f t="shared" si="168"/>
        <v>278547.47590000002</v>
      </c>
      <c r="CN109" s="226">
        <f t="shared" si="169"/>
        <v>278547.47590000002</v>
      </c>
    </row>
    <row r="110" spans="1:92" ht="16.5" x14ac:dyDescent="0.25">
      <c r="A110" s="213"/>
      <c r="B110" s="245"/>
      <c r="C110" s="215" t="str">
        <f>IFERROR(VLOOKUP($B110,'INSUMOS ENE'!$A$2:$S$105,10,0),"")</f>
        <v/>
      </c>
      <c r="D110" s="246"/>
      <c r="E110" s="246"/>
      <c r="F110" s="246"/>
      <c r="G110" s="246"/>
      <c r="H110" s="217"/>
      <c r="I110" s="220" t="str">
        <f>IFERROR(VLOOKUP($B110,'INSUMOS ENE'!$A$2:$S$105,17,0),"")</f>
        <v/>
      </c>
      <c r="J110" s="219"/>
      <c r="K110" s="217"/>
      <c r="L110" s="220" t="str">
        <f>IFERROR(VLOOKUP($B110,'INSUMOS ENE'!$A$2:$S$105,17,0),"")</f>
        <v/>
      </c>
      <c r="M110" s="217"/>
      <c r="N110" s="217"/>
      <c r="O110" s="217"/>
      <c r="P110" s="217"/>
      <c r="Q110" s="217"/>
      <c r="R110" s="217"/>
      <c r="S110" s="217"/>
      <c r="T110" s="217"/>
      <c r="U110" s="217"/>
      <c r="V110" s="217"/>
      <c r="W110" s="217"/>
      <c r="X110" s="217"/>
      <c r="Y110" s="217"/>
      <c r="Z110" s="217"/>
      <c r="AA110" s="217"/>
      <c r="AB110" s="217"/>
      <c r="AC110" s="217"/>
      <c r="AD110" s="217"/>
      <c r="AE110" s="217"/>
      <c r="AF110" s="217"/>
      <c r="AG110" s="217"/>
      <c r="AH110" s="217"/>
      <c r="AI110" s="217"/>
      <c r="AJ110" s="217"/>
      <c r="AK110" s="217"/>
      <c r="AL110" s="217"/>
      <c r="AM110" s="217"/>
      <c r="AN110" s="217"/>
      <c r="AO110" s="217"/>
      <c r="AP110" s="217"/>
      <c r="AQ110" s="217"/>
      <c r="AR110" s="217"/>
      <c r="AS110" s="217"/>
      <c r="AT110" s="217"/>
      <c r="AU110" s="217"/>
      <c r="AV110" s="217"/>
      <c r="AW110" s="217"/>
      <c r="AX110" s="217"/>
      <c r="AY110" s="217"/>
      <c r="AZ110" s="217"/>
      <c r="BA110" s="217"/>
      <c r="BB110" s="217"/>
      <c r="BC110" s="217"/>
      <c r="BD110" s="217"/>
      <c r="BE110" s="217"/>
      <c r="BF110" s="217"/>
      <c r="BG110" s="217"/>
      <c r="BH110" s="217"/>
      <c r="BI110" s="217"/>
      <c r="BJ110" s="217"/>
      <c r="BK110" s="217"/>
      <c r="BL110" s="217"/>
      <c r="BM110" s="217"/>
      <c r="BN110" s="217"/>
      <c r="BO110" s="217"/>
      <c r="BP110" s="217"/>
      <c r="BQ110" s="217"/>
      <c r="BR110" s="217"/>
      <c r="BS110" s="217"/>
      <c r="BT110" s="217"/>
      <c r="BU110" s="217"/>
      <c r="BV110" s="217"/>
      <c r="BW110" s="217"/>
      <c r="BX110" s="217"/>
      <c r="BY110" s="217"/>
      <c r="BZ110" s="217"/>
      <c r="CA110" s="217"/>
      <c r="CB110" s="217"/>
      <c r="CC110" s="217"/>
      <c r="CD110" s="217"/>
      <c r="CE110" s="222"/>
      <c r="CF110" s="217">
        <f t="shared" si="165"/>
        <v>0</v>
      </c>
      <c r="CG110" s="215" t="s">
        <v>1434</v>
      </c>
      <c r="CH110" s="227" t="str">
        <f>IFERROR(VLOOKUP($B110,'INSUMOS ENE'!$A$2:$S$105,17,0),"")</f>
        <v/>
      </c>
      <c r="CI110" s="228"/>
      <c r="CJ110" s="215" t="s">
        <v>1434</v>
      </c>
      <c r="CK110" s="218" t="str">
        <f>IFERROR(VLOOKUP($B110,'INSUMOS ENE'!$A$2:$S$105,14,0),"")</f>
        <v/>
      </c>
      <c r="CL110" s="224"/>
      <c r="CM110" s="225">
        <f t="shared" si="168"/>
        <v>0</v>
      </c>
      <c r="CN110" s="226">
        <f t="shared" si="169"/>
        <v>0</v>
      </c>
    </row>
    <row r="111" spans="1:92" ht="15.75" thickBot="1" x14ac:dyDescent="0.3">
      <c r="A111" s="235"/>
      <c r="B111" s="235"/>
      <c r="C111" s="235"/>
      <c r="D111" s="235"/>
      <c r="E111" s="236">
        <f>SUM(E6:E110)</f>
        <v>4839</v>
      </c>
      <c r="F111" s="236">
        <f>SUM(F6:F110)</f>
        <v>7616</v>
      </c>
      <c r="G111" s="236">
        <f>SUM(G6:G110)</f>
        <v>12449</v>
      </c>
      <c r="H111" s="236">
        <f>SUM(H6:H110)</f>
        <v>4798</v>
      </c>
      <c r="I111" s="236"/>
      <c r="J111" s="237">
        <f>SUM(J6:J110)</f>
        <v>81692907.421600014</v>
      </c>
      <c r="K111" s="236">
        <f>SUM(K6:K110)</f>
        <v>1101</v>
      </c>
      <c r="L111" s="236"/>
      <c r="M111" s="237">
        <f>SUM(M6:M110)</f>
        <v>13644063.817699999</v>
      </c>
      <c r="N111" s="236">
        <f>SUM(N6:N110)</f>
        <v>322</v>
      </c>
      <c r="O111" s="236"/>
      <c r="P111" s="237">
        <f>SUM(P6:P110)</f>
        <v>3874567.8336000005</v>
      </c>
      <c r="Q111" s="236">
        <f>SUM(Q6:Q110)</f>
        <v>0</v>
      </c>
      <c r="R111" s="236"/>
      <c r="S111" s="237">
        <f>SUM(S6:S110)</f>
        <v>0</v>
      </c>
      <c r="T111" s="236">
        <f>SUM(T6:T110)</f>
        <v>669</v>
      </c>
      <c r="U111" s="236"/>
      <c r="V111" s="237">
        <f>SUM(V6:V110)</f>
        <v>7338699.5675999997</v>
      </c>
      <c r="W111" s="236">
        <f>SUM(W6:W110)</f>
        <v>286</v>
      </c>
      <c r="X111" s="236"/>
      <c r="Y111" s="237">
        <f>SUM(Y6:Y110)</f>
        <v>3073794.3278000001</v>
      </c>
      <c r="Z111" s="236">
        <f>SUM(Z6:Z110)</f>
        <v>267</v>
      </c>
      <c r="AA111" s="236"/>
      <c r="AB111" s="237">
        <f>SUM(AB6:AB110)</f>
        <v>3461372.4386</v>
      </c>
      <c r="AC111" s="236">
        <f>SUM(AC6:AC110)</f>
        <v>10</v>
      </c>
      <c r="AD111" s="236"/>
      <c r="AE111" s="237">
        <f>SUM(AE6:AE110)</f>
        <v>147602.44</v>
      </c>
      <c r="AF111" s="236">
        <f>SUM(AF6:AF110)</f>
        <v>146</v>
      </c>
      <c r="AG111" s="236"/>
      <c r="AH111" s="237">
        <f>SUM(AH6:AH110)</f>
        <v>1207950.8747999999</v>
      </c>
      <c r="AI111" s="236">
        <f>SUM(AI6:AI110)</f>
        <v>361</v>
      </c>
      <c r="AJ111" s="236"/>
      <c r="AK111" s="237">
        <f>SUM(AK6:AK110)</f>
        <v>6574736.1807000004</v>
      </c>
      <c r="AL111" s="236">
        <f>SUM(AL6:AL110)</f>
        <v>301</v>
      </c>
      <c r="AM111" s="236"/>
      <c r="AN111" s="237">
        <f>SUM(AN6:AN110)</f>
        <v>4312108.9079</v>
      </c>
      <c r="AO111" s="236">
        <f>SUM(AO6:AO110)</f>
        <v>237</v>
      </c>
      <c r="AP111" s="236"/>
      <c r="AQ111" s="237">
        <f>SUM(AQ6:AQ110)</f>
        <v>2586255.6069999998</v>
      </c>
      <c r="AR111" s="236">
        <f>SUM(AR6:AR110)</f>
        <v>122</v>
      </c>
      <c r="AS111" s="236"/>
      <c r="AT111" s="237">
        <f>SUM(AT6:AT110)</f>
        <v>1393497.7779999999</v>
      </c>
      <c r="AU111" s="236">
        <f>SUM(AU6:AU110)</f>
        <v>164</v>
      </c>
      <c r="AV111" s="236"/>
      <c r="AW111" s="237">
        <f>SUM(AW6:AW110)</f>
        <v>1987381.6185000003</v>
      </c>
      <c r="AX111" s="236">
        <f>SUM(AX6:AX110)</f>
        <v>216</v>
      </c>
      <c r="AY111" s="236"/>
      <c r="AZ111" s="237">
        <f>SUM(AZ6:AZ110)</f>
        <v>3685646.1694</v>
      </c>
      <c r="BA111" s="236">
        <f>SUM(BA6:BA110)</f>
        <v>66</v>
      </c>
      <c r="BB111" s="236"/>
      <c r="BC111" s="237">
        <f>SUM(BC6:BC110)</f>
        <v>442382.71600000001</v>
      </c>
      <c r="BD111" s="236">
        <f>SUM(BD6:BD110)</f>
        <v>103</v>
      </c>
      <c r="BE111" s="236"/>
      <c r="BF111" s="237">
        <f>SUM(BF6:BF110)</f>
        <v>1434427.1862999999</v>
      </c>
      <c r="BG111" s="236">
        <f>SUM(BG6:BG110)</f>
        <v>1165</v>
      </c>
      <c r="BH111" s="236"/>
      <c r="BI111" s="237">
        <f>SUM(BI6:BI110)</f>
        <v>12912059.448999999</v>
      </c>
      <c r="BJ111" s="236">
        <f>SUM(BJ6:BJ110)</f>
        <v>350</v>
      </c>
      <c r="BK111" s="236"/>
      <c r="BL111" s="237">
        <f>SUM(BL6:BL110)</f>
        <v>4898722.6661</v>
      </c>
      <c r="BM111" s="236">
        <f>SUM(BM6:BM110)</f>
        <v>541</v>
      </c>
      <c r="BN111" s="236"/>
      <c r="BO111" s="237">
        <f>SUM(BO6:BO110)</f>
        <v>8427192.2059000023</v>
      </c>
      <c r="BP111" s="236">
        <f>SUM(BP6:BP110)</f>
        <v>780</v>
      </c>
      <c r="BQ111" s="236"/>
      <c r="BR111" s="237">
        <f>SUM(BR6:BR110)</f>
        <v>8238815.4851999991</v>
      </c>
      <c r="BS111" s="236">
        <f>SUM(BS6:BS110)</f>
        <v>436</v>
      </c>
      <c r="BT111" s="236"/>
      <c r="BU111" s="237">
        <f>SUM(BU6:BU110)</f>
        <v>4394423.4381000008</v>
      </c>
      <c r="BV111" s="236">
        <f>SUM(BV6:BV110)</f>
        <v>292</v>
      </c>
      <c r="BW111" s="236"/>
      <c r="BX111" s="237">
        <f>SUM(BX6:BX110)</f>
        <v>4681072.1270999992</v>
      </c>
      <c r="BY111" s="236">
        <f>SUM(BY6:BY110)</f>
        <v>274</v>
      </c>
      <c r="BZ111" s="236"/>
      <c r="CA111" s="237">
        <f>SUM(CA6:CA110)</f>
        <v>3581158.5870999997</v>
      </c>
      <c r="CB111" s="236">
        <f>SUM(CB6:CB110)</f>
        <v>234</v>
      </c>
      <c r="CC111" s="236"/>
      <c r="CD111" s="237">
        <f>SUM(CD6:CD110)</f>
        <v>3816534.2410999998</v>
      </c>
      <c r="CE111" s="236">
        <f>SUM(CE6:CE110)</f>
        <v>13241</v>
      </c>
      <c r="CF111" s="236" t="e">
        <f>SUM(CF6:CF110)</f>
        <v>#VALUE!</v>
      </c>
      <c r="CG111" s="236">
        <f>SUM(CG6:CG110)</f>
        <v>4732</v>
      </c>
      <c r="CH111" s="238" t="s">
        <v>985</v>
      </c>
      <c r="CI111" s="238">
        <f>SUM(CI6:CI110)</f>
        <v>30235227.907000005</v>
      </c>
      <c r="CJ111" s="236">
        <f>SUM(CJ6:CJ110)</f>
        <v>9780</v>
      </c>
      <c r="CK111" s="238" t="s">
        <v>985</v>
      </c>
      <c r="CL111" s="238">
        <f>SUM(CL6:CL110)</f>
        <v>163741538.61540008</v>
      </c>
      <c r="CM111" s="238">
        <f>SUM(CM6:CM110)</f>
        <v>187807373.08510002</v>
      </c>
      <c r="CN111" s="238">
        <f>SUM(CN6:CN110)</f>
        <v>193976766.52240002</v>
      </c>
    </row>
    <row r="112" spans="1:92" ht="14.25" thickTop="1" x14ac:dyDescent="0.25"/>
    <row r="113" spans="7:92" ht="14.25" x14ac:dyDescent="0.25">
      <c r="G113" s="247"/>
      <c r="CL113" s="231">
        <f>+J111+M111+P111+S111+V111+Y111+AB111+AE111+AH111+AK111+AN111+AQ111+AT111+AW111+AZ111+BC111+BF111+BI111+BL111+BO111+BR111+BU111+BX111+CA111+CD111</f>
        <v>187807373.08510002</v>
      </c>
      <c r="CM113" s="231"/>
      <c r="CN113" s="231">
        <f>+CN111-CM111</f>
        <v>6169393.4372999966</v>
      </c>
    </row>
    <row r="114" spans="7:92" x14ac:dyDescent="0.25">
      <c r="G114" s="248"/>
      <c r="CM114" s="231"/>
    </row>
  </sheetData>
  <mergeCells count="50">
    <mergeCell ref="AO3:AQ3"/>
    <mergeCell ref="H3:J3"/>
    <mergeCell ref="K3:M3"/>
    <mergeCell ref="N3:P3"/>
    <mergeCell ref="Q3:S3"/>
    <mergeCell ref="T3:V3"/>
    <mergeCell ref="W3:Y3"/>
    <mergeCell ref="Z3:AB3"/>
    <mergeCell ref="AC3:AE3"/>
    <mergeCell ref="AF3:AH3"/>
    <mergeCell ref="AI3:AK3"/>
    <mergeCell ref="AL3:AN3"/>
    <mergeCell ref="BY3:CA3"/>
    <mergeCell ref="AR3:AT3"/>
    <mergeCell ref="AU3:AW3"/>
    <mergeCell ref="AX3:AZ3"/>
    <mergeCell ref="BA3:BC3"/>
    <mergeCell ref="BD3:BF3"/>
    <mergeCell ref="BG3:BI3"/>
    <mergeCell ref="AX4:AZ4"/>
    <mergeCell ref="CB3:CD3"/>
    <mergeCell ref="H4:J4"/>
    <mergeCell ref="K4:M4"/>
    <mergeCell ref="N4:P4"/>
    <mergeCell ref="Q4:S4"/>
    <mergeCell ref="T4:V4"/>
    <mergeCell ref="W4:Y4"/>
    <mergeCell ref="Z4:AB4"/>
    <mergeCell ref="AC4:AE4"/>
    <mergeCell ref="AF4:AH4"/>
    <mergeCell ref="BJ3:BL3"/>
    <mergeCell ref="BM3:BO3"/>
    <mergeCell ref="BP3:BR3"/>
    <mergeCell ref="BS3:BU3"/>
    <mergeCell ref="BV3:BX3"/>
    <mergeCell ref="AI4:AK4"/>
    <mergeCell ref="AL4:AN4"/>
    <mergeCell ref="AO4:AQ4"/>
    <mergeCell ref="AR4:AT4"/>
    <mergeCell ref="AU4:AW4"/>
    <mergeCell ref="BS4:BU4"/>
    <mergeCell ref="BV4:BX4"/>
    <mergeCell ref="BY4:CA4"/>
    <mergeCell ref="CB4:CD4"/>
    <mergeCell ref="BA4:BC4"/>
    <mergeCell ref="BD4:BF4"/>
    <mergeCell ref="BG4:BI4"/>
    <mergeCell ref="BJ4:BL4"/>
    <mergeCell ref="BM4:BO4"/>
    <mergeCell ref="BP4:BR4"/>
  </mergeCells>
  <conditionalFormatting sqref="A5">
    <cfRule type="duplicateValues" dxfId="2218" priority="3834"/>
  </conditionalFormatting>
  <conditionalFormatting sqref="C6:C110 CG6:CK110">
    <cfRule type="cellIs" dxfId="2217" priority="2549" operator="lessThan">
      <formula>0</formula>
    </cfRule>
  </conditionalFormatting>
  <conditionalFormatting sqref="D6:D108">
    <cfRule type="duplicateValues" dxfId="2216" priority="1281"/>
  </conditionalFormatting>
  <conditionalFormatting sqref="D122:G1048576 D3:G5">
    <cfRule type="duplicateValues" dxfId="2215" priority="3835"/>
  </conditionalFormatting>
  <conditionalFormatting sqref="E112:G121 D111:D121 D6:D108">
    <cfRule type="duplicateValues" dxfId="2214" priority="1280"/>
  </conditionalFormatting>
  <conditionalFormatting sqref="F6:F109">
    <cfRule type="cellIs" dxfId="2213" priority="1276" operator="lessThan">
      <formula>0</formula>
    </cfRule>
  </conditionalFormatting>
  <conditionalFormatting sqref="F110:G110 D109:D110">
    <cfRule type="duplicateValues" dxfId="2212" priority="3848"/>
    <cfRule type="duplicateValues" dxfId="2211" priority="3845"/>
  </conditionalFormatting>
  <conditionalFormatting sqref="I6:I110">
    <cfRule type="cellIs" dxfId="2210" priority="23" operator="lessThan">
      <formula>0</formula>
    </cfRule>
  </conditionalFormatting>
  <conditionalFormatting sqref="L6:L110">
    <cfRule type="cellIs" dxfId="2209" priority="22" operator="lessThan">
      <formula>0</formula>
    </cfRule>
  </conditionalFormatting>
  <conditionalFormatting sqref="O6">
    <cfRule type="cellIs" dxfId="2208" priority="1264" operator="lessThan">
      <formula>0</formula>
    </cfRule>
  </conditionalFormatting>
  <conditionalFormatting sqref="O26">
    <cfRule type="cellIs" dxfId="2207" priority="1243" operator="lessThan">
      <formula>0</formula>
    </cfRule>
  </conditionalFormatting>
  <conditionalFormatting sqref="O28:O29">
    <cfRule type="cellIs" dxfId="2206" priority="1193" operator="lessThan">
      <formula>0</formula>
    </cfRule>
  </conditionalFormatting>
  <conditionalFormatting sqref="O31:O40">
    <cfRule type="cellIs" dxfId="2205" priority="947" operator="lessThan">
      <formula>0</formula>
    </cfRule>
  </conditionalFormatting>
  <conditionalFormatting sqref="O42">
    <cfRule type="cellIs" dxfId="2204" priority="921" operator="lessThan">
      <formula>0</formula>
    </cfRule>
  </conditionalFormatting>
  <conditionalFormatting sqref="O46:O47">
    <cfRule type="cellIs" dxfId="2203" priority="869" operator="lessThan">
      <formula>0</formula>
    </cfRule>
  </conditionalFormatting>
  <conditionalFormatting sqref="O50">
    <cfRule type="cellIs" dxfId="2202" priority="844" operator="lessThan">
      <formula>0</formula>
    </cfRule>
  </conditionalFormatting>
  <conditionalFormatting sqref="O52">
    <cfRule type="cellIs" dxfId="2201" priority="818" operator="lessThan">
      <formula>0</formula>
    </cfRule>
  </conditionalFormatting>
  <conditionalFormatting sqref="O59:O66">
    <cfRule type="cellIs" dxfId="2200" priority="619" operator="lessThan">
      <formula>0</formula>
    </cfRule>
  </conditionalFormatting>
  <conditionalFormatting sqref="O72">
    <cfRule type="cellIs" dxfId="2199" priority="592" operator="lessThan">
      <formula>0</formula>
    </cfRule>
  </conditionalFormatting>
  <conditionalFormatting sqref="O74:O75">
    <cfRule type="cellIs" dxfId="2198" priority="542" operator="lessThan">
      <formula>0</formula>
    </cfRule>
  </conditionalFormatting>
  <conditionalFormatting sqref="O78:O82">
    <cfRule type="cellIs" dxfId="2197" priority="419" operator="lessThan">
      <formula>0</formula>
    </cfRule>
  </conditionalFormatting>
  <conditionalFormatting sqref="O84">
    <cfRule type="cellIs" dxfId="2196" priority="395" operator="lessThan">
      <formula>0</formula>
    </cfRule>
  </conditionalFormatting>
  <conditionalFormatting sqref="O87:O89">
    <cfRule type="cellIs" dxfId="2195" priority="323" operator="lessThan">
      <formula>0</formula>
    </cfRule>
  </conditionalFormatting>
  <conditionalFormatting sqref="O91:O94">
    <cfRule type="cellIs" dxfId="2194" priority="220" operator="lessThan">
      <formula>0</formula>
    </cfRule>
  </conditionalFormatting>
  <conditionalFormatting sqref="O96:O99">
    <cfRule type="cellIs" dxfId="2193" priority="122" operator="lessThan">
      <formula>0</formula>
    </cfRule>
  </conditionalFormatting>
  <conditionalFormatting sqref="O103:O104">
    <cfRule type="cellIs" dxfId="2192" priority="70" operator="lessThan">
      <formula>0</formula>
    </cfRule>
  </conditionalFormatting>
  <conditionalFormatting sqref="O106">
    <cfRule type="cellIs" dxfId="2191" priority="46" operator="lessThan">
      <formula>0</formula>
    </cfRule>
  </conditionalFormatting>
  <conditionalFormatting sqref="O109">
    <cfRule type="cellIs" dxfId="2190" priority="21" operator="lessThan">
      <formula>0</formula>
    </cfRule>
  </conditionalFormatting>
  <conditionalFormatting sqref="R6">
    <cfRule type="cellIs" dxfId="2189" priority="1263" operator="lessThan">
      <formula>0</formula>
    </cfRule>
  </conditionalFormatting>
  <conditionalFormatting sqref="R26">
    <cfRule type="cellIs" dxfId="2188" priority="1242" operator="lessThan">
      <formula>0</formula>
    </cfRule>
  </conditionalFormatting>
  <conditionalFormatting sqref="R28:R29">
    <cfRule type="cellIs" dxfId="2187" priority="1192" operator="lessThan">
      <formula>0</formula>
    </cfRule>
  </conditionalFormatting>
  <conditionalFormatting sqref="R31:R40">
    <cfRule type="cellIs" dxfId="2186" priority="946" operator="lessThan">
      <formula>0</formula>
    </cfRule>
  </conditionalFormatting>
  <conditionalFormatting sqref="R42">
    <cfRule type="cellIs" dxfId="2185" priority="920" operator="lessThan">
      <formula>0</formula>
    </cfRule>
  </conditionalFormatting>
  <conditionalFormatting sqref="R46:R47">
    <cfRule type="cellIs" dxfId="2184" priority="868" operator="lessThan">
      <formula>0</formula>
    </cfRule>
  </conditionalFormatting>
  <conditionalFormatting sqref="R50">
    <cfRule type="cellIs" dxfId="2183" priority="842" operator="lessThan">
      <formula>0</formula>
    </cfRule>
  </conditionalFormatting>
  <conditionalFormatting sqref="R52">
    <cfRule type="cellIs" dxfId="2182" priority="817" operator="lessThan">
      <formula>0</formula>
    </cfRule>
  </conditionalFormatting>
  <conditionalFormatting sqref="R59:R66">
    <cfRule type="cellIs" dxfId="2181" priority="618" operator="lessThan">
      <formula>0</formula>
    </cfRule>
  </conditionalFormatting>
  <conditionalFormatting sqref="R72">
    <cfRule type="cellIs" dxfId="2180" priority="591" operator="lessThan">
      <formula>0</formula>
    </cfRule>
  </conditionalFormatting>
  <conditionalFormatting sqref="R74:R75">
    <cfRule type="cellIs" dxfId="2179" priority="541" operator="lessThan">
      <formula>0</formula>
    </cfRule>
  </conditionalFormatting>
  <conditionalFormatting sqref="R78:R82">
    <cfRule type="cellIs" dxfId="2178" priority="418" operator="lessThan">
      <formula>0</formula>
    </cfRule>
  </conditionalFormatting>
  <conditionalFormatting sqref="R84">
    <cfRule type="cellIs" dxfId="2177" priority="393" operator="lessThan">
      <formula>0</formula>
    </cfRule>
  </conditionalFormatting>
  <conditionalFormatting sqref="R87:R89">
    <cfRule type="cellIs" dxfId="2176" priority="322" operator="lessThan">
      <formula>0</formula>
    </cfRule>
  </conditionalFormatting>
  <conditionalFormatting sqref="R91:R94">
    <cfRule type="cellIs" dxfId="2175" priority="219" operator="lessThan">
      <formula>0</formula>
    </cfRule>
  </conditionalFormatting>
  <conditionalFormatting sqref="R96:R99">
    <cfRule type="cellIs" dxfId="2174" priority="121" operator="lessThan">
      <formula>0</formula>
    </cfRule>
  </conditionalFormatting>
  <conditionalFormatting sqref="R103:R104">
    <cfRule type="cellIs" dxfId="2173" priority="69" operator="lessThan">
      <formula>0</formula>
    </cfRule>
  </conditionalFormatting>
  <conditionalFormatting sqref="R106">
    <cfRule type="cellIs" dxfId="2172" priority="45" operator="lessThan">
      <formula>0</formula>
    </cfRule>
  </conditionalFormatting>
  <conditionalFormatting sqref="R109">
    <cfRule type="cellIs" dxfId="2171" priority="20" operator="lessThan">
      <formula>0</formula>
    </cfRule>
  </conditionalFormatting>
  <conditionalFormatting sqref="U6">
    <cfRule type="cellIs" dxfId="2170" priority="1262" operator="lessThan">
      <formula>0</formula>
    </cfRule>
  </conditionalFormatting>
  <conditionalFormatting sqref="U26">
    <cfRule type="cellIs" dxfId="2169" priority="1247" operator="lessThan">
      <formula>0</formula>
    </cfRule>
  </conditionalFormatting>
  <conditionalFormatting sqref="U28:U29">
    <cfRule type="cellIs" dxfId="2168" priority="1191" operator="lessThan">
      <formula>0</formula>
    </cfRule>
  </conditionalFormatting>
  <conditionalFormatting sqref="U31:U40">
    <cfRule type="cellIs" dxfId="2167" priority="945" operator="lessThan">
      <formula>0</formula>
    </cfRule>
  </conditionalFormatting>
  <conditionalFormatting sqref="U42">
    <cfRule type="cellIs" dxfId="2166" priority="919" operator="lessThan">
      <formula>0</formula>
    </cfRule>
  </conditionalFormatting>
  <conditionalFormatting sqref="U46:U47">
    <cfRule type="cellIs" dxfId="2165" priority="867" operator="lessThan">
      <formula>0</formula>
    </cfRule>
  </conditionalFormatting>
  <conditionalFormatting sqref="U50">
    <cfRule type="cellIs" dxfId="2164" priority="841" operator="lessThan">
      <formula>0</formula>
    </cfRule>
  </conditionalFormatting>
  <conditionalFormatting sqref="U52">
    <cfRule type="cellIs" dxfId="2163" priority="816" operator="lessThan">
      <formula>0</formula>
    </cfRule>
  </conditionalFormatting>
  <conditionalFormatting sqref="U59:U66">
    <cfRule type="cellIs" dxfId="2162" priority="617" operator="lessThan">
      <formula>0</formula>
    </cfRule>
  </conditionalFormatting>
  <conditionalFormatting sqref="U72">
    <cfRule type="cellIs" dxfId="2161" priority="590" operator="lessThan">
      <formula>0</formula>
    </cfRule>
  </conditionalFormatting>
  <conditionalFormatting sqref="U74:U75">
    <cfRule type="cellIs" dxfId="2160" priority="540" operator="lessThan">
      <formula>0</formula>
    </cfRule>
  </conditionalFormatting>
  <conditionalFormatting sqref="U78:U80">
    <cfRule type="cellIs" dxfId="2159" priority="463" operator="lessThan">
      <formula>0</formula>
    </cfRule>
  </conditionalFormatting>
  <conditionalFormatting sqref="U82">
    <cfRule type="cellIs" dxfId="2158" priority="417" operator="lessThan">
      <formula>0</formula>
    </cfRule>
  </conditionalFormatting>
  <conditionalFormatting sqref="U84">
    <cfRule type="cellIs" dxfId="2157" priority="392" operator="lessThan">
      <formula>0</formula>
    </cfRule>
  </conditionalFormatting>
  <conditionalFormatting sqref="U87">
    <cfRule type="cellIs" dxfId="2156" priority="370" operator="lessThan">
      <formula>0</formula>
    </cfRule>
  </conditionalFormatting>
  <conditionalFormatting sqref="U89">
    <cfRule type="cellIs" dxfId="2155" priority="321" operator="lessThan">
      <formula>0</formula>
    </cfRule>
  </conditionalFormatting>
  <conditionalFormatting sqref="U91:U94">
    <cfRule type="cellIs" dxfId="2154" priority="218" operator="lessThan">
      <formula>0</formula>
    </cfRule>
  </conditionalFormatting>
  <conditionalFormatting sqref="U96:U99">
    <cfRule type="cellIs" dxfId="2153" priority="120" operator="lessThan">
      <formula>0</formula>
    </cfRule>
  </conditionalFormatting>
  <conditionalFormatting sqref="U103:U104">
    <cfRule type="cellIs" dxfId="2152" priority="73" operator="lessThan">
      <formula>0</formula>
    </cfRule>
  </conditionalFormatting>
  <conditionalFormatting sqref="U106">
    <cfRule type="cellIs" dxfId="2151" priority="44" operator="lessThan">
      <formula>0</formula>
    </cfRule>
  </conditionalFormatting>
  <conditionalFormatting sqref="U109">
    <cfRule type="cellIs" dxfId="2150" priority="19" operator="lessThan">
      <formula>0</formula>
    </cfRule>
  </conditionalFormatting>
  <conditionalFormatting sqref="X6">
    <cfRule type="cellIs" dxfId="2149" priority="1261" operator="lessThan">
      <formula>0</formula>
    </cfRule>
  </conditionalFormatting>
  <conditionalFormatting sqref="X26">
    <cfRule type="cellIs" dxfId="2148" priority="1246" operator="lessThan">
      <formula>0</formula>
    </cfRule>
  </conditionalFormatting>
  <conditionalFormatting sqref="X28:X29">
    <cfRule type="cellIs" dxfId="2147" priority="1172" operator="lessThan">
      <formula>0</formula>
    </cfRule>
  </conditionalFormatting>
  <conditionalFormatting sqref="X31:X40">
    <cfRule type="cellIs" dxfId="2146" priority="944" operator="lessThan">
      <formula>0</formula>
    </cfRule>
  </conditionalFormatting>
  <conditionalFormatting sqref="X42">
    <cfRule type="cellIs" dxfId="2145" priority="918" operator="lessThan">
      <formula>0</formula>
    </cfRule>
  </conditionalFormatting>
  <conditionalFormatting sqref="X46:X47">
    <cfRule type="cellIs" dxfId="2144" priority="866" operator="lessThan">
      <formula>0</formula>
    </cfRule>
  </conditionalFormatting>
  <conditionalFormatting sqref="X50">
    <cfRule type="cellIs" dxfId="2143" priority="840" operator="lessThan">
      <formula>0</formula>
    </cfRule>
  </conditionalFormatting>
  <conditionalFormatting sqref="X52">
    <cfRule type="cellIs" dxfId="2142" priority="815" operator="lessThan">
      <formula>0</formula>
    </cfRule>
  </conditionalFormatting>
  <conditionalFormatting sqref="X59:X66">
    <cfRule type="cellIs" dxfId="2141" priority="616" operator="lessThan">
      <formula>0</formula>
    </cfRule>
  </conditionalFormatting>
  <conditionalFormatting sqref="X72">
    <cfRule type="cellIs" dxfId="2140" priority="589" operator="lessThan">
      <formula>0</formula>
    </cfRule>
  </conditionalFormatting>
  <conditionalFormatting sqref="X74:X75">
    <cfRule type="cellIs" dxfId="2139" priority="539" operator="lessThan">
      <formula>0</formula>
    </cfRule>
  </conditionalFormatting>
  <conditionalFormatting sqref="X78:X82">
    <cfRule type="cellIs" dxfId="2138" priority="416" operator="lessThan">
      <formula>0</formula>
    </cfRule>
  </conditionalFormatting>
  <conditionalFormatting sqref="X84">
    <cfRule type="cellIs" dxfId="2137" priority="391" operator="lessThan">
      <formula>0</formula>
    </cfRule>
  </conditionalFormatting>
  <conditionalFormatting sqref="X87:X89">
    <cfRule type="cellIs" dxfId="2136" priority="320" operator="lessThan">
      <formula>0</formula>
    </cfRule>
  </conditionalFormatting>
  <conditionalFormatting sqref="X91:X94">
    <cfRule type="cellIs" dxfId="2135" priority="217" operator="lessThan">
      <formula>0</formula>
    </cfRule>
  </conditionalFormatting>
  <conditionalFormatting sqref="X96:X99">
    <cfRule type="cellIs" dxfId="2134" priority="125" operator="lessThan">
      <formula>0</formula>
    </cfRule>
  </conditionalFormatting>
  <conditionalFormatting sqref="X103:X104">
    <cfRule type="cellIs" dxfId="2133" priority="74" operator="lessThan">
      <formula>0</formula>
    </cfRule>
  </conditionalFormatting>
  <conditionalFormatting sqref="X106">
    <cfRule type="cellIs" dxfId="2132" priority="43" operator="lessThan">
      <formula>0</formula>
    </cfRule>
  </conditionalFormatting>
  <conditionalFormatting sqref="X109">
    <cfRule type="cellIs" dxfId="2131" priority="18" operator="lessThan">
      <formula>0</formula>
    </cfRule>
  </conditionalFormatting>
  <conditionalFormatting sqref="AA6">
    <cfRule type="cellIs" dxfId="2130" priority="1260" operator="lessThan">
      <formula>0</formula>
    </cfRule>
  </conditionalFormatting>
  <conditionalFormatting sqref="AA26">
    <cfRule type="cellIs" dxfId="2129" priority="1245" operator="lessThan">
      <formula>0</formula>
    </cfRule>
  </conditionalFormatting>
  <conditionalFormatting sqref="AA28:AA29">
    <cfRule type="cellIs" dxfId="2128" priority="1190" operator="lessThan">
      <formula>0</formula>
    </cfRule>
  </conditionalFormatting>
  <conditionalFormatting sqref="AA31:AA40">
    <cfRule type="cellIs" dxfId="2127" priority="943" operator="lessThan">
      <formula>0</formula>
    </cfRule>
  </conditionalFormatting>
  <conditionalFormatting sqref="AA42">
    <cfRule type="cellIs" dxfId="2126" priority="917" operator="lessThan">
      <formula>0</formula>
    </cfRule>
  </conditionalFormatting>
  <conditionalFormatting sqref="AA46:AA47">
    <cfRule type="cellIs" dxfId="2125" priority="865" operator="lessThan">
      <formula>0</formula>
    </cfRule>
  </conditionalFormatting>
  <conditionalFormatting sqref="AA50">
    <cfRule type="cellIs" dxfId="2124" priority="839" operator="lessThan">
      <formula>0</formula>
    </cfRule>
  </conditionalFormatting>
  <conditionalFormatting sqref="AA52">
    <cfRule type="cellIs" dxfId="2123" priority="814" operator="lessThan">
      <formula>0</formula>
    </cfRule>
  </conditionalFormatting>
  <conditionalFormatting sqref="AA59:AA66">
    <cfRule type="cellIs" dxfId="2122" priority="615" operator="lessThan">
      <formula>0</formula>
    </cfRule>
  </conditionalFormatting>
  <conditionalFormatting sqref="AA72">
    <cfRule type="cellIs" dxfId="2121" priority="588" operator="lessThan">
      <formula>0</formula>
    </cfRule>
  </conditionalFormatting>
  <conditionalFormatting sqref="AA74:AA75">
    <cfRule type="cellIs" dxfId="2120" priority="538" operator="lessThan">
      <formula>0</formula>
    </cfRule>
  </conditionalFormatting>
  <conditionalFormatting sqref="AA78:AA82">
    <cfRule type="cellIs" dxfId="2119" priority="415" operator="lessThan">
      <formula>0</formula>
    </cfRule>
  </conditionalFormatting>
  <conditionalFormatting sqref="AA84">
    <cfRule type="cellIs" dxfId="2118" priority="390" operator="lessThan">
      <formula>0</formula>
    </cfRule>
  </conditionalFormatting>
  <conditionalFormatting sqref="AA87:AA89">
    <cfRule type="cellIs" dxfId="2117" priority="319" operator="lessThan">
      <formula>0</formula>
    </cfRule>
  </conditionalFormatting>
  <conditionalFormatting sqref="AA91:AA94">
    <cfRule type="cellIs" dxfId="2116" priority="216" operator="lessThan">
      <formula>0</formula>
    </cfRule>
  </conditionalFormatting>
  <conditionalFormatting sqref="AA96:AA99">
    <cfRule type="cellIs" dxfId="2115" priority="119" operator="lessThan">
      <formula>0</formula>
    </cfRule>
  </conditionalFormatting>
  <conditionalFormatting sqref="AA103:AA104">
    <cfRule type="cellIs" dxfId="2114" priority="68" operator="lessThan">
      <formula>0</formula>
    </cfRule>
  </conditionalFormatting>
  <conditionalFormatting sqref="AA106">
    <cfRule type="cellIs" dxfId="2113" priority="42" operator="lessThan">
      <formula>0</formula>
    </cfRule>
  </conditionalFormatting>
  <conditionalFormatting sqref="AA109">
    <cfRule type="cellIs" dxfId="2112" priority="17" operator="lessThan">
      <formula>0</formula>
    </cfRule>
  </conditionalFormatting>
  <conditionalFormatting sqref="AD6">
    <cfRule type="cellIs" dxfId="2111" priority="1259" operator="lessThan">
      <formula>0</formula>
    </cfRule>
  </conditionalFormatting>
  <conditionalFormatting sqref="AD26">
    <cfRule type="cellIs" dxfId="2110" priority="1241" operator="lessThan">
      <formula>0</formula>
    </cfRule>
  </conditionalFormatting>
  <conditionalFormatting sqref="AD28:AD29">
    <cfRule type="cellIs" dxfId="2109" priority="1189" operator="lessThan">
      <formula>0</formula>
    </cfRule>
  </conditionalFormatting>
  <conditionalFormatting sqref="AD31:AD40">
    <cfRule type="cellIs" dxfId="2108" priority="942" operator="lessThan">
      <formula>0</formula>
    </cfRule>
  </conditionalFormatting>
  <conditionalFormatting sqref="AD42">
    <cfRule type="cellIs" dxfId="2107" priority="916" operator="lessThan">
      <formula>0</formula>
    </cfRule>
  </conditionalFormatting>
  <conditionalFormatting sqref="AD46:AD47">
    <cfRule type="cellIs" dxfId="2106" priority="864" operator="lessThan">
      <formula>0</formula>
    </cfRule>
  </conditionalFormatting>
  <conditionalFormatting sqref="AD50">
    <cfRule type="cellIs" dxfId="2105" priority="838" operator="lessThan">
      <formula>0</formula>
    </cfRule>
  </conditionalFormatting>
  <conditionalFormatting sqref="AD52">
    <cfRule type="cellIs" dxfId="2104" priority="813" operator="lessThan">
      <formula>0</formula>
    </cfRule>
  </conditionalFormatting>
  <conditionalFormatting sqref="AD59:AD66">
    <cfRule type="cellIs" dxfId="2103" priority="614" operator="lessThan">
      <formula>0</formula>
    </cfRule>
  </conditionalFormatting>
  <conditionalFormatting sqref="AD72">
    <cfRule type="cellIs" dxfId="2102" priority="587" operator="lessThan">
      <formula>0</formula>
    </cfRule>
  </conditionalFormatting>
  <conditionalFormatting sqref="AD74:AD75">
    <cfRule type="cellIs" dxfId="2101" priority="537" operator="lessThan">
      <formula>0</formula>
    </cfRule>
  </conditionalFormatting>
  <conditionalFormatting sqref="AD78:AD82">
    <cfRule type="cellIs" dxfId="2100" priority="414" operator="lessThan">
      <formula>0</formula>
    </cfRule>
  </conditionalFormatting>
  <conditionalFormatting sqref="AD84">
    <cfRule type="cellIs" dxfId="2099" priority="389" operator="lessThan">
      <formula>0</formula>
    </cfRule>
  </conditionalFormatting>
  <conditionalFormatting sqref="AD87:AD89">
    <cfRule type="cellIs" dxfId="2098" priority="318" operator="lessThan">
      <formula>0</formula>
    </cfRule>
  </conditionalFormatting>
  <conditionalFormatting sqref="AD91:AD94">
    <cfRule type="cellIs" dxfId="2097" priority="215" operator="lessThan">
      <formula>0</formula>
    </cfRule>
  </conditionalFormatting>
  <conditionalFormatting sqref="AD96:AD99">
    <cfRule type="cellIs" dxfId="2096" priority="118" operator="lessThan">
      <formula>0</formula>
    </cfRule>
  </conditionalFormatting>
  <conditionalFormatting sqref="AD103:AD104">
    <cfRule type="cellIs" dxfId="2095" priority="67" operator="lessThan">
      <formula>0</formula>
    </cfRule>
  </conditionalFormatting>
  <conditionalFormatting sqref="AD106">
    <cfRule type="cellIs" dxfId="2094" priority="41" operator="lessThan">
      <formula>0</formula>
    </cfRule>
  </conditionalFormatting>
  <conditionalFormatting sqref="AD109">
    <cfRule type="cellIs" dxfId="2093" priority="16" operator="lessThan">
      <formula>0</formula>
    </cfRule>
  </conditionalFormatting>
  <conditionalFormatting sqref="AG6">
    <cfRule type="cellIs" dxfId="2092" priority="1258" operator="lessThan">
      <formula>0</formula>
    </cfRule>
  </conditionalFormatting>
  <conditionalFormatting sqref="AG26">
    <cfRule type="cellIs" dxfId="2091" priority="1240" operator="lessThan">
      <formula>0</formula>
    </cfRule>
  </conditionalFormatting>
  <conditionalFormatting sqref="AG28:AG29">
    <cfRule type="cellIs" dxfId="2090" priority="1171" operator="lessThan">
      <formula>0</formula>
    </cfRule>
  </conditionalFormatting>
  <conditionalFormatting sqref="AG31:AG40">
    <cfRule type="cellIs" dxfId="2089" priority="941" operator="lessThan">
      <formula>0</formula>
    </cfRule>
  </conditionalFormatting>
  <conditionalFormatting sqref="AG42">
    <cfRule type="cellIs" dxfId="2088" priority="915" operator="lessThan">
      <formula>0</formula>
    </cfRule>
  </conditionalFormatting>
  <conditionalFormatting sqref="AG46:AG47">
    <cfRule type="cellIs" dxfId="2087" priority="863" operator="lessThan">
      <formula>0</formula>
    </cfRule>
  </conditionalFormatting>
  <conditionalFormatting sqref="AG50">
    <cfRule type="cellIs" dxfId="2086" priority="837" operator="lessThan">
      <formula>0</formula>
    </cfRule>
  </conditionalFormatting>
  <conditionalFormatting sqref="AG52">
    <cfRule type="cellIs" dxfId="2085" priority="812" operator="lessThan">
      <formula>0</formula>
    </cfRule>
  </conditionalFormatting>
  <conditionalFormatting sqref="AG59:AG66">
    <cfRule type="cellIs" dxfId="2084" priority="613" operator="lessThan">
      <formula>0</formula>
    </cfRule>
  </conditionalFormatting>
  <conditionalFormatting sqref="AG72">
    <cfRule type="cellIs" dxfId="2083" priority="586" operator="lessThan">
      <formula>0</formula>
    </cfRule>
  </conditionalFormatting>
  <conditionalFormatting sqref="AG74:AG75">
    <cfRule type="cellIs" dxfId="2082" priority="536" operator="lessThan">
      <formula>0</formula>
    </cfRule>
  </conditionalFormatting>
  <conditionalFormatting sqref="AG78:AG82">
    <cfRule type="cellIs" dxfId="2081" priority="413" operator="lessThan">
      <formula>0</formula>
    </cfRule>
  </conditionalFormatting>
  <conditionalFormatting sqref="AG84">
    <cfRule type="cellIs" dxfId="2080" priority="388" operator="lessThan">
      <formula>0</formula>
    </cfRule>
  </conditionalFormatting>
  <conditionalFormatting sqref="AG87:AG94">
    <cfRule type="cellIs" dxfId="2079" priority="214" operator="lessThan">
      <formula>0</formula>
    </cfRule>
  </conditionalFormatting>
  <conditionalFormatting sqref="AG96:AG99">
    <cfRule type="cellIs" dxfId="2078" priority="117" operator="lessThan">
      <formula>0</formula>
    </cfRule>
  </conditionalFormatting>
  <conditionalFormatting sqref="AG103:AG104">
    <cfRule type="cellIs" dxfId="2077" priority="66" operator="lessThan">
      <formula>0</formula>
    </cfRule>
  </conditionalFormatting>
  <conditionalFormatting sqref="AG106">
    <cfRule type="cellIs" dxfId="2076" priority="40" operator="lessThan">
      <formula>0</formula>
    </cfRule>
  </conditionalFormatting>
  <conditionalFormatting sqref="AG109">
    <cfRule type="cellIs" dxfId="2075" priority="15" operator="lessThan">
      <formula>0</formula>
    </cfRule>
  </conditionalFormatting>
  <conditionalFormatting sqref="AJ6">
    <cfRule type="cellIs" dxfId="2074" priority="1257" operator="lessThan">
      <formula>0</formula>
    </cfRule>
  </conditionalFormatting>
  <conditionalFormatting sqref="AJ26">
    <cfRule type="cellIs" dxfId="2073" priority="1239" operator="lessThan">
      <formula>0</formula>
    </cfRule>
  </conditionalFormatting>
  <conditionalFormatting sqref="AJ28:AJ29">
    <cfRule type="cellIs" dxfId="2072" priority="1188" operator="lessThan">
      <formula>0</formula>
    </cfRule>
  </conditionalFormatting>
  <conditionalFormatting sqref="AJ31:AJ40">
    <cfRule type="cellIs" dxfId="2071" priority="940" operator="lessThan">
      <formula>0</formula>
    </cfRule>
  </conditionalFormatting>
  <conditionalFormatting sqref="AJ42">
    <cfRule type="cellIs" dxfId="2070" priority="914" operator="lessThan">
      <formula>0</formula>
    </cfRule>
  </conditionalFormatting>
  <conditionalFormatting sqref="AJ46:AJ47">
    <cfRule type="cellIs" dxfId="2069" priority="862" operator="lessThan">
      <formula>0</formula>
    </cfRule>
  </conditionalFormatting>
  <conditionalFormatting sqref="AJ50">
    <cfRule type="cellIs" dxfId="2068" priority="836" operator="lessThan">
      <formula>0</formula>
    </cfRule>
  </conditionalFormatting>
  <conditionalFormatting sqref="AJ52">
    <cfRule type="cellIs" dxfId="2067" priority="811" operator="lessThan">
      <formula>0</formula>
    </cfRule>
  </conditionalFormatting>
  <conditionalFormatting sqref="AJ59:AJ66">
    <cfRule type="cellIs" dxfId="2066" priority="612" operator="lessThan">
      <formula>0</formula>
    </cfRule>
  </conditionalFormatting>
  <conditionalFormatting sqref="AJ72">
    <cfRule type="cellIs" dxfId="2065" priority="585" operator="lessThan">
      <formula>0</formula>
    </cfRule>
  </conditionalFormatting>
  <conditionalFormatting sqref="AJ74:AJ75">
    <cfRule type="cellIs" dxfId="2064" priority="535" operator="lessThan">
      <formula>0</formula>
    </cfRule>
  </conditionalFormatting>
  <conditionalFormatting sqref="AJ78:AJ82">
    <cfRule type="cellIs" dxfId="2063" priority="412" operator="lessThan">
      <formula>0</formula>
    </cfRule>
  </conditionalFormatting>
  <conditionalFormatting sqref="AJ84">
    <cfRule type="cellIs" dxfId="2062" priority="387" operator="lessThan">
      <formula>0</formula>
    </cfRule>
  </conditionalFormatting>
  <conditionalFormatting sqref="AJ87:AJ89">
    <cfRule type="cellIs" dxfId="2061" priority="316" operator="lessThan">
      <formula>0</formula>
    </cfRule>
  </conditionalFormatting>
  <conditionalFormatting sqref="AJ91:AJ94">
    <cfRule type="cellIs" dxfId="2060" priority="213" operator="lessThan">
      <formula>0</formula>
    </cfRule>
  </conditionalFormatting>
  <conditionalFormatting sqref="AJ96:AJ99">
    <cfRule type="cellIs" dxfId="2059" priority="116" operator="lessThan">
      <formula>0</formula>
    </cfRule>
  </conditionalFormatting>
  <conditionalFormatting sqref="AJ103:AJ104">
    <cfRule type="cellIs" dxfId="2058" priority="75" operator="lessThan">
      <formula>0</formula>
    </cfRule>
  </conditionalFormatting>
  <conditionalFormatting sqref="AJ106">
    <cfRule type="cellIs" dxfId="2057" priority="39" operator="lessThan">
      <formula>0</formula>
    </cfRule>
  </conditionalFormatting>
  <conditionalFormatting sqref="AJ109">
    <cfRule type="cellIs" dxfId="2056" priority="14" operator="lessThan">
      <formula>0</formula>
    </cfRule>
  </conditionalFormatting>
  <conditionalFormatting sqref="AM6">
    <cfRule type="cellIs" dxfId="2055" priority="1256" operator="lessThan">
      <formula>0</formula>
    </cfRule>
  </conditionalFormatting>
  <conditionalFormatting sqref="AM26">
    <cfRule type="cellIs" dxfId="2054" priority="1244" operator="lessThan">
      <formula>0</formula>
    </cfRule>
  </conditionalFormatting>
  <conditionalFormatting sqref="AM28:AM29">
    <cfRule type="cellIs" dxfId="2053" priority="1187" operator="lessThan">
      <formula>0</formula>
    </cfRule>
  </conditionalFormatting>
  <conditionalFormatting sqref="AM31:AM40">
    <cfRule type="cellIs" dxfId="2052" priority="939" operator="lessThan">
      <formula>0</formula>
    </cfRule>
  </conditionalFormatting>
  <conditionalFormatting sqref="AM42">
    <cfRule type="cellIs" dxfId="2051" priority="913" operator="lessThan">
      <formula>0</formula>
    </cfRule>
  </conditionalFormatting>
  <conditionalFormatting sqref="AM46:AM47">
    <cfRule type="cellIs" dxfId="2050" priority="861" operator="lessThan">
      <formula>0</formula>
    </cfRule>
  </conditionalFormatting>
  <conditionalFormatting sqref="AM50">
    <cfRule type="cellIs" dxfId="2049" priority="835" operator="lessThan">
      <formula>0</formula>
    </cfRule>
  </conditionalFormatting>
  <conditionalFormatting sqref="AM52">
    <cfRule type="cellIs" dxfId="2048" priority="819" operator="lessThan">
      <formula>0</formula>
    </cfRule>
  </conditionalFormatting>
  <conditionalFormatting sqref="AM59:AM66">
    <cfRule type="cellIs" dxfId="2047" priority="611" operator="lessThan">
      <formula>0</formula>
    </cfRule>
  </conditionalFormatting>
  <conditionalFormatting sqref="AM72">
    <cfRule type="cellIs" dxfId="2046" priority="584" operator="lessThan">
      <formula>0</formula>
    </cfRule>
  </conditionalFormatting>
  <conditionalFormatting sqref="AM74:AM75">
    <cfRule type="cellIs" dxfId="2045" priority="534" operator="lessThan">
      <formula>0</formula>
    </cfRule>
  </conditionalFormatting>
  <conditionalFormatting sqref="AM78:AM82">
    <cfRule type="cellIs" dxfId="2044" priority="411" operator="lessThan">
      <formula>0</formula>
    </cfRule>
  </conditionalFormatting>
  <conditionalFormatting sqref="AM84">
    <cfRule type="cellIs" dxfId="2043" priority="386" operator="lessThan">
      <formula>0</formula>
    </cfRule>
  </conditionalFormatting>
  <conditionalFormatting sqref="AM87:AM89">
    <cfRule type="cellIs" dxfId="2042" priority="315" operator="lessThan">
      <formula>0</formula>
    </cfRule>
  </conditionalFormatting>
  <conditionalFormatting sqref="AM91:AM94">
    <cfRule type="cellIs" dxfId="2041" priority="212" operator="lessThan">
      <formula>0</formula>
    </cfRule>
  </conditionalFormatting>
  <conditionalFormatting sqref="AM96:AM99">
    <cfRule type="cellIs" dxfId="2040" priority="115" operator="lessThan">
      <formula>0</formula>
    </cfRule>
  </conditionalFormatting>
  <conditionalFormatting sqref="AM103:AM104">
    <cfRule type="cellIs" dxfId="2039" priority="65" operator="lessThan">
      <formula>0</formula>
    </cfRule>
  </conditionalFormatting>
  <conditionalFormatting sqref="AM106">
    <cfRule type="cellIs" dxfId="2038" priority="38" operator="lessThan">
      <formula>0</formula>
    </cfRule>
  </conditionalFormatting>
  <conditionalFormatting sqref="AM109">
    <cfRule type="cellIs" dxfId="2037" priority="13" operator="lessThan">
      <formula>0</formula>
    </cfRule>
  </conditionalFormatting>
  <conditionalFormatting sqref="AP6">
    <cfRule type="cellIs" dxfId="2036" priority="1255" operator="lessThan">
      <formula>0</formula>
    </cfRule>
  </conditionalFormatting>
  <conditionalFormatting sqref="AP26">
    <cfRule type="cellIs" dxfId="2035" priority="1238" operator="lessThan">
      <formula>0</formula>
    </cfRule>
  </conditionalFormatting>
  <conditionalFormatting sqref="AP28:AP29">
    <cfRule type="cellIs" dxfId="2034" priority="1186" operator="lessThan">
      <formula>0</formula>
    </cfRule>
  </conditionalFormatting>
  <conditionalFormatting sqref="AP31:AP40">
    <cfRule type="cellIs" dxfId="2033" priority="938" operator="lessThan">
      <formula>0</formula>
    </cfRule>
  </conditionalFormatting>
  <conditionalFormatting sqref="AP42">
    <cfRule type="cellIs" dxfId="2032" priority="912" operator="lessThan">
      <formula>0</formula>
    </cfRule>
  </conditionalFormatting>
  <conditionalFormatting sqref="AP46:AP47">
    <cfRule type="cellIs" dxfId="2031" priority="860" operator="lessThan">
      <formula>0</formula>
    </cfRule>
  </conditionalFormatting>
  <conditionalFormatting sqref="AP50">
    <cfRule type="cellIs" dxfId="2030" priority="834" operator="lessThan">
      <formula>0</formula>
    </cfRule>
  </conditionalFormatting>
  <conditionalFormatting sqref="AP52">
    <cfRule type="cellIs" dxfId="2029" priority="810" operator="lessThan">
      <formula>0</formula>
    </cfRule>
  </conditionalFormatting>
  <conditionalFormatting sqref="AP59:AP66">
    <cfRule type="cellIs" dxfId="2028" priority="610" operator="lessThan">
      <formula>0</formula>
    </cfRule>
  </conditionalFormatting>
  <conditionalFormatting sqref="AP72">
    <cfRule type="cellIs" dxfId="2027" priority="583" operator="lessThan">
      <formula>0</formula>
    </cfRule>
  </conditionalFormatting>
  <conditionalFormatting sqref="AP74:AP75">
    <cfRule type="cellIs" dxfId="2026" priority="533" operator="lessThan">
      <formula>0</formula>
    </cfRule>
  </conditionalFormatting>
  <conditionalFormatting sqref="AP78:AP82">
    <cfRule type="cellIs" dxfId="2025" priority="410" operator="lessThan">
      <formula>0</formula>
    </cfRule>
  </conditionalFormatting>
  <conditionalFormatting sqref="AP84">
    <cfRule type="cellIs" dxfId="2024" priority="385" operator="lessThan">
      <formula>0</formula>
    </cfRule>
  </conditionalFormatting>
  <conditionalFormatting sqref="AP87:AP89">
    <cfRule type="cellIs" dxfId="2023" priority="314" operator="lessThan">
      <formula>0</formula>
    </cfRule>
  </conditionalFormatting>
  <conditionalFormatting sqref="AP91:AP94">
    <cfRule type="cellIs" dxfId="2022" priority="211" operator="lessThan">
      <formula>0</formula>
    </cfRule>
  </conditionalFormatting>
  <conditionalFormatting sqref="AP96:AP99">
    <cfRule type="cellIs" dxfId="2021" priority="114" operator="lessThan">
      <formula>0</formula>
    </cfRule>
  </conditionalFormatting>
  <conditionalFormatting sqref="AP103:AP104">
    <cfRule type="cellIs" dxfId="2020" priority="64" operator="lessThan">
      <formula>0</formula>
    </cfRule>
  </conditionalFormatting>
  <conditionalFormatting sqref="AP106">
    <cfRule type="cellIs" dxfId="2019" priority="37" operator="lessThan">
      <formula>0</formula>
    </cfRule>
  </conditionalFormatting>
  <conditionalFormatting sqref="AP109">
    <cfRule type="cellIs" dxfId="2018" priority="12" operator="lessThan">
      <formula>0</formula>
    </cfRule>
  </conditionalFormatting>
  <conditionalFormatting sqref="AS6">
    <cfRule type="cellIs" dxfId="2017" priority="1254" operator="lessThan">
      <formula>0</formula>
    </cfRule>
  </conditionalFormatting>
  <conditionalFormatting sqref="AS26">
    <cfRule type="cellIs" dxfId="2016" priority="1237" operator="lessThan">
      <formula>0</formula>
    </cfRule>
  </conditionalFormatting>
  <conditionalFormatting sqref="AS28:AS29">
    <cfRule type="cellIs" dxfId="2015" priority="1185" operator="lessThan">
      <formula>0</formula>
    </cfRule>
  </conditionalFormatting>
  <conditionalFormatting sqref="AS31:AS40">
    <cfRule type="cellIs" dxfId="2014" priority="937" operator="lessThan">
      <formula>0</formula>
    </cfRule>
  </conditionalFormatting>
  <conditionalFormatting sqref="AS42">
    <cfRule type="cellIs" dxfId="2013" priority="911" operator="lessThan">
      <formula>0</formula>
    </cfRule>
  </conditionalFormatting>
  <conditionalFormatting sqref="AS46:AS47">
    <cfRule type="cellIs" dxfId="2012" priority="859" operator="lessThan">
      <formula>0</formula>
    </cfRule>
  </conditionalFormatting>
  <conditionalFormatting sqref="AS50">
    <cfRule type="cellIs" dxfId="2011" priority="833" operator="lessThan">
      <formula>0</formula>
    </cfRule>
  </conditionalFormatting>
  <conditionalFormatting sqref="AS52">
    <cfRule type="cellIs" dxfId="2010" priority="809" operator="lessThan">
      <formula>0</formula>
    </cfRule>
  </conditionalFormatting>
  <conditionalFormatting sqref="AS59:AS66">
    <cfRule type="cellIs" dxfId="2009" priority="609" operator="lessThan">
      <formula>0</formula>
    </cfRule>
  </conditionalFormatting>
  <conditionalFormatting sqref="AS72">
    <cfRule type="cellIs" dxfId="2008" priority="582" operator="lessThan">
      <formula>0</formula>
    </cfRule>
  </conditionalFormatting>
  <conditionalFormatting sqref="AS74:AS75">
    <cfRule type="cellIs" dxfId="2007" priority="532" operator="lessThan">
      <formula>0</formula>
    </cfRule>
  </conditionalFormatting>
  <conditionalFormatting sqref="AS78:AS82">
    <cfRule type="cellIs" dxfId="2006" priority="409" operator="lessThan">
      <formula>0</formula>
    </cfRule>
  </conditionalFormatting>
  <conditionalFormatting sqref="AS84">
    <cfRule type="cellIs" dxfId="2005" priority="384" operator="lessThan">
      <formula>0</formula>
    </cfRule>
  </conditionalFormatting>
  <conditionalFormatting sqref="AS87:AS89">
    <cfRule type="cellIs" dxfId="2004" priority="313" operator="lessThan">
      <formula>0</formula>
    </cfRule>
  </conditionalFormatting>
  <conditionalFormatting sqref="AS91:AS94">
    <cfRule type="cellIs" dxfId="2003" priority="210" operator="lessThan">
      <formula>0</formula>
    </cfRule>
  </conditionalFormatting>
  <conditionalFormatting sqref="AS96:AS99">
    <cfRule type="cellIs" dxfId="2002" priority="113" operator="lessThan">
      <formula>0</formula>
    </cfRule>
  </conditionalFormatting>
  <conditionalFormatting sqref="AS103:AS104">
    <cfRule type="cellIs" dxfId="2001" priority="63" operator="lessThan">
      <formula>0</formula>
    </cfRule>
  </conditionalFormatting>
  <conditionalFormatting sqref="AS106">
    <cfRule type="cellIs" dxfId="2000" priority="36" operator="lessThan">
      <formula>0</formula>
    </cfRule>
  </conditionalFormatting>
  <conditionalFormatting sqref="AS109">
    <cfRule type="cellIs" dxfId="1999" priority="11" operator="lessThan">
      <formula>0</formula>
    </cfRule>
  </conditionalFormatting>
  <conditionalFormatting sqref="AV6">
    <cfRule type="cellIs" dxfId="1998" priority="1253" operator="lessThan">
      <formula>0</formula>
    </cfRule>
  </conditionalFormatting>
  <conditionalFormatting sqref="AV26">
    <cfRule type="cellIs" dxfId="1997" priority="1236" operator="lessThan">
      <formula>0</formula>
    </cfRule>
  </conditionalFormatting>
  <conditionalFormatting sqref="AV28:AV29">
    <cfRule type="cellIs" dxfId="1996" priority="1184" operator="lessThan">
      <formula>0</formula>
    </cfRule>
  </conditionalFormatting>
  <conditionalFormatting sqref="AV31:AV40">
    <cfRule type="cellIs" dxfId="1995" priority="936" operator="lessThan">
      <formula>0</formula>
    </cfRule>
  </conditionalFormatting>
  <conditionalFormatting sqref="AV42:AV43">
    <cfRule type="cellIs" dxfId="1994" priority="898" operator="lessThan">
      <formula>0</formula>
    </cfRule>
  </conditionalFormatting>
  <conditionalFormatting sqref="AV46:AV47">
    <cfRule type="cellIs" dxfId="1993" priority="858" operator="lessThan">
      <formula>0</formula>
    </cfRule>
  </conditionalFormatting>
  <conditionalFormatting sqref="AV50">
    <cfRule type="cellIs" dxfId="1992" priority="843" operator="lessThan">
      <formula>0</formula>
    </cfRule>
  </conditionalFormatting>
  <conditionalFormatting sqref="AV52">
    <cfRule type="cellIs" dxfId="1991" priority="808" operator="lessThan">
      <formula>0</formula>
    </cfRule>
  </conditionalFormatting>
  <conditionalFormatting sqref="AV59:AV66">
    <cfRule type="cellIs" dxfId="1990" priority="608" operator="lessThan">
      <formula>0</formula>
    </cfRule>
  </conditionalFormatting>
  <conditionalFormatting sqref="AV72">
    <cfRule type="cellIs" dxfId="1989" priority="581" operator="lessThan">
      <formula>0</formula>
    </cfRule>
  </conditionalFormatting>
  <conditionalFormatting sqref="AV74:AV75">
    <cfRule type="cellIs" dxfId="1988" priority="531" operator="lessThan">
      <formula>0</formula>
    </cfRule>
  </conditionalFormatting>
  <conditionalFormatting sqref="AV78:AV82">
    <cfRule type="cellIs" dxfId="1987" priority="408" operator="lessThan">
      <formula>0</formula>
    </cfRule>
  </conditionalFormatting>
  <conditionalFormatting sqref="AV84">
    <cfRule type="cellIs" dxfId="1986" priority="394" operator="lessThan">
      <formula>0</formula>
    </cfRule>
  </conditionalFormatting>
  <conditionalFormatting sqref="AV87:AV89">
    <cfRule type="cellIs" dxfId="1985" priority="312" operator="lessThan">
      <formula>0</formula>
    </cfRule>
  </conditionalFormatting>
  <conditionalFormatting sqref="AV91:AV94">
    <cfRule type="cellIs" dxfId="1984" priority="209" operator="lessThan">
      <formula>0</formula>
    </cfRule>
  </conditionalFormatting>
  <conditionalFormatting sqref="AV96:AV99">
    <cfRule type="cellIs" dxfId="1983" priority="112" operator="lessThan">
      <formula>0</formula>
    </cfRule>
  </conditionalFormatting>
  <conditionalFormatting sqref="AV103:AV104">
    <cfRule type="cellIs" dxfId="1982" priority="62" operator="lessThan">
      <formula>0</formula>
    </cfRule>
  </conditionalFormatting>
  <conditionalFormatting sqref="AV106">
    <cfRule type="cellIs" dxfId="1981" priority="49" operator="lessThan">
      <formula>0</formula>
    </cfRule>
  </conditionalFormatting>
  <conditionalFormatting sqref="AV109">
    <cfRule type="cellIs" dxfId="1980" priority="10" operator="lessThan">
      <formula>0</formula>
    </cfRule>
  </conditionalFormatting>
  <conditionalFormatting sqref="AY6">
    <cfRule type="cellIs" dxfId="1979" priority="1252" operator="lessThan">
      <formula>0</formula>
    </cfRule>
  </conditionalFormatting>
  <conditionalFormatting sqref="AY26">
    <cfRule type="cellIs" dxfId="1978" priority="1235" operator="lessThan">
      <formula>0</formula>
    </cfRule>
  </conditionalFormatting>
  <conditionalFormatting sqref="AY28:AY29">
    <cfRule type="cellIs" dxfId="1977" priority="1183" operator="lessThan">
      <formula>0</formula>
    </cfRule>
  </conditionalFormatting>
  <conditionalFormatting sqref="AY31:AY40">
    <cfRule type="cellIs" dxfId="1976" priority="935" operator="lessThan">
      <formula>0</formula>
    </cfRule>
  </conditionalFormatting>
  <conditionalFormatting sqref="AY42:AY43">
    <cfRule type="cellIs" dxfId="1975" priority="897" operator="lessThan">
      <formula>0</formula>
    </cfRule>
  </conditionalFormatting>
  <conditionalFormatting sqref="AY46:AY47">
    <cfRule type="cellIs" dxfId="1974" priority="857" operator="lessThan">
      <formula>0</formula>
    </cfRule>
  </conditionalFormatting>
  <conditionalFormatting sqref="AY50">
    <cfRule type="cellIs" dxfId="1973" priority="832" operator="lessThan">
      <formula>0</formula>
    </cfRule>
  </conditionalFormatting>
  <conditionalFormatting sqref="AY52">
    <cfRule type="cellIs" dxfId="1972" priority="807" operator="lessThan">
      <formula>0</formula>
    </cfRule>
  </conditionalFormatting>
  <conditionalFormatting sqref="AY59:AY66">
    <cfRule type="cellIs" dxfId="1971" priority="607" operator="lessThan">
      <formula>0</formula>
    </cfRule>
  </conditionalFormatting>
  <conditionalFormatting sqref="AY72">
    <cfRule type="cellIs" dxfId="1970" priority="580" operator="lessThan">
      <formula>0</formula>
    </cfRule>
  </conditionalFormatting>
  <conditionalFormatting sqref="AY74:AY75">
    <cfRule type="cellIs" dxfId="1969" priority="530" operator="lessThan">
      <formula>0</formula>
    </cfRule>
  </conditionalFormatting>
  <conditionalFormatting sqref="AY78:AY82">
    <cfRule type="cellIs" dxfId="1968" priority="407" operator="lessThan">
      <formula>0</formula>
    </cfRule>
  </conditionalFormatting>
  <conditionalFormatting sqref="AY84">
    <cfRule type="cellIs" dxfId="1967" priority="383" operator="lessThan">
      <formula>0</formula>
    </cfRule>
  </conditionalFormatting>
  <conditionalFormatting sqref="AY87:AY89">
    <cfRule type="cellIs" dxfId="1966" priority="311" operator="lessThan">
      <formula>0</formula>
    </cfRule>
  </conditionalFormatting>
  <conditionalFormatting sqref="AY91:AY94">
    <cfRule type="cellIs" dxfId="1965" priority="208" operator="lessThan">
      <formula>0</formula>
    </cfRule>
  </conditionalFormatting>
  <conditionalFormatting sqref="AY96:AY99">
    <cfRule type="cellIs" dxfId="1964" priority="111" operator="lessThan">
      <formula>0</formula>
    </cfRule>
  </conditionalFormatting>
  <conditionalFormatting sqref="AY103:AY104">
    <cfRule type="cellIs" dxfId="1963" priority="61" operator="lessThan">
      <formula>0</formula>
    </cfRule>
  </conditionalFormatting>
  <conditionalFormatting sqref="AY106">
    <cfRule type="cellIs" dxfId="1962" priority="35" operator="lessThan">
      <formula>0</formula>
    </cfRule>
  </conditionalFormatting>
  <conditionalFormatting sqref="AY109">
    <cfRule type="cellIs" dxfId="1961" priority="9" operator="lessThan">
      <formula>0</formula>
    </cfRule>
  </conditionalFormatting>
  <conditionalFormatting sqref="BB6">
    <cfRule type="cellIs" dxfId="1960" priority="1251" operator="lessThan">
      <formula>0</formula>
    </cfRule>
  </conditionalFormatting>
  <conditionalFormatting sqref="BB26">
    <cfRule type="cellIs" dxfId="1959" priority="1234" operator="lessThan">
      <formula>0</formula>
    </cfRule>
  </conditionalFormatting>
  <conditionalFormatting sqref="BB28:BB29">
    <cfRule type="cellIs" dxfId="1958" priority="1182" operator="lessThan">
      <formula>0</formula>
    </cfRule>
  </conditionalFormatting>
  <conditionalFormatting sqref="BB31:BB40">
    <cfRule type="cellIs" dxfId="1957" priority="934" operator="lessThan">
      <formula>0</formula>
    </cfRule>
  </conditionalFormatting>
  <conditionalFormatting sqref="BB42">
    <cfRule type="cellIs" dxfId="1956" priority="908" operator="lessThan">
      <formula>0</formula>
    </cfRule>
  </conditionalFormatting>
  <conditionalFormatting sqref="BB46:BB47">
    <cfRule type="cellIs" dxfId="1955" priority="856" operator="lessThan">
      <formula>0</formula>
    </cfRule>
  </conditionalFormatting>
  <conditionalFormatting sqref="BB50">
    <cfRule type="cellIs" dxfId="1954" priority="831" operator="lessThan">
      <formula>0</formula>
    </cfRule>
  </conditionalFormatting>
  <conditionalFormatting sqref="BB52">
    <cfRule type="cellIs" dxfId="1953" priority="806" operator="lessThan">
      <formula>0</formula>
    </cfRule>
  </conditionalFormatting>
  <conditionalFormatting sqref="BB59:BB66">
    <cfRule type="cellIs" dxfId="1952" priority="606" operator="lessThan">
      <formula>0</formula>
    </cfRule>
  </conditionalFormatting>
  <conditionalFormatting sqref="BB72">
    <cfRule type="cellIs" dxfId="1951" priority="579" operator="lessThan">
      <formula>0</formula>
    </cfRule>
  </conditionalFormatting>
  <conditionalFormatting sqref="BB74:BB75">
    <cfRule type="cellIs" dxfId="1950" priority="529" operator="lessThan">
      <formula>0</formula>
    </cfRule>
  </conditionalFormatting>
  <conditionalFormatting sqref="BB78:BB82">
    <cfRule type="cellIs" dxfId="1949" priority="406" operator="lessThan">
      <formula>0</formula>
    </cfRule>
  </conditionalFormatting>
  <conditionalFormatting sqref="BB84">
    <cfRule type="cellIs" dxfId="1948" priority="382" operator="lessThan">
      <formula>0</formula>
    </cfRule>
  </conditionalFormatting>
  <conditionalFormatting sqref="BB87:BB89">
    <cfRule type="cellIs" dxfId="1947" priority="310" operator="lessThan">
      <formula>0</formula>
    </cfRule>
  </conditionalFormatting>
  <conditionalFormatting sqref="BB91:BB94">
    <cfRule type="cellIs" dxfId="1946" priority="207" operator="lessThan">
      <formula>0</formula>
    </cfRule>
  </conditionalFormatting>
  <conditionalFormatting sqref="BB96:BB99">
    <cfRule type="cellIs" dxfId="1945" priority="110" operator="lessThan">
      <formula>0</formula>
    </cfRule>
  </conditionalFormatting>
  <conditionalFormatting sqref="BB103:BB104">
    <cfRule type="cellIs" dxfId="1944" priority="60" operator="lessThan">
      <formula>0</formula>
    </cfRule>
  </conditionalFormatting>
  <conditionalFormatting sqref="BB106">
    <cfRule type="cellIs" dxfId="1943" priority="34" operator="lessThan">
      <formula>0</formula>
    </cfRule>
  </conditionalFormatting>
  <conditionalFormatting sqref="BB109">
    <cfRule type="cellIs" dxfId="1942" priority="8" operator="lessThan">
      <formula>0</formula>
    </cfRule>
  </conditionalFormatting>
  <conditionalFormatting sqref="BE6">
    <cfRule type="cellIs" dxfId="1941" priority="1271" operator="lessThan">
      <formula>0</formula>
    </cfRule>
  </conditionalFormatting>
  <conditionalFormatting sqref="BE26">
    <cfRule type="cellIs" dxfId="1940" priority="1233" operator="lessThan">
      <formula>0</formula>
    </cfRule>
  </conditionalFormatting>
  <conditionalFormatting sqref="BE28:BE29">
    <cfRule type="cellIs" dxfId="1939" priority="1181" operator="lessThan">
      <formula>0</formula>
    </cfRule>
  </conditionalFormatting>
  <conditionalFormatting sqref="BE31:BE40">
    <cfRule type="cellIs" dxfId="1938" priority="933" operator="lessThan">
      <formula>0</formula>
    </cfRule>
  </conditionalFormatting>
  <conditionalFormatting sqref="BE42">
    <cfRule type="cellIs" dxfId="1937" priority="907" operator="lessThan">
      <formula>0</formula>
    </cfRule>
  </conditionalFormatting>
  <conditionalFormatting sqref="BE46:BE47">
    <cfRule type="cellIs" dxfId="1936" priority="855" operator="lessThan">
      <formula>0</formula>
    </cfRule>
  </conditionalFormatting>
  <conditionalFormatting sqref="BE50">
    <cfRule type="cellIs" dxfId="1935" priority="830" operator="lessThan">
      <formula>0</formula>
    </cfRule>
  </conditionalFormatting>
  <conditionalFormatting sqref="BE52">
    <cfRule type="cellIs" dxfId="1934" priority="805" operator="lessThan">
      <formula>0</formula>
    </cfRule>
  </conditionalFormatting>
  <conditionalFormatting sqref="BE59:BE66">
    <cfRule type="cellIs" dxfId="1933" priority="605" operator="lessThan">
      <formula>0</formula>
    </cfRule>
  </conditionalFormatting>
  <conditionalFormatting sqref="BE72">
    <cfRule type="cellIs" dxfId="1932" priority="578" operator="lessThan">
      <formula>0</formula>
    </cfRule>
  </conditionalFormatting>
  <conditionalFormatting sqref="BE74:BE75">
    <cfRule type="cellIs" dxfId="1931" priority="528" operator="lessThan">
      <formula>0</formula>
    </cfRule>
  </conditionalFormatting>
  <conditionalFormatting sqref="BE78:BE82">
    <cfRule type="cellIs" dxfId="1930" priority="405" operator="lessThan">
      <formula>0</formula>
    </cfRule>
  </conditionalFormatting>
  <conditionalFormatting sqref="BE84">
    <cfRule type="cellIs" dxfId="1929" priority="381" operator="lessThan">
      <formula>0</formula>
    </cfRule>
  </conditionalFormatting>
  <conditionalFormatting sqref="BE87">
    <cfRule type="cellIs" dxfId="1928" priority="355" operator="lessThan">
      <formula>0</formula>
    </cfRule>
  </conditionalFormatting>
  <conditionalFormatting sqref="BE89">
    <cfRule type="cellIs" dxfId="1927" priority="309" operator="lessThan">
      <formula>0</formula>
    </cfRule>
  </conditionalFormatting>
  <conditionalFormatting sqref="BE91:BE94">
    <cfRule type="cellIs" dxfId="1926" priority="206" operator="lessThan">
      <formula>0</formula>
    </cfRule>
  </conditionalFormatting>
  <conditionalFormatting sqref="BE96:BE99">
    <cfRule type="cellIs" dxfId="1925" priority="109" operator="lessThan">
      <formula>0</formula>
    </cfRule>
  </conditionalFormatting>
  <conditionalFormatting sqref="BE103:BE104">
    <cfRule type="cellIs" dxfId="1924" priority="59" operator="lessThan">
      <formula>0</formula>
    </cfRule>
  </conditionalFormatting>
  <conditionalFormatting sqref="BE106">
    <cfRule type="cellIs" dxfId="1923" priority="33" operator="lessThan">
      <formula>0</formula>
    </cfRule>
  </conditionalFormatting>
  <conditionalFormatting sqref="BE109">
    <cfRule type="cellIs" dxfId="1922" priority="7" operator="lessThan">
      <formula>0</formula>
    </cfRule>
  </conditionalFormatting>
  <conditionalFormatting sqref="BH6">
    <cfRule type="cellIs" dxfId="1921" priority="1270" operator="lessThan">
      <formula>0</formula>
    </cfRule>
  </conditionalFormatting>
  <conditionalFormatting sqref="BH26">
    <cfRule type="cellIs" dxfId="1920" priority="1232" operator="lessThan">
      <formula>0</formula>
    </cfRule>
  </conditionalFormatting>
  <conditionalFormatting sqref="BH28:BH29">
    <cfRule type="cellIs" dxfId="1919" priority="1180" operator="lessThan">
      <formula>0</formula>
    </cfRule>
  </conditionalFormatting>
  <conditionalFormatting sqref="BH31:BH40">
    <cfRule type="cellIs" dxfId="1918" priority="932" operator="lessThan">
      <formula>0</formula>
    </cfRule>
  </conditionalFormatting>
  <conditionalFormatting sqref="BH42">
    <cfRule type="cellIs" dxfId="1917" priority="906" operator="lessThan">
      <formula>0</formula>
    </cfRule>
  </conditionalFormatting>
  <conditionalFormatting sqref="BH46:BH47">
    <cfRule type="cellIs" dxfId="1916" priority="854" operator="lessThan">
      <formula>0</formula>
    </cfRule>
  </conditionalFormatting>
  <conditionalFormatting sqref="BH50">
    <cfRule type="cellIs" dxfId="1915" priority="829" operator="lessThan">
      <formula>0</formula>
    </cfRule>
  </conditionalFormatting>
  <conditionalFormatting sqref="BH52">
    <cfRule type="cellIs" dxfId="1914" priority="804" operator="lessThan">
      <formula>0</formula>
    </cfRule>
  </conditionalFormatting>
  <conditionalFormatting sqref="BH59:BH66">
    <cfRule type="cellIs" dxfId="1913" priority="604" operator="lessThan">
      <formula>0</formula>
    </cfRule>
  </conditionalFormatting>
  <conditionalFormatting sqref="BH72">
    <cfRule type="cellIs" dxfId="1912" priority="595" operator="lessThan">
      <formula>0</formula>
    </cfRule>
  </conditionalFormatting>
  <conditionalFormatting sqref="BH74:BH75">
    <cfRule type="cellIs" dxfId="1911" priority="545" operator="lessThan">
      <formula>0</formula>
    </cfRule>
  </conditionalFormatting>
  <conditionalFormatting sqref="BH78:BH82">
    <cfRule type="cellIs" dxfId="1910" priority="404" operator="lessThan">
      <formula>0</formula>
    </cfRule>
  </conditionalFormatting>
  <conditionalFormatting sqref="BH84">
    <cfRule type="cellIs" dxfId="1909" priority="380" operator="lessThan">
      <formula>0</formula>
    </cfRule>
  </conditionalFormatting>
  <conditionalFormatting sqref="BH87:BH89">
    <cfRule type="cellIs" dxfId="1908" priority="326" operator="lessThan">
      <formula>0</formula>
    </cfRule>
  </conditionalFormatting>
  <conditionalFormatting sqref="BH91:BH94">
    <cfRule type="cellIs" dxfId="1907" priority="205" operator="lessThan">
      <formula>0</formula>
    </cfRule>
  </conditionalFormatting>
  <conditionalFormatting sqref="BH96:BH99">
    <cfRule type="cellIs" dxfId="1906" priority="108" operator="lessThan">
      <formula>0</formula>
    </cfRule>
  </conditionalFormatting>
  <conditionalFormatting sqref="BH103:BH104">
    <cfRule type="cellIs" dxfId="1905" priority="58" operator="lessThan">
      <formula>0</formula>
    </cfRule>
  </conditionalFormatting>
  <conditionalFormatting sqref="BH106">
    <cfRule type="cellIs" dxfId="1904" priority="32" operator="lessThan">
      <formula>0</formula>
    </cfRule>
  </conditionalFormatting>
  <conditionalFormatting sqref="BH109">
    <cfRule type="cellIs" dxfId="1903" priority="6" operator="lessThan">
      <formula>0</formula>
    </cfRule>
  </conditionalFormatting>
  <conditionalFormatting sqref="BK6">
    <cfRule type="cellIs" dxfId="1902" priority="1250" operator="lessThan">
      <formula>0</formula>
    </cfRule>
  </conditionalFormatting>
  <conditionalFormatting sqref="BK26">
    <cfRule type="cellIs" dxfId="1901" priority="1231" operator="lessThan">
      <formula>0</formula>
    </cfRule>
  </conditionalFormatting>
  <conditionalFormatting sqref="BK28:BK29">
    <cfRule type="cellIs" dxfId="1900" priority="1179" operator="lessThan">
      <formula>0</formula>
    </cfRule>
  </conditionalFormatting>
  <conditionalFormatting sqref="BK31:BK40">
    <cfRule type="cellIs" dxfId="1899" priority="931" operator="lessThan">
      <formula>0</formula>
    </cfRule>
  </conditionalFormatting>
  <conditionalFormatting sqref="BK42">
    <cfRule type="cellIs" dxfId="1898" priority="905" operator="lessThan">
      <formula>0</formula>
    </cfRule>
  </conditionalFormatting>
  <conditionalFormatting sqref="BK46:BK47">
    <cfRule type="cellIs" dxfId="1897" priority="853" operator="lessThan">
      <formula>0</formula>
    </cfRule>
  </conditionalFormatting>
  <conditionalFormatting sqref="BK50">
    <cfRule type="cellIs" dxfId="1896" priority="828" operator="lessThan">
      <formula>0</formula>
    </cfRule>
  </conditionalFormatting>
  <conditionalFormatting sqref="BK52">
    <cfRule type="cellIs" dxfId="1895" priority="803" operator="lessThan">
      <formula>0</formula>
    </cfRule>
  </conditionalFormatting>
  <conditionalFormatting sqref="BK59:BK66">
    <cfRule type="cellIs" dxfId="1894" priority="603" operator="lessThan">
      <formula>0</formula>
    </cfRule>
  </conditionalFormatting>
  <conditionalFormatting sqref="BK72">
    <cfRule type="cellIs" dxfId="1893" priority="596" operator="lessThan">
      <formula>0</formula>
    </cfRule>
  </conditionalFormatting>
  <conditionalFormatting sqref="BK74:BK75">
    <cfRule type="cellIs" dxfId="1892" priority="527" operator="lessThan">
      <formula>0</formula>
    </cfRule>
  </conditionalFormatting>
  <conditionalFormatting sqref="BK78:BK82">
    <cfRule type="cellIs" dxfId="1891" priority="403" operator="lessThan">
      <formula>0</formula>
    </cfRule>
  </conditionalFormatting>
  <conditionalFormatting sqref="BK84">
    <cfRule type="cellIs" dxfId="1890" priority="379" operator="lessThan">
      <formula>0</formula>
    </cfRule>
  </conditionalFormatting>
  <conditionalFormatting sqref="BK87">
    <cfRule type="cellIs" dxfId="1889" priority="353" operator="lessThan">
      <formula>0</formula>
    </cfRule>
  </conditionalFormatting>
  <conditionalFormatting sqref="BK89">
    <cfRule type="cellIs" dxfId="1888" priority="308" operator="lessThan">
      <formula>0</formula>
    </cfRule>
  </conditionalFormatting>
  <conditionalFormatting sqref="BK91:BK94">
    <cfRule type="cellIs" dxfId="1887" priority="223" operator="lessThan">
      <formula>0</formula>
    </cfRule>
  </conditionalFormatting>
  <conditionalFormatting sqref="BK96:BK99">
    <cfRule type="cellIs" dxfId="1886" priority="107" operator="lessThan">
      <formula>0</formula>
    </cfRule>
  </conditionalFormatting>
  <conditionalFormatting sqref="BK103:BK104">
    <cfRule type="cellIs" dxfId="1885" priority="57" operator="lessThan">
      <formula>0</formula>
    </cfRule>
  </conditionalFormatting>
  <conditionalFormatting sqref="BK106">
    <cfRule type="cellIs" dxfId="1884" priority="31" operator="lessThan">
      <formula>0</formula>
    </cfRule>
  </conditionalFormatting>
  <conditionalFormatting sqref="BK109">
    <cfRule type="cellIs" dxfId="1883" priority="5" operator="lessThan">
      <formula>0</formula>
    </cfRule>
  </conditionalFormatting>
  <conditionalFormatting sqref="BN6">
    <cfRule type="cellIs" dxfId="1882" priority="1249" operator="lessThan">
      <formula>0</formula>
    </cfRule>
  </conditionalFormatting>
  <conditionalFormatting sqref="BN26">
    <cfRule type="cellIs" dxfId="1881" priority="1230" operator="lessThan">
      <formula>0</formula>
    </cfRule>
  </conditionalFormatting>
  <conditionalFormatting sqref="BN28:BN29">
    <cfRule type="cellIs" dxfId="1880" priority="1178" operator="lessThan">
      <formula>0</formula>
    </cfRule>
  </conditionalFormatting>
  <conditionalFormatting sqref="BN31:BN40">
    <cfRule type="cellIs" dxfId="1879" priority="930" operator="lessThan">
      <formula>0</formula>
    </cfRule>
  </conditionalFormatting>
  <conditionalFormatting sqref="BN42">
    <cfRule type="cellIs" dxfId="1878" priority="904" operator="lessThan">
      <formula>0</formula>
    </cfRule>
  </conditionalFormatting>
  <conditionalFormatting sqref="BN46:BN47">
    <cfRule type="cellIs" dxfId="1877" priority="852" operator="lessThan">
      <formula>0</formula>
    </cfRule>
  </conditionalFormatting>
  <conditionalFormatting sqref="BN50">
    <cfRule type="cellIs" dxfId="1876" priority="827" operator="lessThan">
      <formula>0</formula>
    </cfRule>
  </conditionalFormatting>
  <conditionalFormatting sqref="BN52">
    <cfRule type="cellIs" dxfId="1875" priority="802" operator="lessThan">
      <formula>0</formula>
    </cfRule>
  </conditionalFormatting>
  <conditionalFormatting sqref="BN59:BN66">
    <cfRule type="cellIs" dxfId="1874" priority="602" operator="lessThan">
      <formula>0</formula>
    </cfRule>
  </conditionalFormatting>
  <conditionalFormatting sqref="BN72">
    <cfRule type="cellIs" dxfId="1873" priority="577" operator="lessThan">
      <formula>0</formula>
    </cfRule>
  </conditionalFormatting>
  <conditionalFormatting sqref="BN74:BN75">
    <cfRule type="cellIs" dxfId="1872" priority="526" operator="lessThan">
      <formula>0</formula>
    </cfRule>
  </conditionalFormatting>
  <conditionalFormatting sqref="BN78:BN82">
    <cfRule type="cellIs" dxfId="1871" priority="402" operator="lessThan">
      <formula>0</formula>
    </cfRule>
  </conditionalFormatting>
  <conditionalFormatting sqref="BN84">
    <cfRule type="cellIs" dxfId="1870" priority="378" operator="lessThan">
      <formula>0</formula>
    </cfRule>
  </conditionalFormatting>
  <conditionalFormatting sqref="BN87:BN89">
    <cfRule type="cellIs" dxfId="1869" priority="327" operator="lessThan">
      <formula>0</formula>
    </cfRule>
  </conditionalFormatting>
  <conditionalFormatting sqref="BN91:BN94">
    <cfRule type="cellIs" dxfId="1868" priority="224" operator="lessThan">
      <formula>0</formula>
    </cfRule>
  </conditionalFormatting>
  <conditionalFormatting sqref="BN96:BN99">
    <cfRule type="cellIs" dxfId="1867" priority="106" operator="lessThan">
      <formula>0</formula>
    </cfRule>
  </conditionalFormatting>
  <conditionalFormatting sqref="BN103:BN104">
    <cfRule type="cellIs" dxfId="1866" priority="56" operator="lessThan">
      <formula>0</formula>
    </cfRule>
  </conditionalFormatting>
  <conditionalFormatting sqref="BN106">
    <cfRule type="cellIs" dxfId="1865" priority="30" operator="lessThan">
      <formula>0</formula>
    </cfRule>
  </conditionalFormatting>
  <conditionalFormatting sqref="BN109">
    <cfRule type="cellIs" dxfId="1864" priority="24" operator="lessThan">
      <formula>0</formula>
    </cfRule>
  </conditionalFormatting>
  <conditionalFormatting sqref="BQ6">
    <cfRule type="cellIs" dxfId="1863" priority="1248" operator="lessThan">
      <formula>0</formula>
    </cfRule>
  </conditionalFormatting>
  <conditionalFormatting sqref="BQ26">
    <cfRule type="cellIs" dxfId="1862" priority="1229" operator="lessThan">
      <formula>0</formula>
    </cfRule>
  </conditionalFormatting>
  <conditionalFormatting sqref="BQ28:BQ29">
    <cfRule type="cellIs" dxfId="1861" priority="1177" operator="lessThan">
      <formula>0</formula>
    </cfRule>
  </conditionalFormatting>
  <conditionalFormatting sqref="BQ31:BQ40">
    <cfRule type="cellIs" dxfId="1860" priority="929" operator="lessThan">
      <formula>0</formula>
    </cfRule>
  </conditionalFormatting>
  <conditionalFormatting sqref="BQ42">
    <cfRule type="cellIs" dxfId="1859" priority="903" operator="lessThan">
      <formula>0</formula>
    </cfRule>
  </conditionalFormatting>
  <conditionalFormatting sqref="BQ46:BQ47">
    <cfRule type="cellIs" dxfId="1858" priority="851" operator="lessThan">
      <formula>0</formula>
    </cfRule>
  </conditionalFormatting>
  <conditionalFormatting sqref="BQ50">
    <cfRule type="cellIs" dxfId="1857" priority="826" operator="lessThan">
      <formula>0</formula>
    </cfRule>
  </conditionalFormatting>
  <conditionalFormatting sqref="BQ52">
    <cfRule type="cellIs" dxfId="1856" priority="801" operator="lessThan">
      <formula>0</formula>
    </cfRule>
  </conditionalFormatting>
  <conditionalFormatting sqref="BQ59:BQ66">
    <cfRule type="cellIs" dxfId="1855" priority="601" operator="lessThan">
      <formula>0</formula>
    </cfRule>
  </conditionalFormatting>
  <conditionalFormatting sqref="BQ72">
    <cfRule type="cellIs" dxfId="1854" priority="576" operator="lessThan">
      <formula>0</formula>
    </cfRule>
  </conditionalFormatting>
  <conditionalFormatting sqref="BQ74:BQ75">
    <cfRule type="cellIs" dxfId="1853" priority="525" operator="lessThan">
      <formula>0</formula>
    </cfRule>
  </conditionalFormatting>
  <conditionalFormatting sqref="BQ78:BQ82">
    <cfRule type="cellIs" dxfId="1852" priority="401" operator="lessThan">
      <formula>0</formula>
    </cfRule>
  </conditionalFormatting>
  <conditionalFormatting sqref="BQ84">
    <cfRule type="cellIs" dxfId="1851" priority="377" operator="lessThan">
      <formula>0</formula>
    </cfRule>
  </conditionalFormatting>
  <conditionalFormatting sqref="BQ87:BQ89">
    <cfRule type="cellIs" dxfId="1850" priority="307" operator="lessThan">
      <formula>0</formula>
    </cfRule>
  </conditionalFormatting>
  <conditionalFormatting sqref="BQ91:BQ94">
    <cfRule type="cellIs" dxfId="1849" priority="204" operator="lessThan">
      <formula>0</formula>
    </cfRule>
  </conditionalFormatting>
  <conditionalFormatting sqref="BQ96:BQ99">
    <cfRule type="cellIs" dxfId="1848" priority="105" operator="lessThan">
      <formula>0</formula>
    </cfRule>
  </conditionalFormatting>
  <conditionalFormatting sqref="BQ103:BQ104">
    <cfRule type="cellIs" dxfId="1847" priority="55" operator="lessThan">
      <formula>0</formula>
    </cfRule>
  </conditionalFormatting>
  <conditionalFormatting sqref="BQ106">
    <cfRule type="cellIs" dxfId="1846" priority="50" operator="lessThan">
      <formula>0</formula>
    </cfRule>
  </conditionalFormatting>
  <conditionalFormatting sqref="BQ109">
    <cfRule type="cellIs" dxfId="1845" priority="4" operator="lessThan">
      <formula>0</formula>
    </cfRule>
  </conditionalFormatting>
  <conditionalFormatting sqref="BT6">
    <cfRule type="cellIs" dxfId="1844" priority="1269" operator="lessThan">
      <formula>0</formula>
    </cfRule>
  </conditionalFormatting>
  <conditionalFormatting sqref="BT26">
    <cfRule type="cellIs" dxfId="1843" priority="1228" operator="lessThan">
      <formula>0</formula>
    </cfRule>
  </conditionalFormatting>
  <conditionalFormatting sqref="BT28:BT29">
    <cfRule type="cellIs" dxfId="1842" priority="1176" operator="lessThan">
      <formula>0</formula>
    </cfRule>
  </conditionalFormatting>
  <conditionalFormatting sqref="BT31:BT40">
    <cfRule type="cellIs" dxfId="1841" priority="928" operator="lessThan">
      <formula>0</formula>
    </cfRule>
  </conditionalFormatting>
  <conditionalFormatting sqref="BT42">
    <cfRule type="cellIs" dxfId="1840" priority="902" operator="lessThan">
      <formula>0</formula>
    </cfRule>
  </conditionalFormatting>
  <conditionalFormatting sqref="BT46:BT47">
    <cfRule type="cellIs" dxfId="1839" priority="850" operator="lessThan">
      <formula>0</formula>
    </cfRule>
  </conditionalFormatting>
  <conditionalFormatting sqref="BT50">
    <cfRule type="cellIs" dxfId="1838" priority="825" operator="lessThan">
      <formula>0</formula>
    </cfRule>
  </conditionalFormatting>
  <conditionalFormatting sqref="BT52">
    <cfRule type="cellIs" dxfId="1837" priority="800" operator="lessThan">
      <formula>0</formula>
    </cfRule>
  </conditionalFormatting>
  <conditionalFormatting sqref="BT59:BT66">
    <cfRule type="cellIs" dxfId="1836" priority="597" operator="lessThan">
      <formula>0</formula>
    </cfRule>
  </conditionalFormatting>
  <conditionalFormatting sqref="BT72">
    <cfRule type="cellIs" dxfId="1835" priority="575" operator="lessThan">
      <formula>0</formula>
    </cfRule>
  </conditionalFormatting>
  <conditionalFormatting sqref="BT74:BT75">
    <cfRule type="cellIs" dxfId="1834" priority="524" operator="lessThan">
      <formula>0</formula>
    </cfRule>
  </conditionalFormatting>
  <conditionalFormatting sqref="BT78:BT82">
    <cfRule type="cellIs" dxfId="1833" priority="422" operator="lessThan">
      <formula>0</formula>
    </cfRule>
  </conditionalFormatting>
  <conditionalFormatting sqref="BT84">
    <cfRule type="cellIs" dxfId="1832" priority="376" operator="lessThan">
      <formula>0</formula>
    </cfRule>
  </conditionalFormatting>
  <conditionalFormatting sqref="BT87">
    <cfRule type="cellIs" dxfId="1831" priority="350" operator="lessThan">
      <formula>0</formula>
    </cfRule>
  </conditionalFormatting>
  <conditionalFormatting sqref="BT89">
    <cfRule type="cellIs" dxfId="1830" priority="306" operator="lessThan">
      <formula>0</formula>
    </cfRule>
  </conditionalFormatting>
  <conditionalFormatting sqref="BT91:BT94">
    <cfRule type="cellIs" dxfId="1829" priority="225" operator="lessThan">
      <formula>0</formula>
    </cfRule>
  </conditionalFormatting>
  <conditionalFormatting sqref="BT96:BT99">
    <cfRule type="cellIs" dxfId="1828" priority="104" operator="lessThan">
      <formula>0</formula>
    </cfRule>
  </conditionalFormatting>
  <conditionalFormatting sqref="BT103:BT104">
    <cfRule type="cellIs" dxfId="1827" priority="54" operator="lessThan">
      <formula>0</formula>
    </cfRule>
  </conditionalFormatting>
  <conditionalFormatting sqref="BT106">
    <cfRule type="cellIs" dxfId="1826" priority="29" operator="lessThan">
      <formula>0</formula>
    </cfRule>
  </conditionalFormatting>
  <conditionalFormatting sqref="BT109">
    <cfRule type="cellIs" dxfId="1825" priority="25" operator="lessThan">
      <formula>0</formula>
    </cfRule>
  </conditionalFormatting>
  <conditionalFormatting sqref="BW6">
    <cfRule type="cellIs" dxfId="1824" priority="1268" operator="lessThan">
      <formula>0</formula>
    </cfRule>
  </conditionalFormatting>
  <conditionalFormatting sqref="BW26">
    <cfRule type="cellIs" dxfId="1823" priority="1227" operator="lessThan">
      <formula>0</formula>
    </cfRule>
  </conditionalFormatting>
  <conditionalFormatting sqref="BW28:BW29">
    <cfRule type="cellIs" dxfId="1822" priority="1175" operator="lessThan">
      <formula>0</formula>
    </cfRule>
  </conditionalFormatting>
  <conditionalFormatting sqref="BW31:BW40">
    <cfRule type="cellIs" dxfId="1821" priority="927" operator="lessThan">
      <formula>0</formula>
    </cfRule>
  </conditionalFormatting>
  <conditionalFormatting sqref="BW42">
    <cfRule type="cellIs" dxfId="1820" priority="901" operator="lessThan">
      <formula>0</formula>
    </cfRule>
  </conditionalFormatting>
  <conditionalFormatting sqref="BW46:BW47">
    <cfRule type="cellIs" dxfId="1819" priority="849" operator="lessThan">
      <formula>0</formula>
    </cfRule>
  </conditionalFormatting>
  <conditionalFormatting sqref="BW50">
    <cfRule type="cellIs" dxfId="1818" priority="824" operator="lessThan">
      <formula>0</formula>
    </cfRule>
  </conditionalFormatting>
  <conditionalFormatting sqref="BW52">
    <cfRule type="cellIs" dxfId="1817" priority="799" operator="lessThan">
      <formula>0</formula>
    </cfRule>
  </conditionalFormatting>
  <conditionalFormatting sqref="BW59:BW66">
    <cfRule type="cellIs" dxfId="1816" priority="600" operator="lessThan">
      <formula>0</formula>
    </cfRule>
  </conditionalFormatting>
  <conditionalFormatting sqref="BW72">
    <cfRule type="cellIs" dxfId="1815" priority="574" operator="lessThan">
      <formula>0</formula>
    </cfRule>
  </conditionalFormatting>
  <conditionalFormatting sqref="BW74:BW75">
    <cfRule type="cellIs" dxfId="1814" priority="523" operator="lessThan">
      <formula>0</formula>
    </cfRule>
  </conditionalFormatting>
  <conditionalFormatting sqref="BW78:BW82">
    <cfRule type="cellIs" dxfId="1813" priority="400" operator="lessThan">
      <formula>0</formula>
    </cfRule>
  </conditionalFormatting>
  <conditionalFormatting sqref="BW84">
    <cfRule type="cellIs" dxfId="1812" priority="375" operator="lessThan">
      <formula>0</formula>
    </cfRule>
  </conditionalFormatting>
  <conditionalFormatting sqref="BW87">
    <cfRule type="cellIs" dxfId="1811" priority="349" operator="lessThan">
      <formula>0</formula>
    </cfRule>
  </conditionalFormatting>
  <conditionalFormatting sqref="BW89">
    <cfRule type="cellIs" dxfId="1810" priority="305" operator="lessThan">
      <formula>0</formula>
    </cfRule>
  </conditionalFormatting>
  <conditionalFormatting sqref="BW91:BW94">
    <cfRule type="cellIs" dxfId="1809" priority="203" operator="lessThan">
      <formula>0</formula>
    </cfRule>
  </conditionalFormatting>
  <conditionalFormatting sqref="BW96:BW99">
    <cfRule type="cellIs" dxfId="1808" priority="103" operator="lessThan">
      <formula>0</formula>
    </cfRule>
  </conditionalFormatting>
  <conditionalFormatting sqref="BW103:BW104">
    <cfRule type="cellIs" dxfId="1807" priority="53" operator="lessThan">
      <formula>0</formula>
    </cfRule>
  </conditionalFormatting>
  <conditionalFormatting sqref="BW106">
    <cfRule type="cellIs" dxfId="1806" priority="28" operator="lessThan">
      <formula>0</formula>
    </cfRule>
  </conditionalFormatting>
  <conditionalFormatting sqref="BW109">
    <cfRule type="cellIs" dxfId="1805" priority="3" operator="lessThan">
      <formula>0</formula>
    </cfRule>
  </conditionalFormatting>
  <conditionalFormatting sqref="BZ6">
    <cfRule type="cellIs" dxfId="1804" priority="1267" operator="lessThan">
      <formula>0</formula>
    </cfRule>
  </conditionalFormatting>
  <conditionalFormatting sqref="BZ26">
    <cfRule type="cellIs" dxfId="1803" priority="1226" operator="lessThan">
      <formula>0</formula>
    </cfRule>
  </conditionalFormatting>
  <conditionalFormatting sqref="BZ28:BZ29">
    <cfRule type="cellIs" dxfId="1802" priority="1174" operator="lessThan">
      <formula>0</formula>
    </cfRule>
  </conditionalFormatting>
  <conditionalFormatting sqref="BZ31:BZ40">
    <cfRule type="cellIs" dxfId="1801" priority="926" operator="lessThan">
      <formula>0</formula>
    </cfRule>
  </conditionalFormatting>
  <conditionalFormatting sqref="BZ42">
    <cfRule type="cellIs" dxfId="1800" priority="900" operator="lessThan">
      <formula>0</formula>
    </cfRule>
  </conditionalFormatting>
  <conditionalFormatting sqref="BZ46:BZ47">
    <cfRule type="cellIs" dxfId="1799" priority="848" operator="lessThan">
      <formula>0</formula>
    </cfRule>
  </conditionalFormatting>
  <conditionalFormatting sqref="BZ50">
    <cfRule type="cellIs" dxfId="1798" priority="823" operator="lessThan">
      <formula>0</formula>
    </cfRule>
  </conditionalFormatting>
  <conditionalFormatting sqref="BZ52">
    <cfRule type="cellIs" dxfId="1797" priority="798" operator="lessThan">
      <formula>0</formula>
    </cfRule>
  </conditionalFormatting>
  <conditionalFormatting sqref="BZ59:BZ66">
    <cfRule type="cellIs" dxfId="1796" priority="599" operator="lessThan">
      <formula>0</formula>
    </cfRule>
  </conditionalFormatting>
  <conditionalFormatting sqref="BZ72">
    <cfRule type="cellIs" dxfId="1795" priority="573" operator="lessThan">
      <formula>0</formula>
    </cfRule>
  </conditionalFormatting>
  <conditionalFormatting sqref="BZ74:BZ75">
    <cfRule type="cellIs" dxfId="1794" priority="522" operator="lessThan">
      <formula>0</formula>
    </cfRule>
  </conditionalFormatting>
  <conditionalFormatting sqref="BZ78:BZ82">
    <cfRule type="cellIs" dxfId="1793" priority="399" operator="lessThan">
      <formula>0</formula>
    </cfRule>
  </conditionalFormatting>
  <conditionalFormatting sqref="BZ84">
    <cfRule type="cellIs" dxfId="1792" priority="374" operator="lessThan">
      <formula>0</formula>
    </cfRule>
  </conditionalFormatting>
  <conditionalFormatting sqref="BZ87:BZ89">
    <cfRule type="cellIs" dxfId="1791" priority="304" operator="lessThan">
      <formula>0</formula>
    </cfRule>
  </conditionalFormatting>
  <conditionalFormatting sqref="BZ91:BZ94">
    <cfRule type="cellIs" dxfId="1790" priority="202" operator="lessThan">
      <formula>0</formula>
    </cfRule>
  </conditionalFormatting>
  <conditionalFormatting sqref="BZ96:BZ99">
    <cfRule type="cellIs" dxfId="1789" priority="102" operator="lessThan">
      <formula>0</formula>
    </cfRule>
  </conditionalFormatting>
  <conditionalFormatting sqref="BZ103:BZ104">
    <cfRule type="cellIs" dxfId="1788" priority="52" operator="lessThan">
      <formula>0</formula>
    </cfRule>
  </conditionalFormatting>
  <conditionalFormatting sqref="BZ106">
    <cfRule type="cellIs" dxfId="1787" priority="27" operator="lessThan">
      <formula>0</formula>
    </cfRule>
  </conditionalFormatting>
  <conditionalFormatting sqref="BZ109">
    <cfRule type="cellIs" dxfId="1786" priority="2" operator="lessThan">
      <formula>0</formula>
    </cfRule>
  </conditionalFormatting>
  <conditionalFormatting sqref="CC6">
    <cfRule type="cellIs" dxfId="1785" priority="1266" operator="lessThan">
      <formula>0</formula>
    </cfRule>
  </conditionalFormatting>
  <conditionalFormatting sqref="CC26">
    <cfRule type="cellIs" dxfId="1784" priority="1225" operator="lessThan">
      <formula>0</formula>
    </cfRule>
  </conditionalFormatting>
  <conditionalFormatting sqref="CC28:CC29">
    <cfRule type="cellIs" dxfId="1783" priority="1173" operator="lessThan">
      <formula>0</formula>
    </cfRule>
  </conditionalFormatting>
  <conditionalFormatting sqref="CC31:CC40">
    <cfRule type="cellIs" dxfId="1782" priority="925" operator="lessThan">
      <formula>0</formula>
    </cfRule>
  </conditionalFormatting>
  <conditionalFormatting sqref="CC42:CC43">
    <cfRule type="cellIs" dxfId="1781" priority="899" operator="lessThan">
      <formula>0</formula>
    </cfRule>
  </conditionalFormatting>
  <conditionalFormatting sqref="CC46:CC47">
    <cfRule type="cellIs" dxfId="1780" priority="847" operator="lessThan">
      <formula>0</formula>
    </cfRule>
  </conditionalFormatting>
  <conditionalFormatting sqref="CC50">
    <cfRule type="cellIs" dxfId="1779" priority="822" operator="lessThan">
      <formula>0</formula>
    </cfRule>
  </conditionalFormatting>
  <conditionalFormatting sqref="CC52">
    <cfRule type="cellIs" dxfId="1778" priority="797" operator="lessThan">
      <formula>0</formula>
    </cfRule>
  </conditionalFormatting>
  <conditionalFormatting sqref="CC59:CC66">
    <cfRule type="cellIs" dxfId="1777" priority="598" operator="lessThan">
      <formula>0</formula>
    </cfRule>
  </conditionalFormatting>
  <conditionalFormatting sqref="CC72">
    <cfRule type="cellIs" dxfId="1776" priority="572" operator="lessThan">
      <formula>0</formula>
    </cfRule>
  </conditionalFormatting>
  <conditionalFormatting sqref="CC74:CC75">
    <cfRule type="cellIs" dxfId="1775" priority="521" operator="lessThan">
      <formula>0</formula>
    </cfRule>
  </conditionalFormatting>
  <conditionalFormatting sqref="CC78:CC82">
    <cfRule type="cellIs" dxfId="1774" priority="398" operator="lessThan">
      <formula>0</formula>
    </cfRule>
  </conditionalFormatting>
  <conditionalFormatting sqref="CC84">
    <cfRule type="cellIs" dxfId="1773" priority="373" operator="lessThan">
      <formula>0</formula>
    </cfRule>
  </conditionalFormatting>
  <conditionalFormatting sqref="CC87:CC89">
    <cfRule type="cellIs" dxfId="1772" priority="303" operator="lessThan">
      <formula>0</formula>
    </cfRule>
  </conditionalFormatting>
  <conditionalFormatting sqref="CC91:CC94">
    <cfRule type="cellIs" dxfId="1771" priority="201" operator="lessThan">
      <formula>0</formula>
    </cfRule>
  </conditionalFormatting>
  <conditionalFormatting sqref="CC96:CC99">
    <cfRule type="cellIs" dxfId="1770" priority="101" operator="lessThan">
      <formula>0</formula>
    </cfRule>
  </conditionalFormatting>
  <conditionalFormatting sqref="CC103:CC104">
    <cfRule type="cellIs" dxfId="1769" priority="51" operator="lessThan">
      <formula>0</formula>
    </cfRule>
  </conditionalFormatting>
  <conditionalFormatting sqref="CC106">
    <cfRule type="cellIs" dxfId="1768" priority="26" operator="lessThan">
      <formula>0</formula>
    </cfRule>
  </conditionalFormatting>
  <conditionalFormatting sqref="CC109">
    <cfRule type="cellIs" dxfId="1767" priority="1" operator="lessThan">
      <formula>0</formula>
    </cfRule>
  </conditionalFormatting>
  <conditionalFormatting sqref="CF6:CF110">
    <cfRule type="cellIs" dxfId="1766" priority="2552" operator="lessThan">
      <formula>"O"</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XFD210"/>
  <sheetViews>
    <sheetView topLeftCell="C8" zoomScale="70" zoomScaleNormal="70" workbookViewId="0">
      <selection activeCell="F17" sqref="F17"/>
    </sheetView>
  </sheetViews>
  <sheetFormatPr baseColWidth="10" defaultColWidth="10.42578125" defaultRowHeight="17.25" x14ac:dyDescent="0.3"/>
  <cols>
    <col min="1" max="1" width="10.42578125" style="250"/>
    <col min="2" max="2" width="7.28515625" style="250" customWidth="1"/>
    <col min="3" max="3" width="15.140625" style="270" customWidth="1"/>
    <col min="4" max="4" width="47.42578125" style="250" customWidth="1"/>
    <col min="5" max="5" width="45.85546875" style="250" customWidth="1"/>
    <col min="6" max="6" width="44.85546875" style="250" customWidth="1"/>
    <col min="7" max="7" width="13" style="250" customWidth="1"/>
    <col min="8" max="8" width="66" style="250" customWidth="1"/>
    <col min="9" max="9" width="13" style="250" customWidth="1"/>
    <col min="10" max="18" width="4.140625" style="250" customWidth="1"/>
    <col min="19" max="25" width="4.140625" style="264" customWidth="1"/>
    <col min="26" max="28" width="4.140625" style="250" customWidth="1"/>
    <col min="29" max="32" width="4.140625" style="264" customWidth="1"/>
    <col min="33" max="35" width="4.140625" style="250" customWidth="1"/>
    <col min="36" max="36" width="4.28515625" style="250" customWidth="1"/>
    <col min="37" max="37" width="4.140625" style="250" customWidth="1"/>
    <col min="38" max="39" width="6.140625" style="250" customWidth="1"/>
    <col min="40" max="40" width="11" style="250" customWidth="1"/>
    <col min="41" max="41" width="13.28515625" style="250" customWidth="1"/>
    <col min="42" max="42" width="11.28515625" style="250" customWidth="1"/>
    <col min="43" max="43" width="14" style="250" customWidth="1"/>
    <col min="44" max="44" width="13" style="250" customWidth="1"/>
    <col min="45" max="45" width="14.42578125" style="250" customWidth="1"/>
    <col min="46" max="46" width="9.85546875" style="250" customWidth="1"/>
    <col min="47" max="47" width="14.85546875" style="250" customWidth="1"/>
    <col min="48" max="48" width="11.7109375" style="250" customWidth="1"/>
    <col min="49" max="49" width="9.42578125" style="250" customWidth="1"/>
    <col min="50" max="50" width="11.7109375" style="250" customWidth="1"/>
    <col min="51" max="52" width="10.42578125" style="250" customWidth="1"/>
    <col min="53" max="16384" width="10.42578125" style="250"/>
  </cols>
  <sheetData>
    <row r="1" spans="2:53" ht="16.5" customHeight="1" x14ac:dyDescent="0.3">
      <c r="B1" s="249"/>
      <c r="C1" s="301">
        <v>1</v>
      </c>
      <c r="D1" s="302"/>
      <c r="E1" s="302"/>
      <c r="F1" s="302">
        <v>3</v>
      </c>
      <c r="G1" s="302">
        <v>4</v>
      </c>
      <c r="H1" s="302">
        <v>5</v>
      </c>
      <c r="I1" s="302"/>
      <c r="J1" s="302">
        <v>7</v>
      </c>
      <c r="K1" s="302">
        <v>8</v>
      </c>
      <c r="L1" s="302">
        <v>9</v>
      </c>
      <c r="M1" s="302">
        <v>10</v>
      </c>
      <c r="N1" s="302">
        <v>11</v>
      </c>
      <c r="O1" s="302">
        <v>12</v>
      </c>
      <c r="P1" s="302">
        <v>13</v>
      </c>
      <c r="Q1" s="302">
        <v>14</v>
      </c>
      <c r="R1" s="302">
        <v>15</v>
      </c>
      <c r="S1" s="302">
        <v>16</v>
      </c>
      <c r="T1" s="302">
        <v>17</v>
      </c>
      <c r="U1" s="302">
        <v>18</v>
      </c>
      <c r="V1" s="302">
        <v>19</v>
      </c>
      <c r="W1" s="302">
        <v>20</v>
      </c>
      <c r="X1" s="302">
        <v>21</v>
      </c>
      <c r="Y1" s="302">
        <v>22</v>
      </c>
      <c r="Z1" s="302">
        <v>23</v>
      </c>
      <c r="AA1" s="302">
        <v>24</v>
      </c>
      <c r="AB1" s="302">
        <v>25</v>
      </c>
      <c r="AC1" s="302">
        <v>26</v>
      </c>
      <c r="AD1" s="302">
        <v>27</v>
      </c>
      <c r="AE1" s="302">
        <v>28</v>
      </c>
      <c r="AF1" s="302">
        <v>29</v>
      </c>
      <c r="AG1" s="302">
        <v>30</v>
      </c>
      <c r="AH1" s="302">
        <v>31</v>
      </c>
      <c r="AI1" s="302">
        <v>32</v>
      </c>
      <c r="AJ1" s="302">
        <v>33</v>
      </c>
      <c r="AK1" s="302">
        <v>34</v>
      </c>
      <c r="AL1" s="302">
        <v>39</v>
      </c>
      <c r="AM1" s="302">
        <v>40</v>
      </c>
      <c r="AN1" s="302">
        <v>41</v>
      </c>
      <c r="AO1" s="302">
        <v>42</v>
      </c>
      <c r="AP1" s="302">
        <v>43</v>
      </c>
      <c r="AQ1" s="302">
        <v>44</v>
      </c>
      <c r="AR1" s="302">
        <v>45</v>
      </c>
      <c r="AS1" s="302">
        <v>46</v>
      </c>
      <c r="AT1" s="302">
        <v>47</v>
      </c>
      <c r="AU1" s="302">
        <v>48</v>
      </c>
      <c r="AV1" s="302">
        <v>49</v>
      </c>
      <c r="AW1" s="302">
        <v>50</v>
      </c>
    </row>
    <row r="2" spans="2:53" ht="16.5" customHeight="1" x14ac:dyDescent="0.3">
      <c r="B2" s="249"/>
      <c r="C2" s="301"/>
      <c r="D2" s="302"/>
      <c r="E2" s="302"/>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row>
    <row r="3" spans="2:53" ht="27" customHeight="1" x14ac:dyDescent="0.3">
      <c r="B3" s="474" t="s">
        <v>1477</v>
      </c>
      <c r="C3" s="475"/>
      <c r="D3" s="303"/>
      <c r="E3" s="304"/>
      <c r="F3" s="251"/>
      <c r="G3" s="251"/>
      <c r="H3" s="251"/>
      <c r="I3" s="251"/>
      <c r="P3" s="249"/>
      <c r="Q3" s="249"/>
      <c r="R3" s="249"/>
      <c r="S3" s="249"/>
      <c r="T3" s="249"/>
      <c r="U3" s="249"/>
      <c r="V3" s="249"/>
      <c r="W3" s="249"/>
      <c r="X3" s="249"/>
      <c r="Y3" s="249"/>
      <c r="Z3" s="249"/>
      <c r="AA3" s="249"/>
      <c r="AB3" s="249"/>
      <c r="AC3" s="249"/>
      <c r="AD3" s="249"/>
      <c r="AE3" s="249"/>
      <c r="AF3" s="249"/>
      <c r="AG3" s="249"/>
      <c r="AH3" s="249"/>
      <c r="AI3" s="249"/>
      <c r="AJ3" s="249"/>
      <c r="AK3" s="249"/>
    </row>
    <row r="4" spans="2:53" ht="16.5" customHeight="1" x14ac:dyDescent="0.3">
      <c r="B4" s="249"/>
      <c r="C4" s="251"/>
      <c r="D4" s="249"/>
      <c r="E4" s="249"/>
      <c r="F4" s="249"/>
      <c r="G4" s="249"/>
      <c r="H4" s="249"/>
      <c r="I4" s="249"/>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row>
    <row r="5" spans="2:53" ht="29.25" customHeight="1" x14ac:dyDescent="0.3">
      <c r="B5" s="472" t="s">
        <v>1478</v>
      </c>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3"/>
      <c r="AE5" s="473"/>
      <c r="AF5" s="473"/>
      <c r="AG5" s="473"/>
      <c r="AH5" s="473"/>
      <c r="AI5" s="473"/>
      <c r="AJ5" s="473"/>
      <c r="AK5" s="473"/>
      <c r="AL5" s="473"/>
      <c r="AM5" s="473"/>
    </row>
    <row r="6" spans="2:53" ht="16.5" customHeight="1" x14ac:dyDescent="0.3">
      <c r="B6" s="472"/>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I6" s="473"/>
      <c r="AJ6" s="473"/>
      <c r="AK6" s="473"/>
      <c r="AL6" s="473"/>
      <c r="AM6" s="473"/>
    </row>
    <row r="7" spans="2:53" ht="16.5" customHeight="1" x14ac:dyDescent="0.3">
      <c r="B7" s="249"/>
      <c r="C7" s="251"/>
      <c r="D7" s="249"/>
      <c r="E7" s="249"/>
      <c r="F7" s="249"/>
      <c r="G7" s="249"/>
      <c r="H7" s="249"/>
      <c r="I7" s="249"/>
      <c r="J7" s="305">
        <v>1</v>
      </c>
      <c r="K7" s="305">
        <v>2</v>
      </c>
      <c r="L7" s="305">
        <v>3</v>
      </c>
      <c r="M7" s="305">
        <v>4</v>
      </c>
      <c r="N7" s="305">
        <v>5</v>
      </c>
      <c r="O7" s="305">
        <v>6</v>
      </c>
      <c r="P7" s="305">
        <v>7</v>
      </c>
      <c r="Q7" s="305">
        <v>8</v>
      </c>
      <c r="R7" s="305">
        <v>9</v>
      </c>
      <c r="S7" s="305">
        <v>10</v>
      </c>
      <c r="T7" s="305">
        <v>11</v>
      </c>
      <c r="U7" s="305">
        <v>12</v>
      </c>
      <c r="V7" s="305">
        <v>13</v>
      </c>
      <c r="W7" s="305">
        <v>14</v>
      </c>
      <c r="X7" s="305">
        <v>15</v>
      </c>
      <c r="Y7" s="305">
        <v>16</v>
      </c>
      <c r="Z7" s="305">
        <v>17</v>
      </c>
      <c r="AA7" s="305">
        <v>18</v>
      </c>
      <c r="AB7" s="305">
        <v>19</v>
      </c>
      <c r="AC7" s="305">
        <v>20</v>
      </c>
      <c r="AD7" s="305">
        <v>21</v>
      </c>
      <c r="AE7" s="305">
        <v>22</v>
      </c>
      <c r="AF7" s="305">
        <v>23</v>
      </c>
      <c r="AG7" s="305">
        <v>24</v>
      </c>
      <c r="AH7" s="305">
        <v>25</v>
      </c>
      <c r="AI7" s="305">
        <v>26</v>
      </c>
      <c r="AJ7" s="305">
        <v>27</v>
      </c>
      <c r="AK7" s="305">
        <v>28</v>
      </c>
      <c r="AL7" s="305">
        <v>29</v>
      </c>
      <c r="AM7" s="305">
        <v>30</v>
      </c>
    </row>
    <row r="8" spans="2:53" ht="22.5" customHeight="1" x14ac:dyDescent="0.3">
      <c r="B8" s="476" t="s">
        <v>984</v>
      </c>
      <c r="C8" s="476" t="s">
        <v>1437</v>
      </c>
      <c r="D8" s="476" t="s">
        <v>1438</v>
      </c>
      <c r="E8" s="476" t="s">
        <v>1439</v>
      </c>
      <c r="F8" s="478" t="s">
        <v>1440</v>
      </c>
      <c r="G8" s="478" t="s">
        <v>1441</v>
      </c>
      <c r="H8" s="478" t="s">
        <v>1442</v>
      </c>
      <c r="I8" s="480" t="s">
        <v>1479</v>
      </c>
      <c r="J8" s="306" t="str">
        <f>TEXT(J9,"DDD")</f>
        <v>dom</v>
      </c>
      <c r="K8" s="306" t="str">
        <f t="shared" ref="K8:AM8" si="0">TEXT(K9,"DDD")</f>
        <v>lun</v>
      </c>
      <c r="L8" s="306" t="str">
        <f t="shared" si="0"/>
        <v>mar</v>
      </c>
      <c r="M8" s="306" t="str">
        <f t="shared" si="0"/>
        <v>mié</v>
      </c>
      <c r="N8" s="306" t="str">
        <f t="shared" si="0"/>
        <v>jue</v>
      </c>
      <c r="O8" s="306" t="str">
        <f t="shared" si="0"/>
        <v>vie</v>
      </c>
      <c r="P8" s="306" t="str">
        <f t="shared" si="0"/>
        <v>sáb</v>
      </c>
      <c r="Q8" s="306" t="str">
        <f t="shared" si="0"/>
        <v>dom</v>
      </c>
      <c r="R8" s="306" t="str">
        <f t="shared" si="0"/>
        <v>lun</v>
      </c>
      <c r="S8" s="306" t="str">
        <f t="shared" si="0"/>
        <v>mar</v>
      </c>
      <c r="T8" s="306" t="str">
        <f t="shared" si="0"/>
        <v>mié</v>
      </c>
      <c r="U8" s="306" t="str">
        <f t="shared" si="0"/>
        <v>jue</v>
      </c>
      <c r="V8" s="306" t="str">
        <f t="shared" si="0"/>
        <v>vie</v>
      </c>
      <c r="W8" s="306" t="str">
        <f t="shared" si="0"/>
        <v>sáb</v>
      </c>
      <c r="X8" s="306" t="str">
        <f t="shared" si="0"/>
        <v>dom</v>
      </c>
      <c r="Y8" s="306" t="str">
        <f t="shared" si="0"/>
        <v>lun</v>
      </c>
      <c r="Z8" s="306" t="str">
        <f t="shared" si="0"/>
        <v>mar</v>
      </c>
      <c r="AA8" s="306" t="str">
        <f t="shared" si="0"/>
        <v>mié</v>
      </c>
      <c r="AB8" s="306" t="str">
        <f t="shared" si="0"/>
        <v>jue</v>
      </c>
      <c r="AC8" s="306" t="str">
        <f t="shared" si="0"/>
        <v>vie</v>
      </c>
      <c r="AD8" s="306" t="str">
        <f t="shared" si="0"/>
        <v>sáb</v>
      </c>
      <c r="AE8" s="306" t="str">
        <f t="shared" si="0"/>
        <v>dom</v>
      </c>
      <c r="AF8" s="306" t="str">
        <f t="shared" si="0"/>
        <v>lun</v>
      </c>
      <c r="AG8" s="306" t="str">
        <f t="shared" si="0"/>
        <v>mar</v>
      </c>
      <c r="AH8" s="306" t="str">
        <f t="shared" si="0"/>
        <v>mié</v>
      </c>
      <c r="AI8" s="306" t="str">
        <f t="shared" si="0"/>
        <v>jue</v>
      </c>
      <c r="AJ8" s="306" t="str">
        <f t="shared" si="0"/>
        <v>vie</v>
      </c>
      <c r="AK8" s="306" t="str">
        <f t="shared" si="0"/>
        <v>sáb</v>
      </c>
      <c r="AL8" s="306" t="str">
        <f t="shared" si="0"/>
        <v>dom</v>
      </c>
      <c r="AM8" s="306" t="str">
        <f t="shared" si="0"/>
        <v>lun</v>
      </c>
      <c r="AO8" s="307" t="s">
        <v>1480</v>
      </c>
      <c r="AP8" s="308" t="s">
        <v>1481</v>
      </c>
      <c r="AQ8" s="309" t="s">
        <v>1482</v>
      </c>
      <c r="AR8" s="310" t="s">
        <v>1483</v>
      </c>
      <c r="AS8" s="307" t="s">
        <v>1484</v>
      </c>
      <c r="AT8" s="311" t="s">
        <v>1485</v>
      </c>
      <c r="AU8" s="312" t="s">
        <v>1486</v>
      </c>
      <c r="AV8" s="313" t="s">
        <v>1487</v>
      </c>
      <c r="AW8" s="314" t="s">
        <v>1488</v>
      </c>
      <c r="AX8" s="315" t="s">
        <v>1489</v>
      </c>
      <c r="AY8" s="316" t="s">
        <v>1490</v>
      </c>
      <c r="AZ8" s="308" t="s">
        <v>1491</v>
      </c>
      <c r="BA8" s="317" t="s">
        <v>1443</v>
      </c>
    </row>
    <row r="9" spans="2:53" ht="32.25" customHeight="1" x14ac:dyDescent="0.3">
      <c r="B9" s="477"/>
      <c r="C9" s="477"/>
      <c r="D9" s="477"/>
      <c r="E9" s="477"/>
      <c r="F9" s="479"/>
      <c r="G9" s="479"/>
      <c r="H9" s="479"/>
      <c r="I9" s="481"/>
      <c r="J9" s="318">
        <f>_xlfn.NUMBERVALUE(1&amp;B3&amp;[2]FECHAS!C3)</f>
        <v>46054</v>
      </c>
      <c r="K9" s="319">
        <f>J9+1</f>
        <v>46055</v>
      </c>
      <c r="L9" s="319">
        <f t="shared" ref="L9:AK9" si="1">K9+1</f>
        <v>46056</v>
      </c>
      <c r="M9" s="319">
        <f t="shared" si="1"/>
        <v>46057</v>
      </c>
      <c r="N9" s="319">
        <f t="shared" si="1"/>
        <v>46058</v>
      </c>
      <c r="O9" s="319">
        <f t="shared" si="1"/>
        <v>46059</v>
      </c>
      <c r="P9" s="319">
        <f t="shared" si="1"/>
        <v>46060</v>
      </c>
      <c r="Q9" s="319">
        <f t="shared" si="1"/>
        <v>46061</v>
      </c>
      <c r="R9" s="319">
        <f t="shared" si="1"/>
        <v>46062</v>
      </c>
      <c r="S9" s="319">
        <f t="shared" si="1"/>
        <v>46063</v>
      </c>
      <c r="T9" s="319">
        <f t="shared" si="1"/>
        <v>46064</v>
      </c>
      <c r="U9" s="319">
        <f t="shared" si="1"/>
        <v>46065</v>
      </c>
      <c r="V9" s="319">
        <f t="shared" si="1"/>
        <v>46066</v>
      </c>
      <c r="W9" s="319">
        <f t="shared" si="1"/>
        <v>46067</v>
      </c>
      <c r="X9" s="319">
        <f t="shared" si="1"/>
        <v>46068</v>
      </c>
      <c r="Y9" s="319">
        <f t="shared" si="1"/>
        <v>46069</v>
      </c>
      <c r="Z9" s="319">
        <f t="shared" si="1"/>
        <v>46070</v>
      </c>
      <c r="AA9" s="319">
        <f t="shared" si="1"/>
        <v>46071</v>
      </c>
      <c r="AB9" s="319">
        <f t="shared" si="1"/>
        <v>46072</v>
      </c>
      <c r="AC9" s="319">
        <f t="shared" si="1"/>
        <v>46073</v>
      </c>
      <c r="AD9" s="319">
        <f t="shared" si="1"/>
        <v>46074</v>
      </c>
      <c r="AE9" s="319">
        <f t="shared" si="1"/>
        <v>46075</v>
      </c>
      <c r="AF9" s="319">
        <f t="shared" si="1"/>
        <v>46076</v>
      </c>
      <c r="AG9" s="319">
        <f t="shared" si="1"/>
        <v>46077</v>
      </c>
      <c r="AH9" s="319">
        <f t="shared" si="1"/>
        <v>46078</v>
      </c>
      <c r="AI9" s="319">
        <f t="shared" si="1"/>
        <v>46079</v>
      </c>
      <c r="AJ9" s="319">
        <f t="shared" si="1"/>
        <v>46080</v>
      </c>
      <c r="AK9" s="319">
        <f t="shared" si="1"/>
        <v>46081</v>
      </c>
      <c r="AL9" s="319">
        <v>29</v>
      </c>
      <c r="AM9" s="319">
        <f t="shared" ref="AM9" si="2">AL9+1</f>
        <v>30</v>
      </c>
      <c r="AO9" s="320" t="s">
        <v>1492</v>
      </c>
      <c r="AP9" s="317" t="s">
        <v>1493</v>
      </c>
      <c r="AQ9" s="320" t="s">
        <v>1494</v>
      </c>
      <c r="AR9" s="320" t="s">
        <v>1495</v>
      </c>
      <c r="AS9" s="320" t="s">
        <v>1496</v>
      </c>
      <c r="AT9" s="317" t="s">
        <v>1497</v>
      </c>
      <c r="AU9" s="320" t="s">
        <v>1498</v>
      </c>
      <c r="AV9" s="317" t="s">
        <v>1499</v>
      </c>
      <c r="AW9" s="320" t="s">
        <v>1500</v>
      </c>
      <c r="AX9" s="317" t="s">
        <v>1501</v>
      </c>
      <c r="AY9" s="317" t="s">
        <v>1502</v>
      </c>
      <c r="AZ9" s="320" t="s">
        <v>1503</v>
      </c>
      <c r="BA9" s="321"/>
    </row>
    <row r="10" spans="2:53" ht="18.600000000000001" customHeight="1" x14ac:dyDescent="0.3">
      <c r="B10" s="255">
        <v>1</v>
      </c>
      <c r="C10" s="266">
        <v>64577288</v>
      </c>
      <c r="D10" s="257" t="str">
        <f>IFERROR(VLOOKUP($C10,[2]BD!$B$6:$O$205,2,0),"")</f>
        <v>PAJARO PANIZZA MARIANA DEJESUS</v>
      </c>
      <c r="E10" s="258" t="s">
        <v>1444</v>
      </c>
      <c r="F10" s="284" t="s">
        <v>178</v>
      </c>
      <c r="G10" s="257" t="str">
        <f>IFERROR(VLOOKUP($C10,[2]BD!$B$6:$O$205,14,0),"")</f>
        <v>3205662589</v>
      </c>
      <c r="H10" s="257" t="s">
        <v>215</v>
      </c>
      <c r="I10" s="257" t="str">
        <f>IFERROR(VLOOKUP($C10,[2]BD!$B$6:$O$205,4,0),"")</f>
        <v>18/10/2025</v>
      </c>
      <c r="J10" s="308" t="s">
        <v>1482</v>
      </c>
      <c r="K10" s="308" t="s">
        <v>1491</v>
      </c>
      <c r="L10" s="308" t="s">
        <v>1491</v>
      </c>
      <c r="M10" s="308" t="s">
        <v>1491</v>
      </c>
      <c r="N10" s="308" t="s">
        <v>1491</v>
      </c>
      <c r="O10" s="308" t="s">
        <v>1491</v>
      </c>
      <c r="P10" s="308" t="s">
        <v>1491</v>
      </c>
      <c r="Q10" s="308" t="s">
        <v>1482</v>
      </c>
      <c r="R10" s="308" t="s">
        <v>1491</v>
      </c>
      <c r="S10" s="308" t="s">
        <v>1491</v>
      </c>
      <c r="T10" s="308" t="s">
        <v>1491</v>
      </c>
      <c r="U10" s="308" t="s">
        <v>1491</v>
      </c>
      <c r="V10" s="308" t="s">
        <v>1491</v>
      </c>
      <c r="W10" s="308" t="s">
        <v>1491</v>
      </c>
      <c r="X10" s="308" t="s">
        <v>1482</v>
      </c>
      <c r="Y10" s="308" t="s">
        <v>1491</v>
      </c>
      <c r="Z10" s="308" t="s">
        <v>1491</v>
      </c>
      <c r="AA10" s="308" t="s">
        <v>1491</v>
      </c>
      <c r="AB10" s="308" t="s">
        <v>1491</v>
      </c>
      <c r="AC10" s="308" t="s">
        <v>1491</v>
      </c>
      <c r="AD10" s="308" t="s">
        <v>1491</v>
      </c>
      <c r="AE10" s="308" t="s">
        <v>1482</v>
      </c>
      <c r="AF10" s="308" t="s">
        <v>1491</v>
      </c>
      <c r="AG10" s="308" t="s">
        <v>1491</v>
      </c>
      <c r="AH10" s="308" t="s">
        <v>1491</v>
      </c>
      <c r="AI10" s="308" t="s">
        <v>1491</v>
      </c>
      <c r="AJ10" s="308" t="s">
        <v>1491</v>
      </c>
      <c r="AK10" s="308" t="s">
        <v>1491</v>
      </c>
      <c r="AL10" s="308" t="s">
        <v>1482</v>
      </c>
      <c r="AM10" s="308" t="s">
        <v>1491</v>
      </c>
      <c r="AO10" s="322">
        <f>COUNTIF($J10:$AM10,AO$8)</f>
        <v>0</v>
      </c>
      <c r="AP10" s="322">
        <f t="shared" ref="AP10:AZ25" si="3">COUNTIF($J10:$AM10,AP$8)</f>
        <v>0</v>
      </c>
      <c r="AQ10" s="322">
        <f t="shared" si="3"/>
        <v>5</v>
      </c>
      <c r="AR10" s="322">
        <f t="shared" si="3"/>
        <v>0</v>
      </c>
      <c r="AS10" s="322">
        <f t="shared" si="3"/>
        <v>0</v>
      </c>
      <c r="AT10" s="322">
        <f t="shared" si="3"/>
        <v>0</v>
      </c>
      <c r="AU10" s="322">
        <f t="shared" si="3"/>
        <v>0</v>
      </c>
      <c r="AV10" s="322">
        <f t="shared" si="3"/>
        <v>0</v>
      </c>
      <c r="AW10" s="322">
        <f t="shared" si="3"/>
        <v>0</v>
      </c>
      <c r="AX10" s="322">
        <f t="shared" si="3"/>
        <v>0</v>
      </c>
      <c r="AY10" s="322">
        <f t="shared" si="3"/>
        <v>0</v>
      </c>
      <c r="AZ10" s="322">
        <f t="shared" si="3"/>
        <v>25</v>
      </c>
      <c r="BA10" s="323">
        <f>+AZ10+AQ10</f>
        <v>30</v>
      </c>
    </row>
    <row r="11" spans="2:53" ht="18.600000000000001" customHeight="1" x14ac:dyDescent="0.3">
      <c r="B11" s="255">
        <v>2</v>
      </c>
      <c r="C11" s="388">
        <v>1033098461</v>
      </c>
      <c r="D11" s="325" t="s">
        <v>1590</v>
      </c>
      <c r="E11" s="258" t="s">
        <v>1444</v>
      </c>
      <c r="F11" s="284" t="s">
        <v>178</v>
      </c>
      <c r="G11" s="383" t="str">
        <f>IFERROR(VLOOKUP($C11,[2]BD!$B$6:$O$205,14,0),"")</f>
        <v>3003141835</v>
      </c>
      <c r="H11" s="383" t="s">
        <v>215</v>
      </c>
      <c r="I11" s="383" t="str">
        <f>IFERROR(VLOOKUP($C11,[2]BD!$B$6:$O$205,4,0),"")</f>
        <v>18/10/2025</v>
      </c>
      <c r="J11" s="384" t="s">
        <v>1482</v>
      </c>
      <c r="K11" s="384" t="s">
        <v>1491</v>
      </c>
      <c r="L11" s="384" t="s">
        <v>1491</v>
      </c>
      <c r="M11" s="384" t="s">
        <v>1491</v>
      </c>
      <c r="N11" s="384" t="s">
        <v>1491</v>
      </c>
      <c r="O11" s="384" t="s">
        <v>1491</v>
      </c>
      <c r="P11" s="384" t="s">
        <v>1491</v>
      </c>
      <c r="Q11" s="384" t="s">
        <v>1482</v>
      </c>
      <c r="R11" s="384" t="s">
        <v>1488</v>
      </c>
      <c r="S11" s="384" t="s">
        <v>1488</v>
      </c>
      <c r="T11" s="384" t="s">
        <v>1488</v>
      </c>
      <c r="U11" s="384" t="s">
        <v>1488</v>
      </c>
      <c r="V11" s="384" t="s">
        <v>1488</v>
      </c>
      <c r="W11" s="384" t="s">
        <v>1488</v>
      </c>
      <c r="X11" s="384" t="s">
        <v>1482</v>
      </c>
      <c r="Y11" s="384" t="s">
        <v>1488</v>
      </c>
      <c r="Z11" s="384" t="s">
        <v>1488</v>
      </c>
      <c r="AA11" s="384" t="s">
        <v>1488</v>
      </c>
      <c r="AB11" s="384" t="s">
        <v>1488</v>
      </c>
      <c r="AC11" s="384" t="s">
        <v>1488</v>
      </c>
      <c r="AD11" s="384" t="s">
        <v>1488</v>
      </c>
      <c r="AE11" s="384" t="s">
        <v>1482</v>
      </c>
      <c r="AF11" s="384" t="s">
        <v>1488</v>
      </c>
      <c r="AG11" s="384" t="s">
        <v>1488</v>
      </c>
      <c r="AH11" s="384" t="s">
        <v>1488</v>
      </c>
      <c r="AI11" s="384" t="s">
        <v>1488</v>
      </c>
      <c r="AJ11" s="384" t="s">
        <v>1488</v>
      </c>
      <c r="AK11" s="384" t="s">
        <v>1488</v>
      </c>
      <c r="AL11" s="384" t="s">
        <v>1488</v>
      </c>
      <c r="AM11" s="384" t="s">
        <v>1488</v>
      </c>
      <c r="AN11" s="385"/>
      <c r="AO11" s="386">
        <f t="shared" ref="AO11:AZ42" si="4">COUNTIF($J11:$AM11,AO$8)</f>
        <v>0</v>
      </c>
      <c r="AP11" s="386">
        <f t="shared" si="3"/>
        <v>0</v>
      </c>
      <c r="AQ11" s="386">
        <f t="shared" si="3"/>
        <v>4</v>
      </c>
      <c r="AR11" s="386">
        <f t="shared" si="3"/>
        <v>0</v>
      </c>
      <c r="AS11" s="386">
        <f t="shared" si="3"/>
        <v>0</v>
      </c>
      <c r="AT11" s="386">
        <f t="shared" si="3"/>
        <v>0</v>
      </c>
      <c r="AU11" s="386">
        <f t="shared" si="3"/>
        <v>0</v>
      </c>
      <c r="AV11" s="386">
        <f t="shared" si="3"/>
        <v>0</v>
      </c>
      <c r="AW11" s="386">
        <f t="shared" si="3"/>
        <v>20</v>
      </c>
      <c r="AX11" s="386">
        <f t="shared" si="3"/>
        <v>0</v>
      </c>
      <c r="AY11" s="386">
        <f t="shared" si="3"/>
        <v>0</v>
      </c>
      <c r="AZ11" s="386">
        <f t="shared" si="3"/>
        <v>6</v>
      </c>
      <c r="BA11" s="323">
        <f t="shared" ref="BA11:BA74" si="5">+AZ11+AQ11</f>
        <v>10</v>
      </c>
    </row>
    <row r="12" spans="2:53" ht="18.600000000000001" customHeight="1" x14ac:dyDescent="0.3">
      <c r="B12" s="255">
        <v>3</v>
      </c>
      <c r="C12" s="266">
        <v>1043030599</v>
      </c>
      <c r="D12" s="257" t="str">
        <f>IFERROR(VLOOKUP($C12,[2]BD!$B$6:$O$205,2,0),"")</f>
        <v>PEREZ  SANDRA MARCELA</v>
      </c>
      <c r="E12" s="258" t="s">
        <v>1444</v>
      </c>
      <c r="F12" s="284" t="s">
        <v>178</v>
      </c>
      <c r="G12" s="257" t="str">
        <f>IFERROR(VLOOKUP($C12,[2]BD!$B$6:$O$205,14,0),"")</f>
        <v>3118562202</v>
      </c>
      <c r="H12" s="257" t="s">
        <v>224</v>
      </c>
      <c r="I12" s="257" t="str">
        <f>IFERROR(VLOOKUP($C12,[2]BD!$B$6:$O$205,4,0),"")</f>
        <v>18/10/2025</v>
      </c>
      <c r="J12" s="308" t="s">
        <v>1482</v>
      </c>
      <c r="K12" s="308" t="s">
        <v>1491</v>
      </c>
      <c r="L12" s="308" t="s">
        <v>1491</v>
      </c>
      <c r="M12" s="308" t="s">
        <v>1491</v>
      </c>
      <c r="N12" s="308" t="s">
        <v>1491</v>
      </c>
      <c r="O12" s="308" t="s">
        <v>1491</v>
      </c>
      <c r="P12" s="308" t="s">
        <v>1491</v>
      </c>
      <c r="Q12" s="308" t="s">
        <v>1482</v>
      </c>
      <c r="R12" s="308" t="s">
        <v>1491</v>
      </c>
      <c r="S12" s="308" t="s">
        <v>1491</v>
      </c>
      <c r="T12" s="308" t="s">
        <v>1491</v>
      </c>
      <c r="U12" s="308" t="s">
        <v>1491</v>
      </c>
      <c r="V12" s="308" t="s">
        <v>1491</v>
      </c>
      <c r="W12" s="308" t="s">
        <v>1491</v>
      </c>
      <c r="X12" s="308" t="s">
        <v>1482</v>
      </c>
      <c r="Y12" s="308" t="s">
        <v>1491</v>
      </c>
      <c r="Z12" s="308" t="s">
        <v>1491</v>
      </c>
      <c r="AA12" s="308" t="s">
        <v>1491</v>
      </c>
      <c r="AB12" s="308" t="s">
        <v>1491</v>
      </c>
      <c r="AC12" s="308" t="s">
        <v>1491</v>
      </c>
      <c r="AD12" s="308" t="s">
        <v>1491</v>
      </c>
      <c r="AE12" s="308" t="s">
        <v>1482</v>
      </c>
      <c r="AF12" s="308" t="s">
        <v>1491</v>
      </c>
      <c r="AG12" s="308" t="s">
        <v>1491</v>
      </c>
      <c r="AH12" s="308" t="s">
        <v>1491</v>
      </c>
      <c r="AI12" s="308" t="s">
        <v>1491</v>
      </c>
      <c r="AJ12" s="308" t="s">
        <v>1491</v>
      </c>
      <c r="AK12" s="308" t="s">
        <v>1491</v>
      </c>
      <c r="AL12" s="308" t="s">
        <v>1482</v>
      </c>
      <c r="AM12" s="308" t="s">
        <v>1491</v>
      </c>
      <c r="AO12" s="322">
        <f t="shared" si="4"/>
        <v>0</v>
      </c>
      <c r="AP12" s="322">
        <f t="shared" si="3"/>
        <v>0</v>
      </c>
      <c r="AQ12" s="322">
        <f t="shared" si="3"/>
        <v>5</v>
      </c>
      <c r="AR12" s="322">
        <f t="shared" si="3"/>
        <v>0</v>
      </c>
      <c r="AS12" s="322">
        <f t="shared" si="3"/>
        <v>0</v>
      </c>
      <c r="AT12" s="322">
        <f t="shared" si="3"/>
        <v>0</v>
      </c>
      <c r="AU12" s="322">
        <f t="shared" si="3"/>
        <v>0</v>
      </c>
      <c r="AV12" s="322">
        <f t="shared" si="3"/>
        <v>0</v>
      </c>
      <c r="AW12" s="322">
        <f t="shared" si="3"/>
        <v>0</v>
      </c>
      <c r="AX12" s="322">
        <f t="shared" si="3"/>
        <v>0</v>
      </c>
      <c r="AY12" s="322">
        <f t="shared" si="3"/>
        <v>0</v>
      </c>
      <c r="AZ12" s="322">
        <f t="shared" si="3"/>
        <v>25</v>
      </c>
      <c r="BA12" s="323">
        <f t="shared" si="5"/>
        <v>30</v>
      </c>
    </row>
    <row r="13" spans="2:53" ht="18.600000000000001" customHeight="1" x14ac:dyDescent="0.3">
      <c r="B13" s="255">
        <v>4</v>
      </c>
      <c r="C13" s="266">
        <v>1049346997</v>
      </c>
      <c r="D13" s="257" t="str">
        <f>IFERROR(VLOOKUP($C13,[2]BD!$B$6:$O$205,2,0),"")</f>
        <v>GUARIN TORRES LILIANA PAOLA</v>
      </c>
      <c r="E13" s="258" t="s">
        <v>1444</v>
      </c>
      <c r="F13" s="284" t="s">
        <v>178</v>
      </c>
      <c r="G13" s="257" t="str">
        <f>IFERROR(VLOOKUP($C13,[2]BD!$B$6:$O$205,14,0),"")</f>
        <v>3024729965</v>
      </c>
      <c r="H13" s="257" t="s">
        <v>224</v>
      </c>
      <c r="I13" s="257" t="str">
        <f>IFERROR(VLOOKUP($C13,[2]BD!$B$6:$O$205,4,0),"")</f>
        <v>26/12/2025</v>
      </c>
      <c r="J13" s="308" t="s">
        <v>1482</v>
      </c>
      <c r="K13" s="308" t="s">
        <v>1491</v>
      </c>
      <c r="L13" s="308" t="s">
        <v>1491</v>
      </c>
      <c r="M13" s="308" t="s">
        <v>1491</v>
      </c>
      <c r="N13" s="308" t="s">
        <v>1491</v>
      </c>
      <c r="O13" s="308" t="s">
        <v>1491</v>
      </c>
      <c r="P13" s="308" t="s">
        <v>1491</v>
      </c>
      <c r="Q13" s="308" t="s">
        <v>1482</v>
      </c>
      <c r="R13" s="308" t="s">
        <v>1491</v>
      </c>
      <c r="S13" s="308" t="s">
        <v>1491</v>
      </c>
      <c r="T13" s="308" t="s">
        <v>1491</v>
      </c>
      <c r="U13" s="308" t="s">
        <v>1491</v>
      </c>
      <c r="V13" s="308" t="s">
        <v>1491</v>
      </c>
      <c r="W13" s="308" t="s">
        <v>1491</v>
      </c>
      <c r="X13" s="308" t="s">
        <v>1482</v>
      </c>
      <c r="Y13" s="308" t="s">
        <v>1491</v>
      </c>
      <c r="Z13" s="308" t="s">
        <v>1491</v>
      </c>
      <c r="AA13" s="308" t="s">
        <v>1491</v>
      </c>
      <c r="AB13" s="308" t="s">
        <v>1491</v>
      </c>
      <c r="AC13" s="308" t="s">
        <v>1491</v>
      </c>
      <c r="AD13" s="308" t="s">
        <v>1488</v>
      </c>
      <c r="AE13" s="308" t="s">
        <v>1482</v>
      </c>
      <c r="AF13" s="308" t="s">
        <v>1488</v>
      </c>
      <c r="AG13" s="308" t="s">
        <v>1488</v>
      </c>
      <c r="AH13" s="308" t="s">
        <v>1488</v>
      </c>
      <c r="AI13" s="308" t="s">
        <v>1488</v>
      </c>
      <c r="AJ13" s="308" t="s">
        <v>1488</v>
      </c>
      <c r="AK13" s="308" t="s">
        <v>1488</v>
      </c>
      <c r="AL13" s="308" t="s">
        <v>1488</v>
      </c>
      <c r="AM13" s="308" t="s">
        <v>1488</v>
      </c>
      <c r="AO13" s="322">
        <f t="shared" si="4"/>
        <v>0</v>
      </c>
      <c r="AP13" s="322">
        <f t="shared" si="3"/>
        <v>0</v>
      </c>
      <c r="AQ13" s="322">
        <f t="shared" si="3"/>
        <v>4</v>
      </c>
      <c r="AR13" s="322">
        <f t="shared" si="3"/>
        <v>0</v>
      </c>
      <c r="AS13" s="322">
        <f t="shared" si="3"/>
        <v>0</v>
      </c>
      <c r="AT13" s="322">
        <f t="shared" si="3"/>
        <v>0</v>
      </c>
      <c r="AU13" s="322">
        <f t="shared" si="3"/>
        <v>0</v>
      </c>
      <c r="AV13" s="322">
        <f t="shared" si="3"/>
        <v>0</v>
      </c>
      <c r="AW13" s="322">
        <f t="shared" si="3"/>
        <v>9</v>
      </c>
      <c r="AX13" s="322">
        <f t="shared" si="3"/>
        <v>0</v>
      </c>
      <c r="AY13" s="322">
        <f t="shared" si="3"/>
        <v>0</v>
      </c>
      <c r="AZ13" s="322">
        <f t="shared" si="3"/>
        <v>17</v>
      </c>
      <c r="BA13" s="323">
        <f t="shared" si="5"/>
        <v>21</v>
      </c>
    </row>
    <row r="14" spans="2:53" ht="18.600000000000001" customHeight="1" x14ac:dyDescent="0.3">
      <c r="B14" s="255">
        <v>5</v>
      </c>
      <c r="C14" s="266">
        <v>1020727061</v>
      </c>
      <c r="D14" s="257" t="str">
        <f>IFERROR(VLOOKUP($C14,[2]BD!$B$6:$O$205,2,0),"")</f>
        <v>REY PARDO YUDI JASBLEIDI</v>
      </c>
      <c r="E14" s="258" t="s">
        <v>1444</v>
      </c>
      <c r="F14" s="284" t="s">
        <v>178</v>
      </c>
      <c r="G14" s="257" t="str">
        <f>IFERROR(VLOOKUP($C14,[2]BD!$B$6:$O$205,14,0),"")</f>
        <v>3244809972</v>
      </c>
      <c r="H14" s="257" t="s">
        <v>213</v>
      </c>
      <c r="I14" s="257" t="str">
        <f>IFERROR(VLOOKUP($C14,[2]BD!$B$6:$O$205,4,0),"")</f>
        <v>18/10/2025</v>
      </c>
      <c r="J14" s="308" t="s">
        <v>1482</v>
      </c>
      <c r="K14" s="308" t="s">
        <v>1491</v>
      </c>
      <c r="L14" s="308" t="s">
        <v>1491</v>
      </c>
      <c r="M14" s="308" t="s">
        <v>1491</v>
      </c>
      <c r="N14" s="308" t="s">
        <v>1491</v>
      </c>
      <c r="O14" s="308" t="s">
        <v>1491</v>
      </c>
      <c r="P14" s="308" t="s">
        <v>1491</v>
      </c>
      <c r="Q14" s="308" t="s">
        <v>1482</v>
      </c>
      <c r="R14" s="308" t="s">
        <v>1491</v>
      </c>
      <c r="S14" s="308" t="s">
        <v>1491</v>
      </c>
      <c r="T14" s="308" t="s">
        <v>1491</v>
      </c>
      <c r="U14" s="308" t="s">
        <v>1491</v>
      </c>
      <c r="V14" s="308" t="s">
        <v>1491</v>
      </c>
      <c r="W14" s="308" t="s">
        <v>1491</v>
      </c>
      <c r="X14" s="308" t="s">
        <v>1482</v>
      </c>
      <c r="Y14" s="308" t="s">
        <v>1491</v>
      </c>
      <c r="Z14" s="308" t="s">
        <v>1491</v>
      </c>
      <c r="AA14" s="308" t="s">
        <v>1491</v>
      </c>
      <c r="AB14" s="308" t="s">
        <v>1491</v>
      </c>
      <c r="AC14" s="308" t="s">
        <v>1491</v>
      </c>
      <c r="AD14" s="308" t="s">
        <v>1491</v>
      </c>
      <c r="AE14" s="308" t="s">
        <v>1482</v>
      </c>
      <c r="AF14" s="308" t="s">
        <v>1491</v>
      </c>
      <c r="AG14" s="308" t="s">
        <v>1491</v>
      </c>
      <c r="AH14" s="308" t="s">
        <v>1491</v>
      </c>
      <c r="AI14" s="308" t="s">
        <v>1491</v>
      </c>
      <c r="AJ14" s="308" t="s">
        <v>1491</v>
      </c>
      <c r="AK14" s="308" t="s">
        <v>1491</v>
      </c>
      <c r="AL14" s="308" t="s">
        <v>1482</v>
      </c>
      <c r="AM14" s="308" t="s">
        <v>1491</v>
      </c>
      <c r="AO14" s="322">
        <f t="shared" si="4"/>
        <v>0</v>
      </c>
      <c r="AP14" s="322">
        <f t="shared" si="3"/>
        <v>0</v>
      </c>
      <c r="AQ14" s="322">
        <f t="shared" si="3"/>
        <v>5</v>
      </c>
      <c r="AR14" s="322">
        <f t="shared" si="3"/>
        <v>0</v>
      </c>
      <c r="AS14" s="322">
        <f t="shared" si="3"/>
        <v>0</v>
      </c>
      <c r="AT14" s="322">
        <f t="shared" si="3"/>
        <v>0</v>
      </c>
      <c r="AU14" s="322">
        <f t="shared" si="3"/>
        <v>0</v>
      </c>
      <c r="AV14" s="322">
        <f t="shared" si="3"/>
        <v>0</v>
      </c>
      <c r="AW14" s="322">
        <f t="shared" si="3"/>
        <v>0</v>
      </c>
      <c r="AX14" s="322">
        <f t="shared" si="3"/>
        <v>0</v>
      </c>
      <c r="AY14" s="322">
        <f t="shared" si="3"/>
        <v>0</v>
      </c>
      <c r="AZ14" s="322">
        <f t="shared" si="3"/>
        <v>25</v>
      </c>
      <c r="BA14" s="323">
        <f t="shared" si="5"/>
        <v>30</v>
      </c>
    </row>
    <row r="15" spans="2:53" ht="18.600000000000001" customHeight="1" x14ac:dyDescent="0.3">
      <c r="B15" s="255">
        <v>6</v>
      </c>
      <c r="C15" s="266">
        <v>39019862</v>
      </c>
      <c r="D15" s="257" t="str">
        <f>IFERROR(VLOOKUP($C15,[2]BD!$B$6:$O$205,2,0),"")</f>
        <v>JARAMILLO TOBON SIRLEY ADRIANA</v>
      </c>
      <c r="E15" s="258" t="s">
        <v>1444</v>
      </c>
      <c r="F15" s="284" t="s">
        <v>178</v>
      </c>
      <c r="G15" s="257" t="str">
        <f>IFERROR(VLOOKUP($C15,[2]BD!$B$6:$O$205,14,0),"")</f>
        <v>3122993319</v>
      </c>
      <c r="H15" s="257" t="s">
        <v>213</v>
      </c>
      <c r="I15" s="257" t="str">
        <f>IFERROR(VLOOKUP($C15,[2]BD!$B$6:$O$205,4,0),"")</f>
        <v>18/10/2025</v>
      </c>
      <c r="J15" s="308" t="s">
        <v>1482</v>
      </c>
      <c r="K15" s="308" t="s">
        <v>1491</v>
      </c>
      <c r="L15" s="308" t="s">
        <v>1491</v>
      </c>
      <c r="M15" s="308" t="s">
        <v>1491</v>
      </c>
      <c r="N15" s="308" t="s">
        <v>1491</v>
      </c>
      <c r="O15" s="308" t="s">
        <v>1491</v>
      </c>
      <c r="P15" s="308" t="s">
        <v>1491</v>
      </c>
      <c r="Q15" s="308" t="s">
        <v>1482</v>
      </c>
      <c r="R15" s="308" t="s">
        <v>1491</v>
      </c>
      <c r="S15" s="308" t="s">
        <v>1491</v>
      </c>
      <c r="T15" s="308" t="s">
        <v>1491</v>
      </c>
      <c r="U15" s="308" t="s">
        <v>1491</v>
      </c>
      <c r="V15" s="308" t="s">
        <v>1491</v>
      </c>
      <c r="W15" s="308" t="s">
        <v>1491</v>
      </c>
      <c r="X15" s="308" t="s">
        <v>1482</v>
      </c>
      <c r="Y15" s="308" t="s">
        <v>1491</v>
      </c>
      <c r="Z15" s="308" t="s">
        <v>1491</v>
      </c>
      <c r="AA15" s="308" t="s">
        <v>1491</v>
      </c>
      <c r="AB15" s="308" t="s">
        <v>1491</v>
      </c>
      <c r="AC15" s="308" t="s">
        <v>1491</v>
      </c>
      <c r="AD15" s="308" t="s">
        <v>1491</v>
      </c>
      <c r="AE15" s="308" t="s">
        <v>1482</v>
      </c>
      <c r="AF15" s="308" t="s">
        <v>1491</v>
      </c>
      <c r="AG15" s="308" t="s">
        <v>1491</v>
      </c>
      <c r="AH15" s="308" t="s">
        <v>1491</v>
      </c>
      <c r="AI15" s="308" t="s">
        <v>1491</v>
      </c>
      <c r="AJ15" s="308" t="s">
        <v>1491</v>
      </c>
      <c r="AK15" s="308" t="s">
        <v>1491</v>
      </c>
      <c r="AL15" s="308" t="s">
        <v>1482</v>
      </c>
      <c r="AM15" s="308" t="s">
        <v>1491</v>
      </c>
      <c r="AO15" s="322">
        <f t="shared" si="4"/>
        <v>0</v>
      </c>
      <c r="AP15" s="322">
        <f t="shared" si="3"/>
        <v>0</v>
      </c>
      <c r="AQ15" s="322">
        <f t="shared" si="3"/>
        <v>5</v>
      </c>
      <c r="AR15" s="322">
        <f t="shared" si="3"/>
        <v>0</v>
      </c>
      <c r="AS15" s="322">
        <f t="shared" si="3"/>
        <v>0</v>
      </c>
      <c r="AT15" s="322">
        <f t="shared" si="3"/>
        <v>0</v>
      </c>
      <c r="AU15" s="322">
        <f t="shared" si="3"/>
        <v>0</v>
      </c>
      <c r="AV15" s="322">
        <f t="shared" si="3"/>
        <v>0</v>
      </c>
      <c r="AW15" s="322">
        <f t="shared" si="3"/>
        <v>0</v>
      </c>
      <c r="AX15" s="322">
        <f t="shared" si="3"/>
        <v>0</v>
      </c>
      <c r="AY15" s="322">
        <f t="shared" si="3"/>
        <v>0</v>
      </c>
      <c r="AZ15" s="322">
        <f t="shared" si="3"/>
        <v>25</v>
      </c>
      <c r="BA15" s="323">
        <f t="shared" si="5"/>
        <v>30</v>
      </c>
    </row>
    <row r="16" spans="2:53" ht="18.600000000000001" customHeight="1" x14ac:dyDescent="0.3">
      <c r="B16" s="255">
        <v>7</v>
      </c>
      <c r="C16" s="266">
        <v>1010219099</v>
      </c>
      <c r="D16" s="257" t="str">
        <f>IFERROR(VLOOKUP($C16,[2]BD!$B$6:$O$205,2,0),"")</f>
        <v>GIRALDO LOPEZ LUZ ESTELLA</v>
      </c>
      <c r="E16" s="258" t="s">
        <v>1444</v>
      </c>
      <c r="F16" s="284" t="s">
        <v>178</v>
      </c>
      <c r="G16" s="257" t="str">
        <f>IFERROR(VLOOKUP($C16,[2]BD!$B$6:$O$205,14,0),"")</f>
        <v>3138720037</v>
      </c>
      <c r="H16" s="257" t="s">
        <v>220</v>
      </c>
      <c r="I16" s="257" t="str">
        <f>IFERROR(VLOOKUP($C16,[2]BD!$B$6:$O$205,4,0),"")</f>
        <v>18/10/2025</v>
      </c>
      <c r="J16" s="308" t="s">
        <v>1482</v>
      </c>
      <c r="K16" s="308" t="s">
        <v>1491</v>
      </c>
      <c r="L16" s="308" t="s">
        <v>1491</v>
      </c>
      <c r="M16" s="308" t="s">
        <v>1491</v>
      </c>
      <c r="N16" s="308" t="s">
        <v>1491</v>
      </c>
      <c r="O16" s="308" t="s">
        <v>1491</v>
      </c>
      <c r="P16" s="308" t="s">
        <v>1491</v>
      </c>
      <c r="Q16" s="308" t="s">
        <v>1482</v>
      </c>
      <c r="R16" s="308" t="s">
        <v>1491</v>
      </c>
      <c r="S16" s="308" t="s">
        <v>1491</v>
      </c>
      <c r="T16" s="308" t="s">
        <v>1491</v>
      </c>
      <c r="U16" s="308" t="s">
        <v>1491</v>
      </c>
      <c r="V16" s="308" t="s">
        <v>1491</v>
      </c>
      <c r="W16" s="308" t="s">
        <v>1491</v>
      </c>
      <c r="X16" s="308" t="s">
        <v>1482</v>
      </c>
      <c r="Y16" s="308" t="s">
        <v>1491</v>
      </c>
      <c r="Z16" s="308" t="s">
        <v>1491</v>
      </c>
      <c r="AA16" s="308" t="s">
        <v>1491</v>
      </c>
      <c r="AB16" s="308" t="s">
        <v>1491</v>
      </c>
      <c r="AC16" s="308" t="s">
        <v>1491</v>
      </c>
      <c r="AD16" s="308" t="s">
        <v>1491</v>
      </c>
      <c r="AE16" s="308" t="s">
        <v>1482</v>
      </c>
      <c r="AF16" s="308" t="s">
        <v>1491</v>
      </c>
      <c r="AG16" s="308" t="s">
        <v>1491</v>
      </c>
      <c r="AH16" s="308" t="s">
        <v>1491</v>
      </c>
      <c r="AI16" s="308" t="s">
        <v>1491</v>
      </c>
      <c r="AJ16" s="308" t="s">
        <v>1491</v>
      </c>
      <c r="AK16" s="308" t="s">
        <v>1491</v>
      </c>
      <c r="AL16" s="308" t="s">
        <v>1482</v>
      </c>
      <c r="AM16" s="308" t="s">
        <v>1491</v>
      </c>
      <c r="AO16" s="322">
        <f t="shared" si="4"/>
        <v>0</v>
      </c>
      <c r="AP16" s="322">
        <f t="shared" si="3"/>
        <v>0</v>
      </c>
      <c r="AQ16" s="322">
        <f t="shared" si="3"/>
        <v>5</v>
      </c>
      <c r="AR16" s="322">
        <f t="shared" si="3"/>
        <v>0</v>
      </c>
      <c r="AS16" s="322">
        <f t="shared" si="3"/>
        <v>0</v>
      </c>
      <c r="AT16" s="322">
        <f t="shared" si="3"/>
        <v>0</v>
      </c>
      <c r="AU16" s="322">
        <f t="shared" si="3"/>
        <v>0</v>
      </c>
      <c r="AV16" s="322">
        <f t="shared" si="3"/>
        <v>0</v>
      </c>
      <c r="AW16" s="322">
        <f t="shared" si="3"/>
        <v>0</v>
      </c>
      <c r="AX16" s="322">
        <f t="shared" si="3"/>
        <v>0</v>
      </c>
      <c r="AY16" s="322">
        <f t="shared" si="3"/>
        <v>0</v>
      </c>
      <c r="AZ16" s="322">
        <f t="shared" si="3"/>
        <v>25</v>
      </c>
      <c r="BA16" s="323">
        <f t="shared" si="5"/>
        <v>30</v>
      </c>
    </row>
    <row r="17" spans="2:53" ht="18.600000000000001" customHeight="1" x14ac:dyDescent="0.3">
      <c r="B17" s="255">
        <v>8</v>
      </c>
      <c r="C17" s="266">
        <v>1010217314</v>
      </c>
      <c r="D17" s="257" t="str">
        <f>IFERROR(VLOOKUP($C17,[2]BD!$B$6:$O$205,2,0),"")</f>
        <v>MELO PARRA EDITH JOHANNA</v>
      </c>
      <c r="E17" s="258" t="s">
        <v>1444</v>
      </c>
      <c r="F17" s="284" t="s">
        <v>982</v>
      </c>
      <c r="G17" s="257" t="str">
        <f>IFERROR(VLOOKUP($C17,[2]BD!$B$6:$O$205,14,0),"")</f>
        <v>3213585385</v>
      </c>
      <c r="H17" s="257" t="s">
        <v>220</v>
      </c>
      <c r="I17" s="257" t="str">
        <f>IFERROR(VLOOKUP($C17,[2]BD!$B$6:$O$205,4,0),"")</f>
        <v>18/10/2025</v>
      </c>
      <c r="J17" s="308" t="s">
        <v>1482</v>
      </c>
      <c r="K17" s="308" t="s">
        <v>1491</v>
      </c>
      <c r="L17" s="308" t="s">
        <v>1491</v>
      </c>
      <c r="M17" s="308" t="s">
        <v>1491</v>
      </c>
      <c r="N17" s="308" t="s">
        <v>1491</v>
      </c>
      <c r="O17" s="308" t="s">
        <v>1491</v>
      </c>
      <c r="P17" s="308" t="s">
        <v>1491</v>
      </c>
      <c r="Q17" s="308" t="s">
        <v>1482</v>
      </c>
      <c r="R17" s="308" t="s">
        <v>1491</v>
      </c>
      <c r="S17" s="308" t="s">
        <v>1491</v>
      </c>
      <c r="T17" s="308" t="s">
        <v>1491</v>
      </c>
      <c r="U17" s="308" t="s">
        <v>1491</v>
      </c>
      <c r="V17" s="308" t="s">
        <v>1491</v>
      </c>
      <c r="W17" s="308" t="s">
        <v>1491</v>
      </c>
      <c r="X17" s="308" t="s">
        <v>1482</v>
      </c>
      <c r="Y17" s="308" t="s">
        <v>1491</v>
      </c>
      <c r="Z17" s="308" t="s">
        <v>1491</v>
      </c>
      <c r="AA17" s="308" t="s">
        <v>1491</v>
      </c>
      <c r="AB17" s="308" t="s">
        <v>1491</v>
      </c>
      <c r="AC17" s="308" t="s">
        <v>1491</v>
      </c>
      <c r="AD17" s="308" t="s">
        <v>1491</v>
      </c>
      <c r="AE17" s="308" t="s">
        <v>1482</v>
      </c>
      <c r="AF17" s="308" t="s">
        <v>1491</v>
      </c>
      <c r="AG17" s="308" t="s">
        <v>1491</v>
      </c>
      <c r="AH17" s="308" t="s">
        <v>1491</v>
      </c>
      <c r="AI17" s="308" t="s">
        <v>1491</v>
      </c>
      <c r="AJ17" s="308" t="s">
        <v>1491</v>
      </c>
      <c r="AK17" s="308" t="s">
        <v>1491</v>
      </c>
      <c r="AL17" s="308" t="s">
        <v>1482</v>
      </c>
      <c r="AM17" s="308" t="s">
        <v>1491</v>
      </c>
      <c r="AO17" s="322">
        <f t="shared" si="4"/>
        <v>0</v>
      </c>
      <c r="AP17" s="322">
        <f t="shared" si="3"/>
        <v>0</v>
      </c>
      <c r="AQ17" s="322">
        <f t="shared" si="3"/>
        <v>5</v>
      </c>
      <c r="AR17" s="322">
        <f t="shared" si="3"/>
        <v>0</v>
      </c>
      <c r="AS17" s="322">
        <f t="shared" si="3"/>
        <v>0</v>
      </c>
      <c r="AT17" s="322">
        <f t="shared" si="3"/>
        <v>0</v>
      </c>
      <c r="AU17" s="322">
        <f t="shared" si="3"/>
        <v>0</v>
      </c>
      <c r="AV17" s="322">
        <f t="shared" si="3"/>
        <v>0</v>
      </c>
      <c r="AW17" s="322">
        <f t="shared" si="3"/>
        <v>0</v>
      </c>
      <c r="AX17" s="322">
        <f t="shared" si="3"/>
        <v>0</v>
      </c>
      <c r="AY17" s="322">
        <f t="shared" si="3"/>
        <v>0</v>
      </c>
      <c r="AZ17" s="322">
        <f t="shared" si="3"/>
        <v>25</v>
      </c>
      <c r="BA17" s="323">
        <f t="shared" si="5"/>
        <v>30</v>
      </c>
    </row>
    <row r="18" spans="2:53" ht="18.600000000000001" customHeight="1" x14ac:dyDescent="0.3">
      <c r="B18" s="255">
        <v>9</v>
      </c>
      <c r="C18" s="266">
        <v>52951248</v>
      </c>
      <c r="D18" s="257" t="str">
        <f>IFERROR(VLOOKUP($C18,[2]BD!$B$6:$O$205,2,0),"")</f>
        <v>QUINTERO  YENNY KATHERINE</v>
      </c>
      <c r="E18" s="258" t="s">
        <v>1444</v>
      </c>
      <c r="F18" s="284" t="s">
        <v>178</v>
      </c>
      <c r="G18" s="257" t="str">
        <f>IFERROR(VLOOKUP($C18,[2]BD!$B$6:$O$205,14,0),"")</f>
        <v>3202280367</v>
      </c>
      <c r="H18" s="257" t="s">
        <v>220</v>
      </c>
      <c r="I18" s="257" t="str">
        <f>IFERROR(VLOOKUP($C18,[2]BD!$B$6:$O$205,4,0),"")</f>
        <v>18/10/2025</v>
      </c>
      <c r="J18" s="308" t="s">
        <v>1482</v>
      </c>
      <c r="K18" s="308" t="s">
        <v>1491</v>
      </c>
      <c r="L18" s="308" t="s">
        <v>1491</v>
      </c>
      <c r="M18" s="308" t="s">
        <v>1491</v>
      </c>
      <c r="N18" s="308" t="s">
        <v>1491</v>
      </c>
      <c r="O18" s="308" t="s">
        <v>1491</v>
      </c>
      <c r="P18" s="308" t="s">
        <v>1491</v>
      </c>
      <c r="Q18" s="308" t="s">
        <v>1482</v>
      </c>
      <c r="R18" s="308" t="s">
        <v>1491</v>
      </c>
      <c r="S18" s="308" t="s">
        <v>1491</v>
      </c>
      <c r="T18" s="308" t="s">
        <v>1491</v>
      </c>
      <c r="U18" s="308" t="s">
        <v>1491</v>
      </c>
      <c r="V18" s="308" t="s">
        <v>1491</v>
      </c>
      <c r="W18" s="308" t="s">
        <v>1491</v>
      </c>
      <c r="X18" s="308" t="s">
        <v>1482</v>
      </c>
      <c r="Y18" s="308" t="s">
        <v>1491</v>
      </c>
      <c r="Z18" s="308" t="s">
        <v>1491</v>
      </c>
      <c r="AA18" s="308" t="s">
        <v>1491</v>
      </c>
      <c r="AB18" s="308" t="s">
        <v>1491</v>
      </c>
      <c r="AC18" s="308" t="s">
        <v>1491</v>
      </c>
      <c r="AD18" s="308" t="s">
        <v>1491</v>
      </c>
      <c r="AE18" s="308" t="s">
        <v>1482</v>
      </c>
      <c r="AF18" s="308" t="s">
        <v>1491</v>
      </c>
      <c r="AG18" s="308" t="s">
        <v>1491</v>
      </c>
      <c r="AH18" s="308" t="s">
        <v>1491</v>
      </c>
      <c r="AI18" s="308" t="s">
        <v>1491</v>
      </c>
      <c r="AJ18" s="308" t="s">
        <v>1491</v>
      </c>
      <c r="AK18" s="308" t="s">
        <v>1491</v>
      </c>
      <c r="AL18" s="308" t="s">
        <v>1482</v>
      </c>
      <c r="AM18" s="308" t="s">
        <v>1491</v>
      </c>
      <c r="AO18" s="322">
        <f t="shared" si="4"/>
        <v>0</v>
      </c>
      <c r="AP18" s="322">
        <f t="shared" si="3"/>
        <v>0</v>
      </c>
      <c r="AQ18" s="322">
        <f t="shared" si="3"/>
        <v>5</v>
      </c>
      <c r="AR18" s="322">
        <f t="shared" si="3"/>
        <v>0</v>
      </c>
      <c r="AS18" s="322">
        <f t="shared" si="3"/>
        <v>0</v>
      </c>
      <c r="AT18" s="322">
        <f t="shared" si="3"/>
        <v>0</v>
      </c>
      <c r="AU18" s="322">
        <f t="shared" si="3"/>
        <v>0</v>
      </c>
      <c r="AV18" s="322">
        <f t="shared" si="3"/>
        <v>0</v>
      </c>
      <c r="AW18" s="322">
        <f t="shared" si="3"/>
        <v>0</v>
      </c>
      <c r="AX18" s="322">
        <f t="shared" si="3"/>
        <v>0</v>
      </c>
      <c r="AY18" s="322">
        <f t="shared" si="3"/>
        <v>0</v>
      </c>
      <c r="AZ18" s="322">
        <f t="shared" si="3"/>
        <v>25</v>
      </c>
      <c r="BA18" s="323">
        <f t="shared" si="5"/>
        <v>30</v>
      </c>
    </row>
    <row r="19" spans="2:53" ht="18.600000000000001" customHeight="1" x14ac:dyDescent="0.3">
      <c r="B19" s="255">
        <v>10</v>
      </c>
      <c r="C19" s="266">
        <v>52339253</v>
      </c>
      <c r="D19" s="257" t="str">
        <f>IFERROR(VLOOKUP($C19,[2]BD!$B$6:$O$205,2,0),"")</f>
        <v xml:space="preserve">LOZANO MANRIQUE JAYDI </v>
      </c>
      <c r="E19" s="258" t="s">
        <v>1444</v>
      </c>
      <c r="F19" s="284" t="s">
        <v>178</v>
      </c>
      <c r="G19" s="257" t="str">
        <f>IFERROR(VLOOKUP($C19,[2]BD!$B$6:$O$205,14,0),"")</f>
        <v>3242549695</v>
      </c>
      <c r="H19" s="257" t="s">
        <v>219</v>
      </c>
      <c r="I19" s="257" t="str">
        <f>IFERROR(VLOOKUP($C19,[2]BD!$B$6:$O$205,4,0),"")</f>
        <v>18/10/2025</v>
      </c>
      <c r="J19" s="308" t="s">
        <v>1482</v>
      </c>
      <c r="K19" s="308" t="s">
        <v>1491</v>
      </c>
      <c r="L19" s="308" t="s">
        <v>1491</v>
      </c>
      <c r="M19" s="308" t="s">
        <v>1491</v>
      </c>
      <c r="N19" s="308" t="s">
        <v>1491</v>
      </c>
      <c r="O19" s="308" t="s">
        <v>1491</v>
      </c>
      <c r="P19" s="308" t="s">
        <v>1491</v>
      </c>
      <c r="Q19" s="308" t="s">
        <v>1482</v>
      </c>
      <c r="R19" s="308" t="s">
        <v>1491</v>
      </c>
      <c r="S19" s="308" t="s">
        <v>1491</v>
      </c>
      <c r="T19" s="308" t="s">
        <v>1491</v>
      </c>
      <c r="U19" s="308" t="s">
        <v>1491</v>
      </c>
      <c r="V19" s="308" t="s">
        <v>1491</v>
      </c>
      <c r="W19" s="308" t="s">
        <v>1491</v>
      </c>
      <c r="X19" s="308" t="s">
        <v>1482</v>
      </c>
      <c r="Y19" s="308" t="s">
        <v>1491</v>
      </c>
      <c r="Z19" s="308" t="s">
        <v>1491</v>
      </c>
      <c r="AA19" s="308" t="s">
        <v>1491</v>
      </c>
      <c r="AB19" s="308" t="s">
        <v>1491</v>
      </c>
      <c r="AC19" s="308" t="s">
        <v>1491</v>
      </c>
      <c r="AD19" s="308" t="s">
        <v>1491</v>
      </c>
      <c r="AE19" s="308" t="s">
        <v>1482</v>
      </c>
      <c r="AF19" s="308" t="s">
        <v>1491</v>
      </c>
      <c r="AG19" s="308" t="s">
        <v>1491</v>
      </c>
      <c r="AH19" s="308" t="s">
        <v>1491</v>
      </c>
      <c r="AI19" s="308" t="s">
        <v>1491</v>
      </c>
      <c r="AJ19" s="308" t="s">
        <v>1491</v>
      </c>
      <c r="AK19" s="308" t="s">
        <v>1491</v>
      </c>
      <c r="AL19" s="308" t="s">
        <v>1482</v>
      </c>
      <c r="AM19" s="308" t="s">
        <v>1491</v>
      </c>
      <c r="AO19" s="322">
        <f t="shared" si="4"/>
        <v>0</v>
      </c>
      <c r="AP19" s="322">
        <f t="shared" si="3"/>
        <v>0</v>
      </c>
      <c r="AQ19" s="322">
        <f t="shared" si="3"/>
        <v>5</v>
      </c>
      <c r="AR19" s="322">
        <f t="shared" si="3"/>
        <v>0</v>
      </c>
      <c r="AS19" s="322">
        <f t="shared" si="3"/>
        <v>0</v>
      </c>
      <c r="AT19" s="322">
        <f t="shared" si="3"/>
        <v>0</v>
      </c>
      <c r="AU19" s="322">
        <f t="shared" si="3"/>
        <v>0</v>
      </c>
      <c r="AV19" s="322">
        <f t="shared" si="3"/>
        <v>0</v>
      </c>
      <c r="AW19" s="322">
        <f t="shared" si="3"/>
        <v>0</v>
      </c>
      <c r="AX19" s="322">
        <f t="shared" si="3"/>
        <v>0</v>
      </c>
      <c r="AY19" s="322">
        <f t="shared" si="3"/>
        <v>0</v>
      </c>
      <c r="AZ19" s="322">
        <f t="shared" si="3"/>
        <v>25</v>
      </c>
      <c r="BA19" s="323">
        <f t="shared" si="5"/>
        <v>30</v>
      </c>
    </row>
    <row r="20" spans="2:53" ht="18.600000000000001" customHeight="1" x14ac:dyDescent="0.3">
      <c r="B20" s="255">
        <v>11</v>
      </c>
      <c r="C20" s="266">
        <v>52990959</v>
      </c>
      <c r="D20" s="257" t="str">
        <f>IFERROR(VLOOKUP($C20,[2]BD!$B$6:$O$205,2,0),"")</f>
        <v>CARDENAS SIERRA ANGELA VIVIANA</v>
      </c>
      <c r="E20" s="258" t="s">
        <v>1444</v>
      </c>
      <c r="F20" s="284" t="s">
        <v>178</v>
      </c>
      <c r="G20" s="257" t="str">
        <f>IFERROR(VLOOKUP($C20,[2]BD!$B$6:$O$205,14,0),"")</f>
        <v>3004466553</v>
      </c>
      <c r="H20" s="257" t="s">
        <v>220</v>
      </c>
      <c r="I20" s="257" t="str">
        <f>IFERROR(VLOOKUP($C20,[2]BD!$B$6:$O$205,4,0),"")</f>
        <v>21/10/2025</v>
      </c>
      <c r="J20" s="308" t="s">
        <v>1482</v>
      </c>
      <c r="K20" s="308" t="s">
        <v>1491</v>
      </c>
      <c r="L20" s="308" t="s">
        <v>1491</v>
      </c>
      <c r="M20" s="308" t="s">
        <v>1491</v>
      </c>
      <c r="N20" s="308" t="s">
        <v>1491</v>
      </c>
      <c r="O20" s="308" t="s">
        <v>1491</v>
      </c>
      <c r="P20" s="308" t="s">
        <v>1491</v>
      </c>
      <c r="Q20" s="308" t="s">
        <v>1482</v>
      </c>
      <c r="R20" s="308" t="s">
        <v>1491</v>
      </c>
      <c r="S20" s="308" t="s">
        <v>1491</v>
      </c>
      <c r="T20" s="308" t="s">
        <v>1491</v>
      </c>
      <c r="U20" s="308" t="s">
        <v>1491</v>
      </c>
      <c r="V20" s="308" t="s">
        <v>1491</v>
      </c>
      <c r="W20" s="308" t="s">
        <v>1491</v>
      </c>
      <c r="X20" s="308" t="s">
        <v>1482</v>
      </c>
      <c r="Y20" s="308" t="s">
        <v>1491</v>
      </c>
      <c r="Z20" s="308" t="s">
        <v>1491</v>
      </c>
      <c r="AA20" s="308" t="s">
        <v>1491</v>
      </c>
      <c r="AB20" s="308" t="s">
        <v>1491</v>
      </c>
      <c r="AC20" s="308" t="s">
        <v>1483</v>
      </c>
      <c r="AD20" s="308" t="s">
        <v>1483</v>
      </c>
      <c r="AE20" s="308" t="s">
        <v>1482</v>
      </c>
      <c r="AF20" s="308" t="s">
        <v>1491</v>
      </c>
      <c r="AG20" s="308" t="s">
        <v>1491</v>
      </c>
      <c r="AH20" s="308" t="s">
        <v>1491</v>
      </c>
      <c r="AI20" s="308" t="s">
        <v>1491</v>
      </c>
      <c r="AJ20" s="308" t="s">
        <v>1491</v>
      </c>
      <c r="AK20" s="308" t="s">
        <v>1491</v>
      </c>
      <c r="AL20" s="308" t="s">
        <v>1482</v>
      </c>
      <c r="AM20" s="308" t="s">
        <v>1491</v>
      </c>
      <c r="AO20" s="322">
        <f t="shared" si="4"/>
        <v>0</v>
      </c>
      <c r="AP20" s="322">
        <f t="shared" si="3"/>
        <v>0</v>
      </c>
      <c r="AQ20" s="322">
        <f t="shared" si="3"/>
        <v>5</v>
      </c>
      <c r="AR20" s="322">
        <f t="shared" si="3"/>
        <v>2</v>
      </c>
      <c r="AS20" s="322">
        <f t="shared" si="3"/>
        <v>0</v>
      </c>
      <c r="AT20" s="322">
        <f t="shared" si="3"/>
        <v>0</v>
      </c>
      <c r="AU20" s="322">
        <f t="shared" si="3"/>
        <v>0</v>
      </c>
      <c r="AV20" s="322">
        <f t="shared" si="3"/>
        <v>0</v>
      </c>
      <c r="AW20" s="322">
        <f t="shared" si="3"/>
        <v>0</v>
      </c>
      <c r="AX20" s="322">
        <f t="shared" si="3"/>
        <v>0</v>
      </c>
      <c r="AY20" s="322">
        <f t="shared" si="3"/>
        <v>0</v>
      </c>
      <c r="AZ20" s="322">
        <f t="shared" si="3"/>
        <v>23</v>
      </c>
      <c r="BA20" s="323">
        <f t="shared" si="5"/>
        <v>28</v>
      </c>
    </row>
    <row r="21" spans="2:53" ht="18.600000000000001" customHeight="1" x14ac:dyDescent="0.3">
      <c r="B21" s="255">
        <v>12</v>
      </c>
      <c r="C21" s="266">
        <v>52035420</v>
      </c>
      <c r="D21" s="257" t="str">
        <f>IFERROR(VLOOKUP($C21,[2]BD!$B$6:$O$205,2,0),"")</f>
        <v>DUARTE FORERO ANA JULIA</v>
      </c>
      <c r="E21" s="258" t="s">
        <v>1444</v>
      </c>
      <c r="F21" s="284" t="s">
        <v>178</v>
      </c>
      <c r="G21" s="257" t="str">
        <f>IFERROR(VLOOKUP($C21,[2]BD!$B$6:$O$205,14,0),"")</f>
        <v>3186439873</v>
      </c>
      <c r="H21" s="257" t="s">
        <v>216</v>
      </c>
      <c r="I21" s="257" t="str">
        <f>IFERROR(VLOOKUP($C21,[2]BD!$B$6:$O$205,4,0),"")</f>
        <v>18/10/2025</v>
      </c>
      <c r="J21" s="308" t="s">
        <v>1482</v>
      </c>
      <c r="K21" s="308" t="s">
        <v>1491</v>
      </c>
      <c r="L21" s="308" t="s">
        <v>1491</v>
      </c>
      <c r="M21" s="308" t="s">
        <v>1491</v>
      </c>
      <c r="N21" s="308" t="s">
        <v>1491</v>
      </c>
      <c r="O21" s="308" t="s">
        <v>1491</v>
      </c>
      <c r="P21" s="308" t="s">
        <v>1491</v>
      </c>
      <c r="Q21" s="308" t="s">
        <v>1482</v>
      </c>
      <c r="R21" s="308" t="s">
        <v>1491</v>
      </c>
      <c r="S21" s="308" t="s">
        <v>1491</v>
      </c>
      <c r="T21" s="308" t="s">
        <v>1491</v>
      </c>
      <c r="U21" s="308" t="s">
        <v>1491</v>
      </c>
      <c r="V21" s="308" t="s">
        <v>1491</v>
      </c>
      <c r="W21" s="308" t="s">
        <v>1491</v>
      </c>
      <c r="X21" s="308" t="s">
        <v>1482</v>
      </c>
      <c r="Y21" s="308" t="s">
        <v>1491</v>
      </c>
      <c r="Z21" s="308" t="s">
        <v>1491</v>
      </c>
      <c r="AA21" s="308" t="s">
        <v>1491</v>
      </c>
      <c r="AB21" s="308" t="s">
        <v>1491</v>
      </c>
      <c r="AC21" s="308" t="s">
        <v>1491</v>
      </c>
      <c r="AD21" s="308" t="s">
        <v>1491</v>
      </c>
      <c r="AE21" s="308" t="s">
        <v>1482</v>
      </c>
      <c r="AF21" s="308" t="s">
        <v>1491</v>
      </c>
      <c r="AG21" s="308" t="s">
        <v>1491</v>
      </c>
      <c r="AH21" s="308" t="s">
        <v>1491</v>
      </c>
      <c r="AI21" s="308" t="s">
        <v>1491</v>
      </c>
      <c r="AJ21" s="308" t="s">
        <v>1491</v>
      </c>
      <c r="AK21" s="308" t="s">
        <v>1491</v>
      </c>
      <c r="AL21" s="308" t="s">
        <v>1482</v>
      </c>
      <c r="AM21" s="308" t="s">
        <v>1491</v>
      </c>
      <c r="AO21" s="322">
        <f t="shared" si="4"/>
        <v>0</v>
      </c>
      <c r="AP21" s="322">
        <f t="shared" si="3"/>
        <v>0</v>
      </c>
      <c r="AQ21" s="322">
        <f t="shared" si="3"/>
        <v>5</v>
      </c>
      <c r="AR21" s="322">
        <f t="shared" si="3"/>
        <v>0</v>
      </c>
      <c r="AS21" s="322">
        <f t="shared" si="3"/>
        <v>0</v>
      </c>
      <c r="AT21" s="322">
        <f t="shared" si="3"/>
        <v>0</v>
      </c>
      <c r="AU21" s="322">
        <f t="shared" si="3"/>
        <v>0</v>
      </c>
      <c r="AV21" s="322">
        <f t="shared" si="3"/>
        <v>0</v>
      </c>
      <c r="AW21" s="322">
        <f t="shared" si="3"/>
        <v>0</v>
      </c>
      <c r="AX21" s="322">
        <f t="shared" si="3"/>
        <v>0</v>
      </c>
      <c r="AY21" s="322">
        <f t="shared" si="3"/>
        <v>0</v>
      </c>
      <c r="AZ21" s="322">
        <f t="shared" si="3"/>
        <v>25</v>
      </c>
      <c r="BA21" s="323">
        <f t="shared" si="5"/>
        <v>30</v>
      </c>
    </row>
    <row r="22" spans="2:53" ht="18.600000000000001" customHeight="1" x14ac:dyDescent="0.3">
      <c r="B22" s="255">
        <v>13</v>
      </c>
      <c r="C22" s="266">
        <v>1049454439</v>
      </c>
      <c r="D22" s="257" t="str">
        <f>IFERROR(VLOOKUP($C22,[2]BD!$B$6:$O$205,2,0),"")</f>
        <v xml:space="preserve">ROJAS TAFUR INDIALUZ </v>
      </c>
      <c r="E22" s="258" t="s">
        <v>1444</v>
      </c>
      <c r="F22" s="284" t="s">
        <v>982</v>
      </c>
      <c r="G22" s="257" t="str">
        <f>IFERROR(VLOOKUP($C22,[2]BD!$B$6:$O$205,14,0),"")</f>
        <v>3008025152</v>
      </c>
      <c r="H22" s="257" t="s">
        <v>216</v>
      </c>
      <c r="I22" s="257" t="str">
        <f>IFERROR(VLOOKUP($C22,[2]BD!$B$6:$O$205,4,0),"")</f>
        <v>18/10/2025</v>
      </c>
      <c r="J22" s="308" t="s">
        <v>1482</v>
      </c>
      <c r="K22" s="308" t="s">
        <v>1491</v>
      </c>
      <c r="L22" s="308" t="s">
        <v>1491</v>
      </c>
      <c r="M22" s="308" t="s">
        <v>1491</v>
      </c>
      <c r="N22" s="308" t="s">
        <v>1491</v>
      </c>
      <c r="O22" s="308" t="s">
        <v>1491</v>
      </c>
      <c r="P22" s="308" t="s">
        <v>1491</v>
      </c>
      <c r="Q22" s="308" t="s">
        <v>1482</v>
      </c>
      <c r="R22" s="308" t="s">
        <v>1491</v>
      </c>
      <c r="S22" s="308" t="s">
        <v>1491</v>
      </c>
      <c r="T22" s="308" t="s">
        <v>1491</v>
      </c>
      <c r="U22" s="308" t="s">
        <v>1491</v>
      </c>
      <c r="V22" s="308" t="s">
        <v>1491</v>
      </c>
      <c r="W22" s="308" t="s">
        <v>1491</v>
      </c>
      <c r="X22" s="308" t="s">
        <v>1482</v>
      </c>
      <c r="Y22" s="308" t="s">
        <v>1491</v>
      </c>
      <c r="Z22" s="308" t="s">
        <v>1491</v>
      </c>
      <c r="AA22" s="308" t="s">
        <v>1491</v>
      </c>
      <c r="AB22" s="308" t="s">
        <v>1491</v>
      </c>
      <c r="AC22" s="308" t="s">
        <v>1491</v>
      </c>
      <c r="AD22" s="308" t="s">
        <v>1491</v>
      </c>
      <c r="AE22" s="308" t="s">
        <v>1482</v>
      </c>
      <c r="AF22" s="308" t="s">
        <v>1491</v>
      </c>
      <c r="AG22" s="308" t="s">
        <v>1491</v>
      </c>
      <c r="AH22" s="308" t="s">
        <v>1491</v>
      </c>
      <c r="AI22" s="308" t="s">
        <v>1491</v>
      </c>
      <c r="AJ22" s="308" t="s">
        <v>1491</v>
      </c>
      <c r="AK22" s="308" t="s">
        <v>1491</v>
      </c>
      <c r="AL22" s="308" t="s">
        <v>1482</v>
      </c>
      <c r="AM22" s="308" t="s">
        <v>1491</v>
      </c>
      <c r="AO22" s="322">
        <f t="shared" si="4"/>
        <v>0</v>
      </c>
      <c r="AP22" s="322">
        <f t="shared" si="3"/>
        <v>0</v>
      </c>
      <c r="AQ22" s="322">
        <f t="shared" si="3"/>
        <v>5</v>
      </c>
      <c r="AR22" s="322">
        <f t="shared" si="3"/>
        <v>0</v>
      </c>
      <c r="AS22" s="322">
        <f t="shared" si="3"/>
        <v>0</v>
      </c>
      <c r="AT22" s="322">
        <f t="shared" si="3"/>
        <v>0</v>
      </c>
      <c r="AU22" s="322">
        <f t="shared" si="3"/>
        <v>0</v>
      </c>
      <c r="AV22" s="322">
        <f t="shared" si="3"/>
        <v>0</v>
      </c>
      <c r="AW22" s="322">
        <f t="shared" si="3"/>
        <v>0</v>
      </c>
      <c r="AX22" s="322">
        <f t="shared" si="3"/>
        <v>0</v>
      </c>
      <c r="AY22" s="322">
        <f t="shared" si="3"/>
        <v>0</v>
      </c>
      <c r="AZ22" s="322">
        <f t="shared" si="3"/>
        <v>25</v>
      </c>
      <c r="BA22" s="323">
        <f t="shared" si="5"/>
        <v>30</v>
      </c>
    </row>
    <row r="23" spans="2:53" ht="18.600000000000001" customHeight="1" x14ac:dyDescent="0.3">
      <c r="B23" s="255">
        <v>14</v>
      </c>
      <c r="C23" s="266">
        <v>22822421</v>
      </c>
      <c r="D23" s="257" t="str">
        <f>IFERROR(VLOOKUP($C23,[2]BD!$B$6:$O$205,2,0),"")</f>
        <v>ALVAREZ ALVAREZ YENI MARITZA</v>
      </c>
      <c r="E23" s="258" t="s">
        <v>1444</v>
      </c>
      <c r="F23" s="284" t="s">
        <v>178</v>
      </c>
      <c r="G23" s="257" t="str">
        <f>IFERROR(VLOOKUP($C23,[2]BD!$B$6:$O$205,14,0),"")</f>
        <v>3223269072</v>
      </c>
      <c r="H23" s="257" t="s">
        <v>216</v>
      </c>
      <c r="I23" s="257" t="str">
        <f>IFERROR(VLOOKUP($C23,[2]BD!$B$6:$O$205,4,0),"")</f>
        <v>18/10/2025</v>
      </c>
      <c r="J23" s="308" t="s">
        <v>1482</v>
      </c>
      <c r="K23" s="308" t="s">
        <v>1491</v>
      </c>
      <c r="L23" s="308" t="s">
        <v>1491</v>
      </c>
      <c r="M23" s="308" t="s">
        <v>1491</v>
      </c>
      <c r="N23" s="308" t="s">
        <v>1491</v>
      </c>
      <c r="O23" s="308" t="s">
        <v>1491</v>
      </c>
      <c r="P23" s="308" t="s">
        <v>1491</v>
      </c>
      <c r="Q23" s="308" t="s">
        <v>1482</v>
      </c>
      <c r="R23" s="308" t="s">
        <v>1491</v>
      </c>
      <c r="S23" s="308" t="s">
        <v>1491</v>
      </c>
      <c r="T23" s="308" t="s">
        <v>1491</v>
      </c>
      <c r="U23" s="308" t="s">
        <v>1491</v>
      </c>
      <c r="V23" s="308" t="s">
        <v>1491</v>
      </c>
      <c r="W23" s="308" t="s">
        <v>1491</v>
      </c>
      <c r="X23" s="308" t="s">
        <v>1482</v>
      </c>
      <c r="Y23" s="308" t="s">
        <v>1491</v>
      </c>
      <c r="Z23" s="308" t="s">
        <v>1491</v>
      </c>
      <c r="AA23" s="308" t="s">
        <v>1491</v>
      </c>
      <c r="AB23" s="308" t="s">
        <v>1491</v>
      </c>
      <c r="AC23" s="308" t="s">
        <v>1491</v>
      </c>
      <c r="AD23" s="308" t="s">
        <v>1491</v>
      </c>
      <c r="AE23" s="308" t="s">
        <v>1482</v>
      </c>
      <c r="AF23" s="308" t="s">
        <v>1491</v>
      </c>
      <c r="AG23" s="308" t="s">
        <v>1491</v>
      </c>
      <c r="AH23" s="308" t="s">
        <v>1491</v>
      </c>
      <c r="AI23" s="308" t="s">
        <v>1491</v>
      </c>
      <c r="AJ23" s="308" t="s">
        <v>1491</v>
      </c>
      <c r="AK23" s="308" t="s">
        <v>1491</v>
      </c>
      <c r="AL23" s="308" t="s">
        <v>1482</v>
      </c>
      <c r="AM23" s="308" t="s">
        <v>1491</v>
      </c>
      <c r="AO23" s="322">
        <f t="shared" si="4"/>
        <v>0</v>
      </c>
      <c r="AP23" s="322">
        <f t="shared" si="3"/>
        <v>0</v>
      </c>
      <c r="AQ23" s="322">
        <f t="shared" si="3"/>
        <v>5</v>
      </c>
      <c r="AR23" s="322">
        <f t="shared" si="3"/>
        <v>0</v>
      </c>
      <c r="AS23" s="322">
        <f t="shared" si="3"/>
        <v>0</v>
      </c>
      <c r="AT23" s="322">
        <f t="shared" si="3"/>
        <v>0</v>
      </c>
      <c r="AU23" s="322">
        <f t="shared" si="3"/>
        <v>0</v>
      </c>
      <c r="AV23" s="322">
        <f t="shared" si="3"/>
        <v>0</v>
      </c>
      <c r="AW23" s="322">
        <f t="shared" si="3"/>
        <v>0</v>
      </c>
      <c r="AX23" s="322">
        <f t="shared" si="3"/>
        <v>0</v>
      </c>
      <c r="AY23" s="322">
        <f t="shared" si="3"/>
        <v>0</v>
      </c>
      <c r="AZ23" s="322">
        <f t="shared" si="3"/>
        <v>25</v>
      </c>
      <c r="BA23" s="323">
        <f t="shared" si="5"/>
        <v>30</v>
      </c>
    </row>
    <row r="24" spans="2:53" ht="18.600000000000001" customHeight="1" x14ac:dyDescent="0.3">
      <c r="B24" s="255">
        <v>15</v>
      </c>
      <c r="C24" s="266">
        <v>1019060189</v>
      </c>
      <c r="D24" s="257" t="str">
        <f>IFERROR(VLOOKUP($C24,[2]BD!$B$6:$O$205,2,0),"")</f>
        <v>GOMEZ SANCHEZ ANDERSON ALEXANDER</v>
      </c>
      <c r="E24" s="258" t="s">
        <v>1444</v>
      </c>
      <c r="F24" s="284" t="s">
        <v>178</v>
      </c>
      <c r="G24" s="257" t="str">
        <f>IFERROR(VLOOKUP($C24,[2]BD!$B$6:$O$205,14,0),"")</f>
        <v>3217036234</v>
      </c>
      <c r="H24" s="257" t="s">
        <v>216</v>
      </c>
      <c r="I24" s="257" t="str">
        <f>IFERROR(VLOOKUP($C24,[2]BD!$B$6:$O$205,4,0),"")</f>
        <v>18/10/2025</v>
      </c>
      <c r="J24" s="308" t="s">
        <v>1482</v>
      </c>
      <c r="K24" s="308" t="s">
        <v>1491</v>
      </c>
      <c r="L24" s="308" t="s">
        <v>1491</v>
      </c>
      <c r="M24" s="308" t="s">
        <v>1491</v>
      </c>
      <c r="N24" s="308" t="s">
        <v>1491</v>
      </c>
      <c r="O24" s="308" t="s">
        <v>1491</v>
      </c>
      <c r="P24" s="308" t="s">
        <v>1491</v>
      </c>
      <c r="Q24" s="308" t="s">
        <v>1482</v>
      </c>
      <c r="R24" s="308" t="s">
        <v>1491</v>
      </c>
      <c r="S24" s="308" t="s">
        <v>1491</v>
      </c>
      <c r="T24" s="308" t="s">
        <v>1491</v>
      </c>
      <c r="U24" s="308" t="s">
        <v>1491</v>
      </c>
      <c r="V24" s="308" t="s">
        <v>1491</v>
      </c>
      <c r="W24" s="308" t="s">
        <v>1491</v>
      </c>
      <c r="X24" s="308" t="s">
        <v>1482</v>
      </c>
      <c r="Y24" s="308" t="s">
        <v>1491</v>
      </c>
      <c r="Z24" s="308" t="s">
        <v>1491</v>
      </c>
      <c r="AA24" s="308" t="s">
        <v>1491</v>
      </c>
      <c r="AB24" s="308" t="s">
        <v>1491</v>
      </c>
      <c r="AC24" s="308" t="s">
        <v>1491</v>
      </c>
      <c r="AD24" s="308" t="s">
        <v>1491</v>
      </c>
      <c r="AE24" s="308" t="s">
        <v>1482</v>
      </c>
      <c r="AF24" s="308" t="s">
        <v>1491</v>
      </c>
      <c r="AG24" s="308" t="s">
        <v>1491</v>
      </c>
      <c r="AH24" s="308" t="s">
        <v>1491</v>
      </c>
      <c r="AI24" s="308" t="s">
        <v>1491</v>
      </c>
      <c r="AJ24" s="308" t="s">
        <v>1491</v>
      </c>
      <c r="AK24" s="308" t="s">
        <v>1491</v>
      </c>
      <c r="AL24" s="308" t="s">
        <v>1482</v>
      </c>
      <c r="AM24" s="308" t="s">
        <v>1491</v>
      </c>
      <c r="AO24" s="322">
        <f t="shared" si="4"/>
        <v>0</v>
      </c>
      <c r="AP24" s="322">
        <f t="shared" si="3"/>
        <v>0</v>
      </c>
      <c r="AQ24" s="322">
        <f t="shared" si="3"/>
        <v>5</v>
      </c>
      <c r="AR24" s="322">
        <f t="shared" si="3"/>
        <v>0</v>
      </c>
      <c r="AS24" s="322">
        <f t="shared" si="3"/>
        <v>0</v>
      </c>
      <c r="AT24" s="322">
        <f t="shared" si="3"/>
        <v>0</v>
      </c>
      <c r="AU24" s="322">
        <f t="shared" si="3"/>
        <v>0</v>
      </c>
      <c r="AV24" s="322">
        <f t="shared" si="3"/>
        <v>0</v>
      </c>
      <c r="AW24" s="322">
        <f t="shared" si="3"/>
        <v>0</v>
      </c>
      <c r="AX24" s="322">
        <f t="shared" si="3"/>
        <v>0</v>
      </c>
      <c r="AY24" s="322">
        <f t="shared" si="3"/>
        <v>0</v>
      </c>
      <c r="AZ24" s="322">
        <f t="shared" si="3"/>
        <v>25</v>
      </c>
      <c r="BA24" s="323">
        <f t="shared" si="5"/>
        <v>30</v>
      </c>
    </row>
    <row r="25" spans="2:53" ht="18.600000000000001" customHeight="1" x14ac:dyDescent="0.3">
      <c r="B25" s="255">
        <v>16</v>
      </c>
      <c r="C25" s="266">
        <v>79612751</v>
      </c>
      <c r="D25" s="257" t="str">
        <f>IFERROR(VLOOKUP($C25,[2]BD!$B$6:$O$205,2,0),"")</f>
        <v>HERNANDEZ  CINDY LORENA</v>
      </c>
      <c r="E25" s="258" t="s">
        <v>1444</v>
      </c>
      <c r="F25" s="284" t="s">
        <v>982</v>
      </c>
      <c r="G25" s="257" t="str">
        <f>IFERROR(VLOOKUP($C25,[2]BD!$B$6:$O$205,14,0),"")</f>
        <v>3107679676</v>
      </c>
      <c r="H25" s="257" t="s">
        <v>216</v>
      </c>
      <c r="I25" s="257" t="str">
        <f>IFERROR(VLOOKUP($C25,[2]BD!$B$6:$O$205,4,0),"")</f>
        <v>18/11/2025</v>
      </c>
      <c r="J25" s="308" t="s">
        <v>1482</v>
      </c>
      <c r="K25" s="308" t="s">
        <v>1491</v>
      </c>
      <c r="L25" s="308" t="s">
        <v>1491</v>
      </c>
      <c r="M25" s="308" t="s">
        <v>1491</v>
      </c>
      <c r="N25" s="308" t="s">
        <v>1491</v>
      </c>
      <c r="O25" s="308" t="s">
        <v>1491</v>
      </c>
      <c r="P25" s="308" t="s">
        <v>1491</v>
      </c>
      <c r="Q25" s="308" t="s">
        <v>1482</v>
      </c>
      <c r="R25" s="308" t="s">
        <v>1491</v>
      </c>
      <c r="S25" s="308" t="s">
        <v>1491</v>
      </c>
      <c r="T25" s="308" t="s">
        <v>1491</v>
      </c>
      <c r="U25" s="308" t="s">
        <v>1491</v>
      </c>
      <c r="V25" s="308" t="s">
        <v>1491</v>
      </c>
      <c r="W25" s="308" t="s">
        <v>1491</v>
      </c>
      <c r="X25" s="308" t="s">
        <v>1482</v>
      </c>
      <c r="Y25" s="308" t="s">
        <v>1491</v>
      </c>
      <c r="Z25" s="308" t="s">
        <v>1491</v>
      </c>
      <c r="AA25" s="308" t="s">
        <v>1491</v>
      </c>
      <c r="AB25" s="308" t="s">
        <v>1491</v>
      </c>
      <c r="AC25" s="308" t="s">
        <v>1491</v>
      </c>
      <c r="AD25" s="308" t="s">
        <v>1491</v>
      </c>
      <c r="AE25" s="308" t="s">
        <v>1482</v>
      </c>
      <c r="AF25" s="308" t="s">
        <v>1491</v>
      </c>
      <c r="AG25" s="308" t="s">
        <v>1491</v>
      </c>
      <c r="AH25" s="308" t="s">
        <v>1491</v>
      </c>
      <c r="AI25" s="308" t="s">
        <v>1491</v>
      </c>
      <c r="AJ25" s="308" t="s">
        <v>1491</v>
      </c>
      <c r="AK25" s="308" t="s">
        <v>1491</v>
      </c>
      <c r="AL25" s="308" t="s">
        <v>1482</v>
      </c>
      <c r="AM25" s="308" t="s">
        <v>1491</v>
      </c>
      <c r="AO25" s="322">
        <f t="shared" si="4"/>
        <v>0</v>
      </c>
      <c r="AP25" s="322">
        <f t="shared" si="3"/>
        <v>0</v>
      </c>
      <c r="AQ25" s="322">
        <f t="shared" si="3"/>
        <v>5</v>
      </c>
      <c r="AR25" s="322">
        <f t="shared" si="3"/>
        <v>0</v>
      </c>
      <c r="AS25" s="322">
        <f t="shared" si="3"/>
        <v>0</v>
      </c>
      <c r="AT25" s="322">
        <f t="shared" si="3"/>
        <v>0</v>
      </c>
      <c r="AU25" s="322">
        <f t="shared" si="3"/>
        <v>0</v>
      </c>
      <c r="AV25" s="322">
        <f t="shared" si="3"/>
        <v>0</v>
      </c>
      <c r="AW25" s="322">
        <f t="shared" si="3"/>
        <v>0</v>
      </c>
      <c r="AX25" s="322">
        <f t="shared" si="3"/>
        <v>0</v>
      </c>
      <c r="AY25" s="322">
        <f t="shared" si="3"/>
        <v>0</v>
      </c>
      <c r="AZ25" s="322">
        <f t="shared" si="3"/>
        <v>25</v>
      </c>
      <c r="BA25" s="323">
        <f t="shared" si="5"/>
        <v>30</v>
      </c>
    </row>
    <row r="26" spans="2:53" ht="18.600000000000001" customHeight="1" x14ac:dyDescent="0.3">
      <c r="B26" s="255">
        <v>17</v>
      </c>
      <c r="C26" s="266">
        <v>52919244</v>
      </c>
      <c r="D26" s="257" t="str">
        <f>IFERROR(VLOOKUP($C26,[2]BD!$B$6:$O$205,2,0),"")</f>
        <v>CANCHON GIRALDO ANGIE VANESA</v>
      </c>
      <c r="E26" s="258" t="s">
        <v>1444</v>
      </c>
      <c r="F26" s="284" t="s">
        <v>178</v>
      </c>
      <c r="G26" s="257" t="str">
        <f>IFERROR(VLOOKUP($C26,[2]BD!$B$6:$O$205,14,0),"")</f>
        <v>3193470687</v>
      </c>
      <c r="H26" s="257" t="s">
        <v>211</v>
      </c>
      <c r="I26" s="257" t="str">
        <f>IFERROR(VLOOKUP($C26,[2]BD!$B$6:$O$205,4,0),"")</f>
        <v>18/10/2025</v>
      </c>
      <c r="J26" s="308" t="s">
        <v>1482</v>
      </c>
      <c r="K26" s="308" t="s">
        <v>1491</v>
      </c>
      <c r="L26" s="308" t="s">
        <v>1491</v>
      </c>
      <c r="M26" s="308" t="s">
        <v>1491</v>
      </c>
      <c r="N26" s="308" t="s">
        <v>1491</v>
      </c>
      <c r="O26" s="308" t="s">
        <v>1491</v>
      </c>
      <c r="P26" s="308" t="s">
        <v>1491</v>
      </c>
      <c r="Q26" s="308" t="s">
        <v>1482</v>
      </c>
      <c r="R26" s="308" t="s">
        <v>1491</v>
      </c>
      <c r="S26" s="308" t="s">
        <v>1491</v>
      </c>
      <c r="T26" s="308" t="s">
        <v>1491</v>
      </c>
      <c r="U26" s="308" t="s">
        <v>1491</v>
      </c>
      <c r="V26" s="308" t="s">
        <v>1491</v>
      </c>
      <c r="W26" s="308" t="s">
        <v>1491</v>
      </c>
      <c r="X26" s="308" t="s">
        <v>1482</v>
      </c>
      <c r="Y26" s="308" t="s">
        <v>1491</v>
      </c>
      <c r="Z26" s="308" t="s">
        <v>1491</v>
      </c>
      <c r="AA26" s="308" t="s">
        <v>1491</v>
      </c>
      <c r="AB26" s="308" t="s">
        <v>1491</v>
      </c>
      <c r="AC26" s="308" t="s">
        <v>1491</v>
      </c>
      <c r="AD26" s="308" t="s">
        <v>1491</v>
      </c>
      <c r="AE26" s="308" t="s">
        <v>1482</v>
      </c>
      <c r="AF26" s="308" t="s">
        <v>1491</v>
      </c>
      <c r="AG26" s="308" t="s">
        <v>1491</v>
      </c>
      <c r="AH26" s="308" t="s">
        <v>1491</v>
      </c>
      <c r="AI26" s="308" t="s">
        <v>1491</v>
      </c>
      <c r="AJ26" s="308" t="s">
        <v>1491</v>
      </c>
      <c r="AK26" s="308" t="s">
        <v>1491</v>
      </c>
      <c r="AL26" s="308" t="s">
        <v>1482</v>
      </c>
      <c r="AM26" s="308" t="s">
        <v>1491</v>
      </c>
      <c r="AO26" s="322">
        <f t="shared" si="4"/>
        <v>0</v>
      </c>
      <c r="AP26" s="322">
        <f t="shared" si="4"/>
        <v>0</v>
      </c>
      <c r="AQ26" s="322">
        <f t="shared" si="4"/>
        <v>5</v>
      </c>
      <c r="AR26" s="322">
        <f t="shared" si="4"/>
        <v>0</v>
      </c>
      <c r="AS26" s="322">
        <f t="shared" si="4"/>
        <v>0</v>
      </c>
      <c r="AT26" s="322">
        <f t="shared" si="4"/>
        <v>0</v>
      </c>
      <c r="AU26" s="322">
        <f t="shared" si="4"/>
        <v>0</v>
      </c>
      <c r="AV26" s="322">
        <f t="shared" si="4"/>
        <v>0</v>
      </c>
      <c r="AW26" s="322">
        <f t="shared" si="4"/>
        <v>0</v>
      </c>
      <c r="AX26" s="322">
        <f t="shared" si="4"/>
        <v>0</v>
      </c>
      <c r="AY26" s="322">
        <f t="shared" si="4"/>
        <v>0</v>
      </c>
      <c r="AZ26" s="322">
        <f t="shared" si="4"/>
        <v>25</v>
      </c>
      <c r="BA26" s="323">
        <f t="shared" si="5"/>
        <v>30</v>
      </c>
    </row>
    <row r="27" spans="2:53" ht="18.600000000000001" customHeight="1" x14ac:dyDescent="0.3">
      <c r="B27" s="255">
        <v>18</v>
      </c>
      <c r="C27" s="266">
        <v>1002296084</v>
      </c>
      <c r="D27" s="257" t="str">
        <f>IFERROR(VLOOKUP($C27,[2]BD!$B$6:$O$205,2,0),"")</f>
        <v xml:space="preserve">RUBIO SANCHEZ ALISON </v>
      </c>
      <c r="E27" s="258" t="s">
        <v>1444</v>
      </c>
      <c r="F27" s="284" t="s">
        <v>982</v>
      </c>
      <c r="G27" s="257" t="str">
        <f>IFERROR(VLOOKUP($C27,[2]BD!$B$6:$O$205,14,0),"")</f>
        <v>3148873264</v>
      </c>
      <c r="H27" s="257" t="s">
        <v>211</v>
      </c>
      <c r="I27" s="257" t="str">
        <f>IFERROR(VLOOKUP($C27,[2]BD!$B$6:$O$205,4,0),"")</f>
        <v>15/12/2025</v>
      </c>
      <c r="J27" s="308" t="s">
        <v>1482</v>
      </c>
      <c r="K27" s="308" t="s">
        <v>1491</v>
      </c>
      <c r="L27" s="308" t="s">
        <v>1491</v>
      </c>
      <c r="M27" s="308" t="s">
        <v>1491</v>
      </c>
      <c r="N27" s="308" t="s">
        <v>1491</v>
      </c>
      <c r="O27" s="308" t="s">
        <v>1491</v>
      </c>
      <c r="P27" s="308" t="s">
        <v>1491</v>
      </c>
      <c r="Q27" s="308" t="s">
        <v>1482</v>
      </c>
      <c r="R27" s="308" t="s">
        <v>1491</v>
      </c>
      <c r="S27" s="308" t="s">
        <v>1491</v>
      </c>
      <c r="T27" s="308" t="s">
        <v>1491</v>
      </c>
      <c r="U27" s="308" t="s">
        <v>1491</v>
      </c>
      <c r="V27" s="308" t="s">
        <v>1491</v>
      </c>
      <c r="W27" s="308" t="s">
        <v>1491</v>
      </c>
      <c r="X27" s="308" t="s">
        <v>1482</v>
      </c>
      <c r="Y27" s="308" t="s">
        <v>1491</v>
      </c>
      <c r="Z27" s="308" t="s">
        <v>1491</v>
      </c>
      <c r="AA27" s="308" t="s">
        <v>1491</v>
      </c>
      <c r="AB27" s="308" t="s">
        <v>1491</v>
      </c>
      <c r="AC27" s="308" t="s">
        <v>1491</v>
      </c>
      <c r="AD27" s="308" t="s">
        <v>1491</v>
      </c>
      <c r="AE27" s="308" t="s">
        <v>1482</v>
      </c>
      <c r="AF27" s="308" t="s">
        <v>1491</v>
      </c>
      <c r="AG27" s="308" t="s">
        <v>1491</v>
      </c>
      <c r="AH27" s="308" t="s">
        <v>1491</v>
      </c>
      <c r="AI27" s="308" t="s">
        <v>1491</v>
      </c>
      <c r="AJ27" s="308" t="s">
        <v>1491</v>
      </c>
      <c r="AK27" s="308" t="s">
        <v>1491</v>
      </c>
      <c r="AL27" s="308" t="s">
        <v>1482</v>
      </c>
      <c r="AM27" s="308" t="s">
        <v>1491</v>
      </c>
      <c r="AO27" s="322">
        <f t="shared" si="4"/>
        <v>0</v>
      </c>
      <c r="AP27" s="322">
        <f t="shared" si="4"/>
        <v>0</v>
      </c>
      <c r="AQ27" s="322">
        <f t="shared" si="4"/>
        <v>5</v>
      </c>
      <c r="AR27" s="322">
        <f t="shared" si="4"/>
        <v>0</v>
      </c>
      <c r="AS27" s="322">
        <f t="shared" si="4"/>
        <v>0</v>
      </c>
      <c r="AT27" s="322">
        <f t="shared" si="4"/>
        <v>0</v>
      </c>
      <c r="AU27" s="322">
        <f t="shared" si="4"/>
        <v>0</v>
      </c>
      <c r="AV27" s="322">
        <f t="shared" si="4"/>
        <v>0</v>
      </c>
      <c r="AW27" s="322">
        <f t="shared" si="4"/>
        <v>0</v>
      </c>
      <c r="AX27" s="322">
        <f t="shared" si="4"/>
        <v>0</v>
      </c>
      <c r="AY27" s="322">
        <f t="shared" si="4"/>
        <v>0</v>
      </c>
      <c r="AZ27" s="322">
        <f t="shared" si="4"/>
        <v>25</v>
      </c>
      <c r="BA27" s="323">
        <f t="shared" si="5"/>
        <v>30</v>
      </c>
    </row>
    <row r="28" spans="2:53" ht="18.600000000000001" customHeight="1" x14ac:dyDescent="0.3">
      <c r="B28" s="255">
        <v>19</v>
      </c>
      <c r="C28" s="266">
        <v>1020805845</v>
      </c>
      <c r="D28" s="257" t="str">
        <f>IFERROR(VLOOKUP($C28,[2]BD!$B$6:$O$205,2,0),"")</f>
        <v>SUAREZ GARCIA JUAN PABLO</v>
      </c>
      <c r="E28" s="258" t="s">
        <v>1444</v>
      </c>
      <c r="F28" s="284" t="s">
        <v>982</v>
      </c>
      <c r="G28" s="257" t="str">
        <f>IFERROR(VLOOKUP($C28,[2]BD!$B$6:$O$205,14,0),"")</f>
        <v>3228909822</v>
      </c>
      <c r="H28" s="257" t="s">
        <v>211</v>
      </c>
      <c r="I28" s="257" t="str">
        <f>IFERROR(VLOOKUP($C28,[2]BD!$B$6:$O$205,4,0),"")</f>
        <v>18/10/2025</v>
      </c>
      <c r="J28" s="308" t="s">
        <v>1482</v>
      </c>
      <c r="K28" s="308" t="s">
        <v>1491</v>
      </c>
      <c r="L28" s="308" t="s">
        <v>1491</v>
      </c>
      <c r="M28" s="308" t="s">
        <v>1491</v>
      </c>
      <c r="N28" s="308" t="s">
        <v>1491</v>
      </c>
      <c r="O28" s="308" t="s">
        <v>1491</v>
      </c>
      <c r="P28" s="308" t="s">
        <v>1491</v>
      </c>
      <c r="Q28" s="308" t="s">
        <v>1482</v>
      </c>
      <c r="R28" s="308" t="s">
        <v>1491</v>
      </c>
      <c r="S28" s="308" t="s">
        <v>1491</v>
      </c>
      <c r="T28" s="308" t="s">
        <v>1491</v>
      </c>
      <c r="U28" s="308" t="s">
        <v>1491</v>
      </c>
      <c r="V28" s="308" t="s">
        <v>1491</v>
      </c>
      <c r="W28" s="308" t="s">
        <v>1491</v>
      </c>
      <c r="X28" s="308" t="s">
        <v>1482</v>
      </c>
      <c r="Y28" s="308" t="s">
        <v>1491</v>
      </c>
      <c r="Z28" s="308" t="s">
        <v>1491</v>
      </c>
      <c r="AA28" s="308" t="s">
        <v>1491</v>
      </c>
      <c r="AB28" s="308" t="s">
        <v>1491</v>
      </c>
      <c r="AC28" s="308" t="s">
        <v>1491</v>
      </c>
      <c r="AD28" s="308" t="s">
        <v>1491</v>
      </c>
      <c r="AE28" s="308" t="s">
        <v>1482</v>
      </c>
      <c r="AF28" s="308" t="s">
        <v>1491</v>
      </c>
      <c r="AG28" s="308" t="s">
        <v>1491</v>
      </c>
      <c r="AH28" s="308" t="s">
        <v>1491</v>
      </c>
      <c r="AI28" s="308" t="s">
        <v>1491</v>
      </c>
      <c r="AJ28" s="308" t="s">
        <v>1491</v>
      </c>
      <c r="AK28" s="308" t="s">
        <v>1491</v>
      </c>
      <c r="AL28" s="308" t="s">
        <v>1482</v>
      </c>
      <c r="AM28" s="308" t="s">
        <v>1491</v>
      </c>
      <c r="AO28" s="322">
        <f t="shared" si="4"/>
        <v>0</v>
      </c>
      <c r="AP28" s="322">
        <f t="shared" si="4"/>
        <v>0</v>
      </c>
      <c r="AQ28" s="322">
        <f t="shared" si="4"/>
        <v>5</v>
      </c>
      <c r="AR28" s="322">
        <f t="shared" si="4"/>
        <v>0</v>
      </c>
      <c r="AS28" s="322">
        <f t="shared" si="4"/>
        <v>0</v>
      </c>
      <c r="AT28" s="322">
        <f t="shared" si="4"/>
        <v>0</v>
      </c>
      <c r="AU28" s="322">
        <f t="shared" si="4"/>
        <v>0</v>
      </c>
      <c r="AV28" s="322">
        <f t="shared" si="4"/>
        <v>0</v>
      </c>
      <c r="AW28" s="322">
        <f t="shared" si="4"/>
        <v>0</v>
      </c>
      <c r="AX28" s="322">
        <f t="shared" si="4"/>
        <v>0</v>
      </c>
      <c r="AY28" s="322">
        <f t="shared" si="4"/>
        <v>0</v>
      </c>
      <c r="AZ28" s="322">
        <f t="shared" si="4"/>
        <v>25</v>
      </c>
      <c r="BA28" s="323">
        <f t="shared" si="5"/>
        <v>30</v>
      </c>
    </row>
    <row r="29" spans="2:53" ht="18.600000000000001" customHeight="1" x14ac:dyDescent="0.3">
      <c r="B29" s="255">
        <v>20</v>
      </c>
      <c r="C29" s="266">
        <v>53153000</v>
      </c>
      <c r="D29" s="257" t="str">
        <f>IFERROR(VLOOKUP($C29,[2]BD!$B$6:$O$205,2,0),"")</f>
        <v>BERMUDEZ MARTINEZ JENNY KIMBERLY</v>
      </c>
      <c r="E29" s="258" t="s">
        <v>1444</v>
      </c>
      <c r="F29" s="284" t="s">
        <v>178</v>
      </c>
      <c r="G29" s="257" t="str">
        <f>IFERROR(VLOOKUP($C29,[2]BD!$B$6:$O$205,14,0),"")</f>
        <v>3124526294</v>
      </c>
      <c r="H29" s="257" t="s">
        <v>211</v>
      </c>
      <c r="I29" s="257" t="str">
        <f>IFERROR(VLOOKUP($C29,[2]BD!$B$6:$O$205,4,0),"")</f>
        <v>18/10/2025</v>
      </c>
      <c r="J29" s="308" t="s">
        <v>1482</v>
      </c>
      <c r="K29" s="308" t="s">
        <v>1491</v>
      </c>
      <c r="L29" s="308" t="s">
        <v>1491</v>
      </c>
      <c r="M29" s="308" t="s">
        <v>1491</v>
      </c>
      <c r="N29" s="308" t="s">
        <v>1491</v>
      </c>
      <c r="O29" s="308" t="s">
        <v>1491</v>
      </c>
      <c r="P29" s="308" t="s">
        <v>1491</v>
      </c>
      <c r="Q29" s="308" t="s">
        <v>1482</v>
      </c>
      <c r="R29" s="308" t="s">
        <v>1491</v>
      </c>
      <c r="S29" s="308" t="s">
        <v>1491</v>
      </c>
      <c r="T29" s="308" t="s">
        <v>1491</v>
      </c>
      <c r="U29" s="308" t="s">
        <v>1491</v>
      </c>
      <c r="V29" s="308" t="s">
        <v>1491</v>
      </c>
      <c r="W29" s="308" t="s">
        <v>1491</v>
      </c>
      <c r="X29" s="308" t="s">
        <v>1482</v>
      </c>
      <c r="Y29" s="308" t="s">
        <v>1491</v>
      </c>
      <c r="Z29" s="308" t="s">
        <v>1491</v>
      </c>
      <c r="AA29" s="308" t="s">
        <v>1491</v>
      </c>
      <c r="AB29" s="308" t="s">
        <v>1491</v>
      </c>
      <c r="AC29" s="308" t="s">
        <v>1491</v>
      </c>
      <c r="AD29" s="308" t="s">
        <v>1491</v>
      </c>
      <c r="AE29" s="308" t="s">
        <v>1482</v>
      </c>
      <c r="AF29" s="308" t="s">
        <v>1491</v>
      </c>
      <c r="AG29" s="308" t="s">
        <v>1491</v>
      </c>
      <c r="AH29" s="308" t="s">
        <v>1491</v>
      </c>
      <c r="AI29" s="308" t="s">
        <v>1491</v>
      </c>
      <c r="AJ29" s="308" t="s">
        <v>1491</v>
      </c>
      <c r="AK29" s="308" t="s">
        <v>1491</v>
      </c>
      <c r="AL29" s="308" t="s">
        <v>1482</v>
      </c>
      <c r="AM29" s="308" t="s">
        <v>1491</v>
      </c>
      <c r="AO29" s="322">
        <f t="shared" si="4"/>
        <v>0</v>
      </c>
      <c r="AP29" s="322">
        <f t="shared" si="4"/>
        <v>0</v>
      </c>
      <c r="AQ29" s="322">
        <f t="shared" si="4"/>
        <v>5</v>
      </c>
      <c r="AR29" s="322">
        <f t="shared" si="4"/>
        <v>0</v>
      </c>
      <c r="AS29" s="322">
        <f t="shared" si="4"/>
        <v>0</v>
      </c>
      <c r="AT29" s="322">
        <f t="shared" si="4"/>
        <v>0</v>
      </c>
      <c r="AU29" s="322">
        <f t="shared" si="4"/>
        <v>0</v>
      </c>
      <c r="AV29" s="322">
        <f t="shared" si="4"/>
        <v>0</v>
      </c>
      <c r="AW29" s="322">
        <f t="shared" si="4"/>
        <v>0</v>
      </c>
      <c r="AX29" s="322">
        <f t="shared" si="4"/>
        <v>0</v>
      </c>
      <c r="AY29" s="322">
        <f t="shared" si="4"/>
        <v>0</v>
      </c>
      <c r="AZ29" s="322">
        <f t="shared" si="4"/>
        <v>25</v>
      </c>
      <c r="BA29" s="323">
        <f t="shared" si="5"/>
        <v>30</v>
      </c>
    </row>
    <row r="30" spans="2:53" ht="18.600000000000001" customHeight="1" x14ac:dyDescent="0.3">
      <c r="B30" s="255">
        <v>21</v>
      </c>
      <c r="C30" s="266">
        <v>37650172</v>
      </c>
      <c r="D30" s="257" t="str">
        <f>IFERROR(VLOOKUP($C30,[2]BD!$B$6:$O$205,2,0),"")</f>
        <v>PANCHE SERNA ADRIANA MARIA</v>
      </c>
      <c r="E30" s="258" t="s">
        <v>1444</v>
      </c>
      <c r="F30" s="284" t="s">
        <v>178</v>
      </c>
      <c r="G30" s="257" t="str">
        <f>IFERROR(VLOOKUP($C30,[2]BD!$B$6:$O$205,14,0),"")</f>
        <v>3192897028</v>
      </c>
      <c r="H30" s="257" t="s">
        <v>211</v>
      </c>
      <c r="I30" s="257" t="str">
        <f>IFERROR(VLOOKUP($C30,[2]BD!$B$6:$O$205,4,0),"")</f>
        <v>18/10/2025</v>
      </c>
      <c r="J30" s="308" t="s">
        <v>1482</v>
      </c>
      <c r="K30" s="308" t="s">
        <v>1491</v>
      </c>
      <c r="L30" s="308" t="s">
        <v>1491</v>
      </c>
      <c r="M30" s="308" t="s">
        <v>1491</v>
      </c>
      <c r="N30" s="308" t="s">
        <v>1491</v>
      </c>
      <c r="O30" s="308" t="s">
        <v>1491</v>
      </c>
      <c r="P30" s="308" t="s">
        <v>1491</v>
      </c>
      <c r="Q30" s="308" t="s">
        <v>1482</v>
      </c>
      <c r="R30" s="308" t="s">
        <v>1491</v>
      </c>
      <c r="S30" s="308" t="s">
        <v>1491</v>
      </c>
      <c r="T30" s="308" t="s">
        <v>1491</v>
      </c>
      <c r="U30" s="308" t="s">
        <v>1491</v>
      </c>
      <c r="V30" s="308" t="s">
        <v>1491</v>
      </c>
      <c r="W30" s="308" t="s">
        <v>1491</v>
      </c>
      <c r="X30" s="308" t="s">
        <v>1482</v>
      </c>
      <c r="Y30" s="308" t="s">
        <v>1491</v>
      </c>
      <c r="Z30" s="308" t="s">
        <v>1491</v>
      </c>
      <c r="AA30" s="308" t="s">
        <v>1491</v>
      </c>
      <c r="AB30" s="308" t="s">
        <v>1491</v>
      </c>
      <c r="AC30" s="308" t="s">
        <v>1491</v>
      </c>
      <c r="AD30" s="308" t="s">
        <v>1491</v>
      </c>
      <c r="AE30" s="308" t="s">
        <v>1482</v>
      </c>
      <c r="AF30" s="308" t="s">
        <v>1491</v>
      </c>
      <c r="AG30" s="308" t="s">
        <v>1491</v>
      </c>
      <c r="AH30" s="308" t="s">
        <v>1491</v>
      </c>
      <c r="AI30" s="308" t="s">
        <v>1491</v>
      </c>
      <c r="AJ30" s="308" t="s">
        <v>1491</v>
      </c>
      <c r="AK30" s="308" t="s">
        <v>1491</v>
      </c>
      <c r="AL30" s="308" t="s">
        <v>1482</v>
      </c>
      <c r="AM30" s="308" t="s">
        <v>1491</v>
      </c>
      <c r="AO30" s="322">
        <f t="shared" si="4"/>
        <v>0</v>
      </c>
      <c r="AP30" s="322">
        <f t="shared" si="4"/>
        <v>0</v>
      </c>
      <c r="AQ30" s="322">
        <f t="shared" si="4"/>
        <v>5</v>
      </c>
      <c r="AR30" s="322">
        <f t="shared" si="4"/>
        <v>0</v>
      </c>
      <c r="AS30" s="322">
        <f t="shared" si="4"/>
        <v>0</v>
      </c>
      <c r="AT30" s="322">
        <f t="shared" si="4"/>
        <v>0</v>
      </c>
      <c r="AU30" s="322">
        <f t="shared" si="4"/>
        <v>0</v>
      </c>
      <c r="AV30" s="322">
        <f t="shared" si="4"/>
        <v>0</v>
      </c>
      <c r="AW30" s="322">
        <f t="shared" si="4"/>
        <v>0</v>
      </c>
      <c r="AX30" s="322">
        <f t="shared" si="4"/>
        <v>0</v>
      </c>
      <c r="AY30" s="322">
        <f t="shared" si="4"/>
        <v>0</v>
      </c>
      <c r="AZ30" s="322">
        <f t="shared" si="4"/>
        <v>25</v>
      </c>
      <c r="BA30" s="323">
        <f t="shared" si="5"/>
        <v>30</v>
      </c>
    </row>
    <row r="31" spans="2:53" ht="18.600000000000001" customHeight="1" x14ac:dyDescent="0.3">
      <c r="B31" s="255">
        <v>22</v>
      </c>
      <c r="C31" s="266">
        <v>1031167749</v>
      </c>
      <c r="D31" s="257" t="str">
        <f>IFERROR(VLOOKUP($C31,[2]BD!$B$6:$O$205,2,0),"")</f>
        <v>JIMENEZ POLO ANA LUCIA</v>
      </c>
      <c r="E31" s="258" t="s">
        <v>1444</v>
      </c>
      <c r="F31" s="284" t="s">
        <v>178</v>
      </c>
      <c r="G31" s="257" t="str">
        <f>IFERROR(VLOOKUP($C31,[2]BD!$B$6:$O$205,14,0),"")</f>
        <v>3125503477</v>
      </c>
      <c r="H31" s="257" t="s">
        <v>211</v>
      </c>
      <c r="I31" s="257" t="str">
        <f>IFERROR(VLOOKUP($C31,[2]BD!$B$6:$O$205,4,0),"")</f>
        <v>18/10/2025</v>
      </c>
      <c r="J31" s="308" t="s">
        <v>1482</v>
      </c>
      <c r="K31" s="308" t="s">
        <v>1491</v>
      </c>
      <c r="L31" s="308" t="s">
        <v>1491</v>
      </c>
      <c r="M31" s="308" t="s">
        <v>1491</v>
      </c>
      <c r="N31" s="308" t="s">
        <v>1491</v>
      </c>
      <c r="O31" s="308" t="s">
        <v>1491</v>
      </c>
      <c r="P31" s="308" t="s">
        <v>1491</v>
      </c>
      <c r="Q31" s="308" t="s">
        <v>1482</v>
      </c>
      <c r="R31" s="308" t="s">
        <v>1491</v>
      </c>
      <c r="S31" s="308" t="s">
        <v>1491</v>
      </c>
      <c r="T31" s="308" t="s">
        <v>1491</v>
      </c>
      <c r="U31" s="308" t="s">
        <v>1491</v>
      </c>
      <c r="V31" s="308" t="s">
        <v>1491</v>
      </c>
      <c r="W31" s="308" t="s">
        <v>1491</v>
      </c>
      <c r="X31" s="308" t="s">
        <v>1482</v>
      </c>
      <c r="Y31" s="308" t="s">
        <v>1491</v>
      </c>
      <c r="Z31" s="308" t="s">
        <v>1491</v>
      </c>
      <c r="AA31" s="308" t="s">
        <v>1491</v>
      </c>
      <c r="AB31" s="308" t="s">
        <v>1491</v>
      </c>
      <c r="AC31" s="308" t="s">
        <v>1491</v>
      </c>
      <c r="AD31" s="308" t="s">
        <v>1491</v>
      </c>
      <c r="AE31" s="308" t="s">
        <v>1482</v>
      </c>
      <c r="AF31" s="308" t="s">
        <v>1491</v>
      </c>
      <c r="AG31" s="308" t="s">
        <v>1491</v>
      </c>
      <c r="AH31" s="308" t="s">
        <v>1491</v>
      </c>
      <c r="AI31" s="308" t="s">
        <v>1491</v>
      </c>
      <c r="AJ31" s="308" t="s">
        <v>1491</v>
      </c>
      <c r="AK31" s="308" t="s">
        <v>1491</v>
      </c>
      <c r="AL31" s="308" t="s">
        <v>1482</v>
      </c>
      <c r="AM31" s="308" t="s">
        <v>1491</v>
      </c>
      <c r="AO31" s="322">
        <f t="shared" si="4"/>
        <v>0</v>
      </c>
      <c r="AP31" s="322">
        <f t="shared" si="4"/>
        <v>0</v>
      </c>
      <c r="AQ31" s="322">
        <f t="shared" si="4"/>
        <v>5</v>
      </c>
      <c r="AR31" s="322">
        <f t="shared" si="4"/>
        <v>0</v>
      </c>
      <c r="AS31" s="322">
        <f t="shared" si="4"/>
        <v>0</v>
      </c>
      <c r="AT31" s="322">
        <f t="shared" si="4"/>
        <v>0</v>
      </c>
      <c r="AU31" s="322">
        <f t="shared" si="4"/>
        <v>0</v>
      </c>
      <c r="AV31" s="322">
        <f t="shared" si="4"/>
        <v>0</v>
      </c>
      <c r="AW31" s="322">
        <f t="shared" si="4"/>
        <v>0</v>
      </c>
      <c r="AX31" s="322">
        <f t="shared" si="4"/>
        <v>0</v>
      </c>
      <c r="AY31" s="322">
        <f t="shared" si="4"/>
        <v>0</v>
      </c>
      <c r="AZ31" s="322">
        <f t="shared" si="4"/>
        <v>25</v>
      </c>
      <c r="BA31" s="323">
        <f t="shared" si="5"/>
        <v>30</v>
      </c>
    </row>
    <row r="32" spans="2:53" ht="18.600000000000001" customHeight="1" x14ac:dyDescent="0.3">
      <c r="B32" s="255">
        <v>23</v>
      </c>
      <c r="C32" s="266">
        <v>52351391</v>
      </c>
      <c r="D32" s="257" t="str">
        <f>IFERROR(VLOOKUP($C32,[2]BD!$B$6:$O$205,2,0),"")</f>
        <v>POLO DIAZ QUINTY JUNIOR</v>
      </c>
      <c r="E32" s="258" t="s">
        <v>1444</v>
      </c>
      <c r="F32" s="284" t="s">
        <v>178</v>
      </c>
      <c r="G32" s="257" t="str">
        <f>IFERROR(VLOOKUP($C32,[2]BD!$B$6:$O$205,14,0),"")</f>
        <v>3046515188</v>
      </c>
      <c r="H32" s="257" t="s">
        <v>211</v>
      </c>
      <c r="I32" s="257" t="str">
        <f>IFERROR(VLOOKUP($C32,[2]BD!$B$6:$O$205,4,0),"")</f>
        <v>18/10/2025</v>
      </c>
      <c r="J32" s="308" t="s">
        <v>1482</v>
      </c>
      <c r="K32" s="308" t="s">
        <v>1491</v>
      </c>
      <c r="L32" s="308" t="s">
        <v>1491</v>
      </c>
      <c r="M32" s="308" t="s">
        <v>1491</v>
      </c>
      <c r="N32" s="308" t="s">
        <v>1491</v>
      </c>
      <c r="O32" s="308" t="s">
        <v>1491</v>
      </c>
      <c r="P32" s="308" t="s">
        <v>1491</v>
      </c>
      <c r="Q32" s="308" t="s">
        <v>1482</v>
      </c>
      <c r="R32" s="308" t="s">
        <v>1491</v>
      </c>
      <c r="S32" s="308" t="s">
        <v>1491</v>
      </c>
      <c r="T32" s="308" t="s">
        <v>1491</v>
      </c>
      <c r="U32" s="308" t="s">
        <v>1491</v>
      </c>
      <c r="V32" s="308" t="s">
        <v>1491</v>
      </c>
      <c r="W32" s="308" t="s">
        <v>1491</v>
      </c>
      <c r="X32" s="308" t="s">
        <v>1482</v>
      </c>
      <c r="Y32" s="308" t="s">
        <v>1491</v>
      </c>
      <c r="Z32" s="308" t="s">
        <v>1491</v>
      </c>
      <c r="AA32" s="308" t="s">
        <v>1491</v>
      </c>
      <c r="AB32" s="308" t="s">
        <v>1491</v>
      </c>
      <c r="AC32" s="308" t="s">
        <v>1491</v>
      </c>
      <c r="AD32" s="308" t="s">
        <v>1491</v>
      </c>
      <c r="AE32" s="308" t="s">
        <v>1482</v>
      </c>
      <c r="AF32" s="308" t="s">
        <v>1491</v>
      </c>
      <c r="AG32" s="308" t="s">
        <v>1491</v>
      </c>
      <c r="AH32" s="308" t="s">
        <v>1491</v>
      </c>
      <c r="AI32" s="308" t="s">
        <v>1491</v>
      </c>
      <c r="AJ32" s="308" t="s">
        <v>1491</v>
      </c>
      <c r="AK32" s="308" t="s">
        <v>1491</v>
      </c>
      <c r="AL32" s="308" t="s">
        <v>1482</v>
      </c>
      <c r="AM32" s="308" t="s">
        <v>1491</v>
      </c>
      <c r="AO32" s="322">
        <f t="shared" si="4"/>
        <v>0</v>
      </c>
      <c r="AP32" s="322">
        <f t="shared" si="4"/>
        <v>0</v>
      </c>
      <c r="AQ32" s="322">
        <f t="shared" si="4"/>
        <v>5</v>
      </c>
      <c r="AR32" s="322">
        <f t="shared" si="4"/>
        <v>0</v>
      </c>
      <c r="AS32" s="322">
        <f t="shared" si="4"/>
        <v>0</v>
      </c>
      <c r="AT32" s="322">
        <f t="shared" si="4"/>
        <v>0</v>
      </c>
      <c r="AU32" s="322">
        <f t="shared" si="4"/>
        <v>0</v>
      </c>
      <c r="AV32" s="322">
        <f t="shared" si="4"/>
        <v>0</v>
      </c>
      <c r="AW32" s="322">
        <f t="shared" si="4"/>
        <v>0</v>
      </c>
      <c r="AX32" s="322">
        <f t="shared" si="4"/>
        <v>0</v>
      </c>
      <c r="AY32" s="322">
        <f t="shared" si="4"/>
        <v>0</v>
      </c>
      <c r="AZ32" s="322">
        <f t="shared" si="4"/>
        <v>25</v>
      </c>
      <c r="BA32" s="323">
        <f t="shared" si="5"/>
        <v>30</v>
      </c>
    </row>
    <row r="33" spans="2:53" ht="18.600000000000001" customHeight="1" x14ac:dyDescent="0.3">
      <c r="B33" s="255">
        <v>24</v>
      </c>
      <c r="C33" s="266">
        <v>1032395283</v>
      </c>
      <c r="D33" s="257" t="str">
        <f>IFERROR(VLOOKUP($C33,[2]BD!$B$6:$O$205,2,0),"")</f>
        <v>PRIETO BELTRAN MARIA EDIMELSA</v>
      </c>
      <c r="E33" s="258" t="s">
        <v>1444</v>
      </c>
      <c r="F33" s="284" t="s">
        <v>178</v>
      </c>
      <c r="G33" s="257" t="str">
        <f>IFERROR(VLOOKUP($C33,[2]BD!$B$6:$O$205,14,0),"")</f>
        <v>3229490411</v>
      </c>
      <c r="H33" s="257" t="s">
        <v>211</v>
      </c>
      <c r="I33" s="257" t="str">
        <f>IFERROR(VLOOKUP($C33,[2]BD!$B$6:$O$205,4,0),"")</f>
        <v>21/10/2025</v>
      </c>
      <c r="J33" s="308" t="s">
        <v>1482</v>
      </c>
      <c r="K33" s="308" t="s">
        <v>1491</v>
      </c>
      <c r="L33" s="308" t="s">
        <v>1491</v>
      </c>
      <c r="M33" s="308" t="s">
        <v>1491</v>
      </c>
      <c r="N33" s="308" t="s">
        <v>1491</v>
      </c>
      <c r="O33" s="308" t="s">
        <v>1491</v>
      </c>
      <c r="P33" s="308" t="s">
        <v>1491</v>
      </c>
      <c r="Q33" s="308" t="s">
        <v>1482</v>
      </c>
      <c r="R33" s="308" t="s">
        <v>1491</v>
      </c>
      <c r="S33" s="308" t="s">
        <v>1491</v>
      </c>
      <c r="T33" s="308" t="s">
        <v>1491</v>
      </c>
      <c r="U33" s="308" t="s">
        <v>1491</v>
      </c>
      <c r="V33" s="308" t="s">
        <v>1491</v>
      </c>
      <c r="W33" s="308" t="s">
        <v>1491</v>
      </c>
      <c r="X33" s="308" t="s">
        <v>1482</v>
      </c>
      <c r="Y33" s="308" t="s">
        <v>1491</v>
      </c>
      <c r="Z33" s="308" t="s">
        <v>1491</v>
      </c>
      <c r="AA33" s="308" t="s">
        <v>1491</v>
      </c>
      <c r="AB33" s="308" t="s">
        <v>1491</v>
      </c>
      <c r="AC33" s="308" t="s">
        <v>1491</v>
      </c>
      <c r="AD33" s="308" t="s">
        <v>1491</v>
      </c>
      <c r="AE33" s="308" t="s">
        <v>1482</v>
      </c>
      <c r="AF33" s="308" t="s">
        <v>1491</v>
      </c>
      <c r="AG33" s="308" t="s">
        <v>1491</v>
      </c>
      <c r="AH33" s="308" t="s">
        <v>1491</v>
      </c>
      <c r="AI33" s="308" t="s">
        <v>1491</v>
      </c>
      <c r="AJ33" s="308" t="s">
        <v>1491</v>
      </c>
      <c r="AK33" s="308" t="s">
        <v>1491</v>
      </c>
      <c r="AL33" s="308" t="s">
        <v>1482</v>
      </c>
      <c r="AM33" s="308" t="s">
        <v>1491</v>
      </c>
      <c r="AO33" s="322">
        <f t="shared" si="4"/>
        <v>0</v>
      </c>
      <c r="AP33" s="322">
        <f t="shared" si="4"/>
        <v>0</v>
      </c>
      <c r="AQ33" s="322">
        <f t="shared" si="4"/>
        <v>5</v>
      </c>
      <c r="AR33" s="322">
        <f t="shared" si="4"/>
        <v>0</v>
      </c>
      <c r="AS33" s="322">
        <f t="shared" si="4"/>
        <v>0</v>
      </c>
      <c r="AT33" s="322">
        <f t="shared" si="4"/>
        <v>0</v>
      </c>
      <c r="AU33" s="322">
        <f t="shared" si="4"/>
        <v>0</v>
      </c>
      <c r="AV33" s="322">
        <f t="shared" si="4"/>
        <v>0</v>
      </c>
      <c r="AW33" s="322">
        <f t="shared" si="4"/>
        <v>0</v>
      </c>
      <c r="AX33" s="322">
        <f t="shared" si="4"/>
        <v>0</v>
      </c>
      <c r="AY33" s="322">
        <f t="shared" si="4"/>
        <v>0</v>
      </c>
      <c r="AZ33" s="322">
        <f t="shared" si="4"/>
        <v>25</v>
      </c>
      <c r="BA33" s="323">
        <f t="shared" si="5"/>
        <v>30</v>
      </c>
    </row>
    <row r="34" spans="2:53" ht="18.600000000000001" customHeight="1" x14ac:dyDescent="0.3">
      <c r="B34" s="255">
        <v>25</v>
      </c>
      <c r="C34" s="266">
        <v>52740829</v>
      </c>
      <c r="D34" s="257" t="str">
        <f>IFERROR(VLOOKUP($C34,[2]BD!$B$6:$O$205,2,0),"")</f>
        <v>HERNANDEZ LUGO YADY ALEJANDRA</v>
      </c>
      <c r="E34" s="258" t="s">
        <v>1444</v>
      </c>
      <c r="F34" s="284" t="s">
        <v>178</v>
      </c>
      <c r="G34" s="257" t="str">
        <f>IFERROR(VLOOKUP($C34,[2]BD!$B$6:$O$205,14,0),"")</f>
        <v>3046415013</v>
      </c>
      <c r="H34" s="257" t="s">
        <v>211</v>
      </c>
      <c r="I34" s="257" t="str">
        <f>IFERROR(VLOOKUP($C34,[2]BD!$B$6:$O$205,4,0),"")</f>
        <v>06/01/2026</v>
      </c>
      <c r="J34" s="308" t="s">
        <v>1482</v>
      </c>
      <c r="K34" s="308" t="s">
        <v>1488</v>
      </c>
      <c r="L34" s="308" t="s">
        <v>1488</v>
      </c>
      <c r="M34" s="308" t="s">
        <v>1488</v>
      </c>
      <c r="N34" s="308" t="s">
        <v>1488</v>
      </c>
      <c r="O34" s="308" t="s">
        <v>1488</v>
      </c>
      <c r="P34" s="308" t="s">
        <v>1488</v>
      </c>
      <c r="Q34" s="308" t="s">
        <v>1482</v>
      </c>
      <c r="R34" s="308" t="s">
        <v>1488</v>
      </c>
      <c r="S34" s="308" t="s">
        <v>1488</v>
      </c>
      <c r="T34" s="308" t="s">
        <v>1488</v>
      </c>
      <c r="U34" s="308" t="s">
        <v>1488</v>
      </c>
      <c r="V34" s="308" t="s">
        <v>1488</v>
      </c>
      <c r="W34" s="308" t="s">
        <v>1488</v>
      </c>
      <c r="X34" s="308" t="s">
        <v>1482</v>
      </c>
      <c r="Y34" s="308" t="s">
        <v>1488</v>
      </c>
      <c r="Z34" s="308" t="s">
        <v>1488</v>
      </c>
      <c r="AA34" s="308" t="s">
        <v>1488</v>
      </c>
      <c r="AB34" s="308" t="s">
        <v>1488</v>
      </c>
      <c r="AC34" s="308" t="s">
        <v>1488</v>
      </c>
      <c r="AD34" s="308" t="s">
        <v>1488</v>
      </c>
      <c r="AE34" s="308" t="s">
        <v>1482</v>
      </c>
      <c r="AF34" s="308" t="s">
        <v>1488</v>
      </c>
      <c r="AG34" s="308" t="s">
        <v>1488</v>
      </c>
      <c r="AH34" s="308" t="s">
        <v>1488</v>
      </c>
      <c r="AI34" s="308" t="s">
        <v>1488</v>
      </c>
      <c r="AJ34" s="308" t="s">
        <v>1488</v>
      </c>
      <c r="AK34" s="308" t="s">
        <v>1488</v>
      </c>
      <c r="AL34" s="308" t="s">
        <v>1488</v>
      </c>
      <c r="AM34" s="308" t="s">
        <v>1488</v>
      </c>
      <c r="AO34" s="322">
        <f t="shared" si="4"/>
        <v>0</v>
      </c>
      <c r="AP34" s="322">
        <f t="shared" si="4"/>
        <v>0</v>
      </c>
      <c r="AQ34" s="322">
        <f t="shared" si="4"/>
        <v>4</v>
      </c>
      <c r="AR34" s="322">
        <f t="shared" si="4"/>
        <v>0</v>
      </c>
      <c r="AS34" s="322">
        <f t="shared" si="4"/>
        <v>0</v>
      </c>
      <c r="AT34" s="322">
        <f t="shared" si="4"/>
        <v>0</v>
      </c>
      <c r="AU34" s="322">
        <f t="shared" si="4"/>
        <v>0</v>
      </c>
      <c r="AV34" s="322">
        <f t="shared" si="4"/>
        <v>0</v>
      </c>
      <c r="AW34" s="322">
        <f t="shared" si="4"/>
        <v>26</v>
      </c>
      <c r="AX34" s="322">
        <f t="shared" si="4"/>
        <v>0</v>
      </c>
      <c r="AY34" s="322">
        <f t="shared" si="4"/>
        <v>0</v>
      </c>
      <c r="AZ34" s="322">
        <f t="shared" si="4"/>
        <v>0</v>
      </c>
      <c r="BA34" s="323">
        <f t="shared" si="5"/>
        <v>4</v>
      </c>
    </row>
    <row r="35" spans="2:53" ht="18.600000000000001" customHeight="1" x14ac:dyDescent="0.3">
      <c r="B35" s="255">
        <v>26</v>
      </c>
      <c r="C35" s="266">
        <v>1020781448</v>
      </c>
      <c r="D35" s="257" t="str">
        <f>IFERROR(VLOOKUP($C35,[2]BD!$B$6:$O$205,2,0),"")</f>
        <v xml:space="preserve">YESQUEN SINISTERRA XIMENA </v>
      </c>
      <c r="E35" s="258" t="s">
        <v>1444</v>
      </c>
      <c r="F35" s="284" t="s">
        <v>178</v>
      </c>
      <c r="G35" s="257" t="str">
        <f>IFERROR(VLOOKUP($C35,[2]BD!$B$6:$O$205,14,0),"")</f>
        <v>3234039310</v>
      </c>
      <c r="H35" s="257" t="s">
        <v>211</v>
      </c>
      <c r="I35" s="257" t="str">
        <f>IFERROR(VLOOKUP($C35,[2]BD!$B$6:$O$205,4,0),"")</f>
        <v>06/01/2026</v>
      </c>
      <c r="J35" s="308" t="s">
        <v>1482</v>
      </c>
      <c r="K35" s="308" t="s">
        <v>1483</v>
      </c>
      <c r="L35" s="308" t="s">
        <v>1483</v>
      </c>
      <c r="M35" s="308" t="s">
        <v>1483</v>
      </c>
      <c r="N35" s="308" t="s">
        <v>1483</v>
      </c>
      <c r="O35" s="308" t="s">
        <v>1483</v>
      </c>
      <c r="P35" s="308" t="s">
        <v>1483</v>
      </c>
      <c r="Q35" s="308" t="s">
        <v>1482</v>
      </c>
      <c r="R35" s="308" t="s">
        <v>1483</v>
      </c>
      <c r="S35" s="308" t="s">
        <v>1483</v>
      </c>
      <c r="T35" s="308" t="s">
        <v>1483</v>
      </c>
      <c r="U35" s="308" t="s">
        <v>1483</v>
      </c>
      <c r="V35" s="308" t="s">
        <v>1483</v>
      </c>
      <c r="W35" s="308" t="s">
        <v>1483</v>
      </c>
      <c r="X35" s="308" t="s">
        <v>1482</v>
      </c>
      <c r="Y35" s="308" t="s">
        <v>1491</v>
      </c>
      <c r="Z35" s="308" t="s">
        <v>1491</v>
      </c>
      <c r="AA35" s="308" t="s">
        <v>1491</v>
      </c>
      <c r="AB35" s="308" t="s">
        <v>1491</v>
      </c>
      <c r="AC35" s="308" t="s">
        <v>1491</v>
      </c>
      <c r="AD35" s="308" t="s">
        <v>1491</v>
      </c>
      <c r="AE35" s="308" t="s">
        <v>1482</v>
      </c>
      <c r="AF35" s="308" t="s">
        <v>1491</v>
      </c>
      <c r="AG35" s="308" t="s">
        <v>1491</v>
      </c>
      <c r="AH35" s="308" t="s">
        <v>1491</v>
      </c>
      <c r="AI35" s="308" t="s">
        <v>1491</v>
      </c>
      <c r="AJ35" s="308" t="s">
        <v>1491</v>
      </c>
      <c r="AK35" s="308" t="s">
        <v>1491</v>
      </c>
      <c r="AL35" s="308" t="s">
        <v>1482</v>
      </c>
      <c r="AM35" s="308" t="s">
        <v>1491</v>
      </c>
      <c r="AO35" s="322">
        <f t="shared" si="4"/>
        <v>0</v>
      </c>
      <c r="AP35" s="322">
        <f t="shared" si="4"/>
        <v>0</v>
      </c>
      <c r="AQ35" s="322">
        <f t="shared" si="4"/>
        <v>5</v>
      </c>
      <c r="AR35" s="322">
        <f t="shared" si="4"/>
        <v>12</v>
      </c>
      <c r="AS35" s="322">
        <f t="shared" si="4"/>
        <v>0</v>
      </c>
      <c r="AT35" s="322">
        <f t="shared" si="4"/>
        <v>0</v>
      </c>
      <c r="AU35" s="322">
        <f t="shared" si="4"/>
        <v>0</v>
      </c>
      <c r="AV35" s="322">
        <f t="shared" si="4"/>
        <v>0</v>
      </c>
      <c r="AW35" s="322">
        <f t="shared" si="4"/>
        <v>0</v>
      </c>
      <c r="AX35" s="322">
        <f t="shared" si="4"/>
        <v>0</v>
      </c>
      <c r="AY35" s="322">
        <f t="shared" si="4"/>
        <v>0</v>
      </c>
      <c r="AZ35" s="322">
        <f t="shared" si="4"/>
        <v>13</v>
      </c>
      <c r="BA35" s="323">
        <f t="shared" si="5"/>
        <v>18</v>
      </c>
    </row>
    <row r="36" spans="2:53" ht="18.600000000000001" customHeight="1" x14ac:dyDescent="0.3">
      <c r="B36" s="255">
        <v>27</v>
      </c>
      <c r="C36" s="266">
        <v>1233911895</v>
      </c>
      <c r="D36" s="257" t="str">
        <f>IFERROR(VLOOKUP($C36,[2]BD!$B$6:$O$205,2,0),"")</f>
        <v>PATINO MONTANO YURY MAYERLY</v>
      </c>
      <c r="E36" s="258" t="s">
        <v>1444</v>
      </c>
      <c r="F36" s="284" t="s">
        <v>178</v>
      </c>
      <c r="G36" s="257" t="str">
        <f>IFERROR(VLOOKUP($C36,[2]BD!$B$6:$O$205,14,0),"")</f>
        <v>3005075170</v>
      </c>
      <c r="H36" s="257" t="s">
        <v>211</v>
      </c>
      <c r="I36" s="257" t="str">
        <f>IFERROR(VLOOKUP($C36,[2]BD!$B$6:$O$205,4,0),"")</f>
        <v>02/01/2026</v>
      </c>
      <c r="J36" s="308" t="s">
        <v>1482</v>
      </c>
      <c r="K36" s="308" t="s">
        <v>1491</v>
      </c>
      <c r="L36" s="308" t="s">
        <v>1491</v>
      </c>
      <c r="M36" s="308" t="s">
        <v>1491</v>
      </c>
      <c r="N36" s="308" t="s">
        <v>1491</v>
      </c>
      <c r="O36" s="308" t="s">
        <v>1491</v>
      </c>
      <c r="P36" s="308" t="s">
        <v>1491</v>
      </c>
      <c r="Q36" s="308" t="s">
        <v>1482</v>
      </c>
      <c r="R36" s="308" t="s">
        <v>1491</v>
      </c>
      <c r="S36" s="308" t="s">
        <v>1491</v>
      </c>
      <c r="T36" s="308" t="s">
        <v>1491</v>
      </c>
      <c r="U36" s="308" t="s">
        <v>1491</v>
      </c>
      <c r="V36" s="308" t="s">
        <v>1491</v>
      </c>
      <c r="W36" s="308" t="s">
        <v>1491</v>
      </c>
      <c r="X36" s="308" t="s">
        <v>1482</v>
      </c>
      <c r="Y36" s="308" t="s">
        <v>1491</v>
      </c>
      <c r="Z36" s="308" t="s">
        <v>1491</v>
      </c>
      <c r="AA36" s="308" t="s">
        <v>1491</v>
      </c>
      <c r="AB36" s="308" t="s">
        <v>1491</v>
      </c>
      <c r="AC36" s="308" t="s">
        <v>1491</v>
      </c>
      <c r="AD36" s="308" t="s">
        <v>1491</v>
      </c>
      <c r="AE36" s="308" t="s">
        <v>1482</v>
      </c>
      <c r="AF36" s="308" t="s">
        <v>1491</v>
      </c>
      <c r="AG36" s="308" t="s">
        <v>1491</v>
      </c>
      <c r="AH36" s="308" t="s">
        <v>1491</v>
      </c>
      <c r="AI36" s="308" t="s">
        <v>1491</v>
      </c>
      <c r="AJ36" s="308" t="s">
        <v>1491</v>
      </c>
      <c r="AK36" s="308" t="s">
        <v>1491</v>
      </c>
      <c r="AL36" s="308" t="s">
        <v>1482</v>
      </c>
      <c r="AM36" s="308" t="s">
        <v>1491</v>
      </c>
      <c r="AO36" s="322">
        <f t="shared" si="4"/>
        <v>0</v>
      </c>
      <c r="AP36" s="322">
        <f t="shared" si="4"/>
        <v>0</v>
      </c>
      <c r="AQ36" s="322">
        <f t="shared" si="4"/>
        <v>5</v>
      </c>
      <c r="AR36" s="322">
        <f t="shared" si="4"/>
        <v>0</v>
      </c>
      <c r="AS36" s="322">
        <f t="shared" si="4"/>
        <v>0</v>
      </c>
      <c r="AT36" s="322">
        <f t="shared" si="4"/>
        <v>0</v>
      </c>
      <c r="AU36" s="322">
        <f t="shared" si="4"/>
        <v>0</v>
      </c>
      <c r="AV36" s="322">
        <f t="shared" si="4"/>
        <v>0</v>
      </c>
      <c r="AW36" s="322">
        <f t="shared" si="4"/>
        <v>0</v>
      </c>
      <c r="AX36" s="322">
        <f t="shared" si="4"/>
        <v>0</v>
      </c>
      <c r="AY36" s="322">
        <f t="shared" si="4"/>
        <v>0</v>
      </c>
      <c r="AZ36" s="322">
        <f t="shared" si="4"/>
        <v>25</v>
      </c>
      <c r="BA36" s="323">
        <f t="shared" si="5"/>
        <v>30</v>
      </c>
    </row>
    <row r="37" spans="2:53" ht="18.600000000000001" customHeight="1" x14ac:dyDescent="0.3">
      <c r="B37" s="255">
        <v>28</v>
      </c>
      <c r="C37" s="266">
        <v>5070700</v>
      </c>
      <c r="D37" s="257" t="str">
        <f>IFERROR(VLOOKUP($C37,[2]BD!$B$6:$O$205,2,0),"")</f>
        <v>ABDO CORTES YANNA ZORAYA</v>
      </c>
      <c r="E37" s="391" t="s">
        <v>1444</v>
      </c>
      <c r="F37" s="284" t="s">
        <v>178</v>
      </c>
      <c r="G37" s="257" t="str">
        <f>IFERROR(VLOOKUP($C37,[2]BD!$B$6:$O$205,14,0),"")</f>
        <v>3008787026</v>
      </c>
      <c r="H37" s="257" t="s">
        <v>208</v>
      </c>
      <c r="I37" s="257" t="str">
        <f>IFERROR(VLOOKUP($C37,[2]BD!$B$6:$O$205,4,0),"")</f>
        <v>12/12/2025</v>
      </c>
      <c r="J37" s="308" t="s">
        <v>1482</v>
      </c>
      <c r="K37" s="308" t="s">
        <v>1491</v>
      </c>
      <c r="L37" s="308" t="s">
        <v>1491</v>
      </c>
      <c r="M37" s="308" t="s">
        <v>1491</v>
      </c>
      <c r="N37" s="308" t="s">
        <v>1491</v>
      </c>
      <c r="O37" s="308" t="s">
        <v>1491</v>
      </c>
      <c r="P37" s="308" t="s">
        <v>1491</v>
      </c>
      <c r="Q37" s="308" t="s">
        <v>1482</v>
      </c>
      <c r="R37" s="308" t="s">
        <v>1491</v>
      </c>
      <c r="S37" s="308" t="s">
        <v>1491</v>
      </c>
      <c r="T37" s="308" t="s">
        <v>1491</v>
      </c>
      <c r="U37" s="308" t="s">
        <v>1491</v>
      </c>
      <c r="V37" s="308" t="s">
        <v>1491</v>
      </c>
      <c r="W37" s="308" t="s">
        <v>1491</v>
      </c>
      <c r="X37" s="308" t="s">
        <v>1482</v>
      </c>
      <c r="Y37" s="308" t="s">
        <v>1491</v>
      </c>
      <c r="Z37" s="308" t="s">
        <v>1491</v>
      </c>
      <c r="AA37" s="308" t="s">
        <v>1491</v>
      </c>
      <c r="AB37" s="308" t="s">
        <v>1491</v>
      </c>
      <c r="AC37" s="308" t="s">
        <v>1491</v>
      </c>
      <c r="AD37" s="308" t="s">
        <v>1491</v>
      </c>
      <c r="AE37" s="308" t="s">
        <v>1482</v>
      </c>
      <c r="AF37" s="308" t="s">
        <v>1491</v>
      </c>
      <c r="AG37" s="308" t="s">
        <v>1491</v>
      </c>
      <c r="AH37" s="308" t="s">
        <v>1491</v>
      </c>
      <c r="AI37" s="308" t="s">
        <v>1491</v>
      </c>
      <c r="AJ37" s="308" t="s">
        <v>1491</v>
      </c>
      <c r="AK37" s="308" t="s">
        <v>1491</v>
      </c>
      <c r="AL37" s="308" t="s">
        <v>1482</v>
      </c>
      <c r="AM37" s="308" t="s">
        <v>1491</v>
      </c>
      <c r="AO37" s="322">
        <f t="shared" si="4"/>
        <v>0</v>
      </c>
      <c r="AP37" s="322">
        <f t="shared" si="4"/>
        <v>0</v>
      </c>
      <c r="AQ37" s="322">
        <f t="shared" si="4"/>
        <v>5</v>
      </c>
      <c r="AR37" s="322">
        <f t="shared" si="4"/>
        <v>0</v>
      </c>
      <c r="AS37" s="322">
        <f t="shared" si="4"/>
        <v>0</v>
      </c>
      <c r="AT37" s="322">
        <f t="shared" si="4"/>
        <v>0</v>
      </c>
      <c r="AU37" s="322">
        <f t="shared" si="4"/>
        <v>0</v>
      </c>
      <c r="AV37" s="322">
        <f t="shared" si="4"/>
        <v>0</v>
      </c>
      <c r="AW37" s="322">
        <f t="shared" si="4"/>
        <v>0</v>
      </c>
      <c r="AX37" s="322">
        <f t="shared" si="4"/>
        <v>0</v>
      </c>
      <c r="AY37" s="322">
        <f t="shared" si="4"/>
        <v>0</v>
      </c>
      <c r="AZ37" s="322">
        <f t="shared" si="4"/>
        <v>25</v>
      </c>
      <c r="BA37" s="323">
        <f t="shared" si="5"/>
        <v>30</v>
      </c>
    </row>
    <row r="38" spans="2:53" ht="18.600000000000001" customHeight="1" x14ac:dyDescent="0.3">
      <c r="B38" s="255">
        <v>29</v>
      </c>
      <c r="C38" s="266">
        <v>1233899199</v>
      </c>
      <c r="D38" s="257" t="str">
        <f>IFERROR(VLOOKUP($C38,[2]BD!$B$6:$O$205,2,0),"")</f>
        <v xml:space="preserve">VELOZA GALINDO RODRIGO </v>
      </c>
      <c r="E38" s="258" t="s">
        <v>1444</v>
      </c>
      <c r="F38" s="284" t="s">
        <v>983</v>
      </c>
      <c r="G38" s="257" t="str">
        <f>IFERROR(VLOOKUP($C38,[2]BD!$B$6:$O$205,14,0),"")</f>
        <v>3102935990</v>
      </c>
      <c r="H38" s="257" t="s">
        <v>215</v>
      </c>
      <c r="I38" s="257" t="str">
        <f>IFERROR(VLOOKUP($C38,[2]BD!$B$6:$O$205,4,0),"")</f>
        <v>19/01/2026</v>
      </c>
      <c r="J38" s="308" t="s">
        <v>1482</v>
      </c>
      <c r="K38" s="308" t="s">
        <v>1491</v>
      </c>
      <c r="L38" s="308" t="s">
        <v>1491</v>
      </c>
      <c r="M38" s="308" t="s">
        <v>1491</v>
      </c>
      <c r="N38" s="308" t="s">
        <v>1491</v>
      </c>
      <c r="O38" s="308" t="s">
        <v>1491</v>
      </c>
      <c r="P38" s="308" t="s">
        <v>1491</v>
      </c>
      <c r="Q38" s="308" t="s">
        <v>1482</v>
      </c>
      <c r="R38" s="308" t="s">
        <v>1491</v>
      </c>
      <c r="S38" s="308" t="s">
        <v>1491</v>
      </c>
      <c r="T38" s="308" t="s">
        <v>1491</v>
      </c>
      <c r="U38" s="308" t="s">
        <v>1491</v>
      </c>
      <c r="V38" s="308" t="s">
        <v>1491</v>
      </c>
      <c r="W38" s="308" t="s">
        <v>1491</v>
      </c>
      <c r="X38" s="308" t="s">
        <v>1482</v>
      </c>
      <c r="Y38" s="308" t="s">
        <v>1491</v>
      </c>
      <c r="Z38" s="308" t="s">
        <v>1491</v>
      </c>
      <c r="AA38" s="308" t="s">
        <v>1491</v>
      </c>
      <c r="AB38" s="308" t="s">
        <v>1491</v>
      </c>
      <c r="AC38" s="308" t="s">
        <v>1491</v>
      </c>
      <c r="AD38" s="308" t="s">
        <v>1491</v>
      </c>
      <c r="AE38" s="308" t="s">
        <v>1482</v>
      </c>
      <c r="AF38" s="308" t="s">
        <v>1491</v>
      </c>
      <c r="AG38" s="308" t="s">
        <v>1491</v>
      </c>
      <c r="AH38" s="308" t="s">
        <v>1491</v>
      </c>
      <c r="AI38" s="308" t="s">
        <v>1491</v>
      </c>
      <c r="AJ38" s="308" t="s">
        <v>1491</v>
      </c>
      <c r="AK38" s="308" t="s">
        <v>1491</v>
      </c>
      <c r="AL38" s="308" t="s">
        <v>1482</v>
      </c>
      <c r="AM38" s="308" t="s">
        <v>1491</v>
      </c>
      <c r="AO38" s="322">
        <f t="shared" si="4"/>
        <v>0</v>
      </c>
      <c r="AP38" s="322">
        <f t="shared" si="4"/>
        <v>0</v>
      </c>
      <c r="AQ38" s="322">
        <f t="shared" si="4"/>
        <v>5</v>
      </c>
      <c r="AR38" s="322">
        <f t="shared" si="4"/>
        <v>0</v>
      </c>
      <c r="AS38" s="322">
        <f t="shared" si="4"/>
        <v>0</v>
      </c>
      <c r="AT38" s="322">
        <f t="shared" si="4"/>
        <v>0</v>
      </c>
      <c r="AU38" s="322">
        <f t="shared" si="4"/>
        <v>0</v>
      </c>
      <c r="AV38" s="322">
        <f t="shared" si="4"/>
        <v>0</v>
      </c>
      <c r="AW38" s="322">
        <f t="shared" si="4"/>
        <v>0</v>
      </c>
      <c r="AX38" s="322">
        <f t="shared" si="4"/>
        <v>0</v>
      </c>
      <c r="AY38" s="322">
        <f t="shared" si="4"/>
        <v>0</v>
      </c>
      <c r="AZ38" s="322">
        <f t="shared" si="4"/>
        <v>25</v>
      </c>
      <c r="BA38" s="323">
        <f t="shared" si="5"/>
        <v>30</v>
      </c>
    </row>
    <row r="39" spans="2:53" ht="18.600000000000001" customHeight="1" x14ac:dyDescent="0.3">
      <c r="B39" s="255">
        <v>30</v>
      </c>
      <c r="C39" s="266">
        <v>1047424392</v>
      </c>
      <c r="D39" s="257" t="str">
        <f>IFERROR(VLOOKUP($C39,[2]BD!$B$6:$O$205,2,0),"")</f>
        <v>ROJAS MARTINEZ MARIA CONSUELO</v>
      </c>
      <c r="E39" s="258" t="s">
        <v>1444</v>
      </c>
      <c r="F39" s="284" t="s">
        <v>178</v>
      </c>
      <c r="G39" s="257" t="str">
        <f>IFERROR(VLOOKUP($C39,[2]BD!$B$6:$O$205,14,0),"")</f>
        <v>3018680768</v>
      </c>
      <c r="H39" s="257" t="s">
        <v>216</v>
      </c>
      <c r="I39" s="257" t="str">
        <f>IFERROR(VLOOKUP($C39,[2]BD!$B$6:$O$205,4,0),"")</f>
        <v>22/01/2026</v>
      </c>
      <c r="J39" s="308" t="s">
        <v>1482</v>
      </c>
      <c r="K39" s="308" t="s">
        <v>1491</v>
      </c>
      <c r="L39" s="308" t="s">
        <v>1491</v>
      </c>
      <c r="M39" s="308" t="s">
        <v>1491</v>
      </c>
      <c r="N39" s="308" t="s">
        <v>1491</v>
      </c>
      <c r="O39" s="308" t="s">
        <v>1491</v>
      </c>
      <c r="P39" s="308" t="s">
        <v>1491</v>
      </c>
      <c r="Q39" s="308" t="s">
        <v>1482</v>
      </c>
      <c r="R39" s="308" t="s">
        <v>1491</v>
      </c>
      <c r="S39" s="308" t="s">
        <v>1491</v>
      </c>
      <c r="T39" s="308" t="s">
        <v>1491</v>
      </c>
      <c r="U39" s="308" t="s">
        <v>1491</v>
      </c>
      <c r="V39" s="308" t="s">
        <v>1491</v>
      </c>
      <c r="W39" s="308" t="s">
        <v>1491</v>
      </c>
      <c r="X39" s="308" t="s">
        <v>1482</v>
      </c>
      <c r="Y39" s="308" t="s">
        <v>1491</v>
      </c>
      <c r="Z39" s="308" t="s">
        <v>1480</v>
      </c>
      <c r="AA39" s="308" t="s">
        <v>1491</v>
      </c>
      <c r="AB39" s="308" t="s">
        <v>1491</v>
      </c>
      <c r="AC39" s="308" t="s">
        <v>1491</v>
      </c>
      <c r="AD39" s="308" t="s">
        <v>1491</v>
      </c>
      <c r="AE39" s="308" t="s">
        <v>1482</v>
      </c>
      <c r="AF39" s="308" t="s">
        <v>1491</v>
      </c>
      <c r="AG39" s="308" t="s">
        <v>1491</v>
      </c>
      <c r="AH39" s="308" t="s">
        <v>1491</v>
      </c>
      <c r="AI39" s="308" t="s">
        <v>1491</v>
      </c>
      <c r="AJ39" s="308" t="s">
        <v>1491</v>
      </c>
      <c r="AK39" s="308" t="s">
        <v>1491</v>
      </c>
      <c r="AL39" s="308" t="s">
        <v>1482</v>
      </c>
      <c r="AM39" s="308" t="s">
        <v>1491</v>
      </c>
      <c r="AO39" s="322">
        <f t="shared" si="4"/>
        <v>1</v>
      </c>
      <c r="AP39" s="322">
        <f t="shared" si="4"/>
        <v>0</v>
      </c>
      <c r="AQ39" s="322">
        <f t="shared" si="4"/>
        <v>5</v>
      </c>
      <c r="AR39" s="322">
        <f t="shared" si="4"/>
        <v>0</v>
      </c>
      <c r="AS39" s="322">
        <f t="shared" si="4"/>
        <v>0</v>
      </c>
      <c r="AT39" s="322">
        <f t="shared" si="4"/>
        <v>0</v>
      </c>
      <c r="AU39" s="322">
        <f t="shared" si="4"/>
        <v>0</v>
      </c>
      <c r="AV39" s="322">
        <f t="shared" si="4"/>
        <v>0</v>
      </c>
      <c r="AW39" s="322">
        <f t="shared" si="4"/>
        <v>0</v>
      </c>
      <c r="AX39" s="322">
        <f t="shared" si="4"/>
        <v>0</v>
      </c>
      <c r="AY39" s="322">
        <f t="shared" si="4"/>
        <v>0</v>
      </c>
      <c r="AZ39" s="322">
        <f t="shared" si="4"/>
        <v>24</v>
      </c>
      <c r="BA39" s="323">
        <f t="shared" si="5"/>
        <v>29</v>
      </c>
    </row>
    <row r="40" spans="2:53" ht="18.600000000000001" customHeight="1" x14ac:dyDescent="0.3">
      <c r="B40" s="255">
        <v>31</v>
      </c>
      <c r="C40" s="266">
        <v>1073707145</v>
      </c>
      <c r="D40" s="257" t="str">
        <f>IFERROR(VLOOKUP($C40,[2]BD!$B$6:$O$205,2,0),"")</f>
        <v>CHAMORRO OSPINO EMILI PAOLA</v>
      </c>
      <c r="E40" s="258" t="s">
        <v>1444</v>
      </c>
      <c r="F40" s="284" t="s">
        <v>178</v>
      </c>
      <c r="G40" s="257" t="str">
        <f>IFERROR(VLOOKUP($C40,[2]BD!$B$6:$O$205,14,0),"")</f>
        <v>3014499286</v>
      </c>
      <c r="H40" s="257" t="s">
        <v>211</v>
      </c>
      <c r="I40" s="257" t="str">
        <f>IFERROR(VLOOKUP($C40,[2]BD!$B$6:$O$205,4,0),"")</f>
        <v>18/10/2025</v>
      </c>
      <c r="J40" s="308" t="s">
        <v>1482</v>
      </c>
      <c r="K40" s="308" t="s">
        <v>1491</v>
      </c>
      <c r="L40" s="308" t="s">
        <v>1491</v>
      </c>
      <c r="M40" s="308" t="s">
        <v>1491</v>
      </c>
      <c r="N40" s="308" t="s">
        <v>1491</v>
      </c>
      <c r="O40" s="308" t="s">
        <v>1491</v>
      </c>
      <c r="P40" s="308" t="s">
        <v>1491</v>
      </c>
      <c r="Q40" s="308" t="s">
        <v>1482</v>
      </c>
      <c r="R40" s="308" t="s">
        <v>1491</v>
      </c>
      <c r="S40" s="308" t="s">
        <v>1491</v>
      </c>
      <c r="T40" s="308" t="s">
        <v>1491</v>
      </c>
      <c r="U40" s="308" t="s">
        <v>1491</v>
      </c>
      <c r="V40" s="308" t="s">
        <v>1491</v>
      </c>
      <c r="W40" s="308" t="s">
        <v>1491</v>
      </c>
      <c r="X40" s="308" t="s">
        <v>1482</v>
      </c>
      <c r="Y40" s="308" t="s">
        <v>1491</v>
      </c>
      <c r="Z40" s="308" t="s">
        <v>1491</v>
      </c>
      <c r="AA40" s="308" t="s">
        <v>1491</v>
      </c>
      <c r="AB40" s="308" t="s">
        <v>1491</v>
      </c>
      <c r="AC40" s="308" t="s">
        <v>1491</v>
      </c>
      <c r="AD40" s="308" t="s">
        <v>1491</v>
      </c>
      <c r="AE40" s="308" t="s">
        <v>1482</v>
      </c>
      <c r="AF40" s="308" t="s">
        <v>1491</v>
      </c>
      <c r="AG40" s="308" t="s">
        <v>1491</v>
      </c>
      <c r="AH40" s="308" t="s">
        <v>1491</v>
      </c>
      <c r="AI40" s="308" t="s">
        <v>1491</v>
      </c>
      <c r="AJ40" s="308" t="s">
        <v>1491</v>
      </c>
      <c r="AK40" s="308" t="s">
        <v>1491</v>
      </c>
      <c r="AL40" s="308" t="s">
        <v>1482</v>
      </c>
      <c r="AM40" s="308" t="s">
        <v>1491</v>
      </c>
      <c r="AO40" s="322">
        <f t="shared" si="4"/>
        <v>0</v>
      </c>
      <c r="AP40" s="322">
        <f t="shared" si="4"/>
        <v>0</v>
      </c>
      <c r="AQ40" s="322">
        <f t="shared" si="4"/>
        <v>5</v>
      </c>
      <c r="AR40" s="322">
        <f t="shared" si="4"/>
        <v>0</v>
      </c>
      <c r="AS40" s="322">
        <f t="shared" si="4"/>
        <v>0</v>
      </c>
      <c r="AT40" s="322">
        <f t="shared" si="4"/>
        <v>0</v>
      </c>
      <c r="AU40" s="322">
        <f t="shared" si="4"/>
        <v>0</v>
      </c>
      <c r="AV40" s="322">
        <f t="shared" si="4"/>
        <v>0</v>
      </c>
      <c r="AW40" s="322">
        <f t="shared" si="4"/>
        <v>0</v>
      </c>
      <c r="AX40" s="322">
        <f t="shared" si="4"/>
        <v>0</v>
      </c>
      <c r="AY40" s="322">
        <f t="shared" si="4"/>
        <v>0</v>
      </c>
      <c r="AZ40" s="322">
        <f t="shared" si="4"/>
        <v>25</v>
      </c>
      <c r="BA40" s="323">
        <f t="shared" si="5"/>
        <v>30</v>
      </c>
    </row>
    <row r="41" spans="2:53" ht="18.600000000000001" customHeight="1" x14ac:dyDescent="0.3">
      <c r="B41" s="255">
        <v>32</v>
      </c>
      <c r="C41" s="266">
        <v>1032483405</v>
      </c>
      <c r="D41" s="257" t="str">
        <f>IFERROR(VLOOKUP($C41,[2]BD!$B$6:$O$205,2,0),"")</f>
        <v>ZAPATA CAMACHO NUBIA AMPARO</v>
      </c>
      <c r="E41" s="258" t="s">
        <v>1444</v>
      </c>
      <c r="F41" s="284" t="s">
        <v>178</v>
      </c>
      <c r="G41" s="257" t="str">
        <f>IFERROR(VLOOKUP($C41,[2]BD!$B$6:$O$205,14,0),"")</f>
        <v>3134753344</v>
      </c>
      <c r="H41" s="257" t="s">
        <v>212</v>
      </c>
      <c r="I41" s="257" t="str">
        <f>IFERROR(VLOOKUP($C41,[2]BD!$B$6:$O$205,4,0),"")</f>
        <v>18/10/2025</v>
      </c>
      <c r="J41" s="308" t="s">
        <v>1482</v>
      </c>
      <c r="K41" s="308" t="s">
        <v>1491</v>
      </c>
      <c r="L41" s="308" t="s">
        <v>1491</v>
      </c>
      <c r="M41" s="308" t="s">
        <v>1491</v>
      </c>
      <c r="N41" s="308" t="s">
        <v>1491</v>
      </c>
      <c r="O41" s="308" t="s">
        <v>1491</v>
      </c>
      <c r="P41" s="308" t="s">
        <v>1491</v>
      </c>
      <c r="Q41" s="308" t="s">
        <v>1482</v>
      </c>
      <c r="R41" s="308" t="s">
        <v>1491</v>
      </c>
      <c r="S41" s="308" t="s">
        <v>1491</v>
      </c>
      <c r="T41" s="308" t="s">
        <v>1491</v>
      </c>
      <c r="U41" s="308" t="s">
        <v>1491</v>
      </c>
      <c r="V41" s="308" t="s">
        <v>1491</v>
      </c>
      <c r="W41" s="308" t="s">
        <v>1491</v>
      </c>
      <c r="X41" s="308" t="s">
        <v>1482</v>
      </c>
      <c r="Y41" s="308" t="s">
        <v>1491</v>
      </c>
      <c r="Z41" s="308" t="s">
        <v>1491</v>
      </c>
      <c r="AA41" s="308" t="s">
        <v>1491</v>
      </c>
      <c r="AB41" s="308" t="s">
        <v>1491</v>
      </c>
      <c r="AC41" s="308" t="s">
        <v>1491</v>
      </c>
      <c r="AD41" s="308" t="s">
        <v>1491</v>
      </c>
      <c r="AE41" s="308" t="s">
        <v>1482</v>
      </c>
      <c r="AF41" s="308" t="s">
        <v>1491</v>
      </c>
      <c r="AG41" s="308" t="s">
        <v>1491</v>
      </c>
      <c r="AH41" s="308" t="s">
        <v>1491</v>
      </c>
      <c r="AI41" s="308" t="s">
        <v>1491</v>
      </c>
      <c r="AJ41" s="308" t="s">
        <v>1491</v>
      </c>
      <c r="AK41" s="308" t="s">
        <v>1491</v>
      </c>
      <c r="AL41" s="308" t="s">
        <v>1482</v>
      </c>
      <c r="AM41" s="308" t="s">
        <v>1491</v>
      </c>
      <c r="AO41" s="322">
        <f t="shared" si="4"/>
        <v>0</v>
      </c>
      <c r="AP41" s="322">
        <f t="shared" si="4"/>
        <v>0</v>
      </c>
      <c r="AQ41" s="322">
        <f t="shared" si="4"/>
        <v>5</v>
      </c>
      <c r="AR41" s="322">
        <f t="shared" si="4"/>
        <v>0</v>
      </c>
      <c r="AS41" s="322">
        <f t="shared" si="4"/>
        <v>0</v>
      </c>
      <c r="AT41" s="322">
        <f t="shared" si="4"/>
        <v>0</v>
      </c>
      <c r="AU41" s="322">
        <f t="shared" si="4"/>
        <v>0</v>
      </c>
      <c r="AV41" s="322">
        <f t="shared" si="4"/>
        <v>0</v>
      </c>
      <c r="AW41" s="322">
        <f t="shared" si="4"/>
        <v>0</v>
      </c>
      <c r="AX41" s="322">
        <f t="shared" si="4"/>
        <v>0</v>
      </c>
      <c r="AY41" s="322">
        <f t="shared" si="4"/>
        <v>0</v>
      </c>
      <c r="AZ41" s="322">
        <f t="shared" si="4"/>
        <v>25</v>
      </c>
      <c r="BA41" s="323">
        <f t="shared" si="5"/>
        <v>30</v>
      </c>
    </row>
    <row r="42" spans="2:53" ht="18.600000000000001" customHeight="1" x14ac:dyDescent="0.3">
      <c r="B42" s="255">
        <v>33</v>
      </c>
      <c r="C42" s="266">
        <v>1022936063</v>
      </c>
      <c r="D42" s="257" t="str">
        <f>IFERROR(VLOOKUP($C42,[2]BD!$B$6:$O$205,2,0),"")</f>
        <v>FAGUA ROMERO JUAN ALEJANDRO</v>
      </c>
      <c r="E42" s="258" t="s">
        <v>1444</v>
      </c>
      <c r="F42" s="284" t="s">
        <v>983</v>
      </c>
      <c r="G42" s="257" t="str">
        <f>IFERROR(VLOOKUP($C42,[2]BD!$B$6:$O$205,14,0),"")</f>
        <v>3057277346</v>
      </c>
      <c r="H42" s="34" t="s">
        <v>211</v>
      </c>
      <c r="I42" s="257" t="str">
        <f>IFERROR(VLOOKUP($C42,[2]BD!$B$6:$O$205,4,0),"")</f>
        <v>18/10/2025</v>
      </c>
      <c r="J42" s="308" t="s">
        <v>1482</v>
      </c>
      <c r="K42" s="308" t="s">
        <v>1491</v>
      </c>
      <c r="L42" s="308" t="s">
        <v>1491</v>
      </c>
      <c r="M42" s="308" t="s">
        <v>1491</v>
      </c>
      <c r="N42" s="308" t="s">
        <v>1491</v>
      </c>
      <c r="O42" s="308" t="s">
        <v>1491</v>
      </c>
      <c r="P42" s="308" t="s">
        <v>1491</v>
      </c>
      <c r="Q42" s="308" t="s">
        <v>1482</v>
      </c>
      <c r="R42" s="308" t="s">
        <v>1491</v>
      </c>
      <c r="S42" s="308" t="s">
        <v>1491</v>
      </c>
      <c r="T42" s="308" t="s">
        <v>1491</v>
      </c>
      <c r="U42" s="308" t="s">
        <v>1491</v>
      </c>
      <c r="V42" s="308" t="s">
        <v>1491</v>
      </c>
      <c r="W42" s="308" t="s">
        <v>1491</v>
      </c>
      <c r="X42" s="308" t="s">
        <v>1482</v>
      </c>
      <c r="Y42" s="308" t="s">
        <v>1491</v>
      </c>
      <c r="Z42" s="308" t="s">
        <v>1491</v>
      </c>
      <c r="AA42" s="308" t="s">
        <v>1491</v>
      </c>
      <c r="AB42" s="308" t="s">
        <v>1491</v>
      </c>
      <c r="AC42" s="308" t="s">
        <v>1491</v>
      </c>
      <c r="AD42" s="308" t="s">
        <v>1491</v>
      </c>
      <c r="AE42" s="308" t="s">
        <v>1482</v>
      </c>
      <c r="AF42" s="308" t="s">
        <v>1491</v>
      </c>
      <c r="AG42" s="308" t="s">
        <v>1491</v>
      </c>
      <c r="AH42" s="308" t="s">
        <v>1491</v>
      </c>
      <c r="AI42" s="308" t="s">
        <v>1491</v>
      </c>
      <c r="AJ42" s="308" t="s">
        <v>1491</v>
      </c>
      <c r="AK42" s="308" t="s">
        <v>1491</v>
      </c>
      <c r="AL42" s="308" t="s">
        <v>1482</v>
      </c>
      <c r="AM42" s="308" t="s">
        <v>1491</v>
      </c>
      <c r="AO42" s="322">
        <f t="shared" si="4"/>
        <v>0</v>
      </c>
      <c r="AP42" s="322">
        <f t="shared" si="4"/>
        <v>0</v>
      </c>
      <c r="AQ42" s="322">
        <f t="shared" si="4"/>
        <v>5</v>
      </c>
      <c r="AR42" s="322">
        <f t="shared" si="4"/>
        <v>0</v>
      </c>
      <c r="AS42" s="322">
        <f t="shared" si="4"/>
        <v>0</v>
      </c>
      <c r="AT42" s="322">
        <f t="shared" si="4"/>
        <v>0</v>
      </c>
      <c r="AU42" s="322">
        <f t="shared" si="4"/>
        <v>0</v>
      </c>
      <c r="AV42" s="322">
        <f t="shared" si="4"/>
        <v>0</v>
      </c>
      <c r="AW42" s="322">
        <f t="shared" si="4"/>
        <v>0</v>
      </c>
      <c r="AX42" s="322">
        <f t="shared" si="4"/>
        <v>0</v>
      </c>
      <c r="AY42" s="322">
        <f t="shared" si="4"/>
        <v>0</v>
      </c>
      <c r="AZ42" s="322">
        <f t="shared" si="4"/>
        <v>25</v>
      </c>
      <c r="BA42" s="323">
        <f t="shared" si="5"/>
        <v>30</v>
      </c>
    </row>
    <row r="43" spans="2:53" ht="18.600000000000001" customHeight="1" x14ac:dyDescent="0.3">
      <c r="B43" s="255">
        <v>34</v>
      </c>
      <c r="C43" s="266">
        <v>1028860401</v>
      </c>
      <c r="D43" s="257" t="str">
        <f>IFERROR(VLOOKUP($C43,[2]BD!$B$6:$O$205,2,0),"")</f>
        <v>VEGA MANFULA YEYSON YOTSUA</v>
      </c>
      <c r="E43" s="259" t="s">
        <v>1445</v>
      </c>
      <c r="F43" s="284" t="s">
        <v>982</v>
      </c>
      <c r="G43" s="257" t="str">
        <f>IFERROR(VLOOKUP($C43,[2]BD!$B$6:$O$205,14,0),"")</f>
        <v>3115389988</v>
      </c>
      <c r="H43" s="257" t="s">
        <v>218</v>
      </c>
      <c r="I43" s="257" t="str">
        <f>IFERROR(VLOOKUP($C43,[2]BD!$B$6:$O$205,4,0),"")</f>
        <v>18/10/2025</v>
      </c>
      <c r="J43" s="308" t="s">
        <v>1482</v>
      </c>
      <c r="K43" s="308" t="s">
        <v>1491</v>
      </c>
      <c r="L43" s="308" t="s">
        <v>1491</v>
      </c>
      <c r="M43" s="308" t="s">
        <v>1491</v>
      </c>
      <c r="N43" s="308" t="s">
        <v>1491</v>
      </c>
      <c r="O43" s="308" t="s">
        <v>1491</v>
      </c>
      <c r="P43" s="308" t="s">
        <v>1491</v>
      </c>
      <c r="Q43" s="308" t="s">
        <v>1482</v>
      </c>
      <c r="R43" s="308" t="s">
        <v>1491</v>
      </c>
      <c r="S43" s="308" t="s">
        <v>1491</v>
      </c>
      <c r="T43" s="308" t="s">
        <v>1491</v>
      </c>
      <c r="U43" s="308" t="s">
        <v>1491</v>
      </c>
      <c r="V43" s="308" t="s">
        <v>1491</v>
      </c>
      <c r="W43" s="308" t="s">
        <v>1491</v>
      </c>
      <c r="X43" s="308" t="s">
        <v>1482</v>
      </c>
      <c r="Y43" s="308" t="s">
        <v>1491</v>
      </c>
      <c r="Z43" s="308" t="s">
        <v>1491</v>
      </c>
      <c r="AA43" s="308" t="s">
        <v>1491</v>
      </c>
      <c r="AB43" s="308" t="s">
        <v>1491</v>
      </c>
      <c r="AC43" s="308" t="s">
        <v>1491</v>
      </c>
      <c r="AD43" s="308" t="s">
        <v>1491</v>
      </c>
      <c r="AE43" s="308" t="s">
        <v>1482</v>
      </c>
      <c r="AF43" s="308" t="s">
        <v>1491</v>
      </c>
      <c r="AG43" s="308" t="s">
        <v>1491</v>
      </c>
      <c r="AH43" s="308" t="s">
        <v>1491</v>
      </c>
      <c r="AI43" s="308" t="s">
        <v>1491</v>
      </c>
      <c r="AJ43" s="308" t="s">
        <v>1491</v>
      </c>
      <c r="AK43" s="308" t="s">
        <v>1491</v>
      </c>
      <c r="AL43" s="308" t="s">
        <v>1482</v>
      </c>
      <c r="AM43" s="308" t="s">
        <v>1491</v>
      </c>
      <c r="AO43" s="322">
        <f t="shared" ref="AO43:AZ64" si="6">COUNTIF($J43:$AM43,AO$8)</f>
        <v>0</v>
      </c>
      <c r="AP43" s="322">
        <f t="shared" si="6"/>
        <v>0</v>
      </c>
      <c r="AQ43" s="322">
        <f t="shared" si="6"/>
        <v>5</v>
      </c>
      <c r="AR43" s="322">
        <f t="shared" si="6"/>
        <v>0</v>
      </c>
      <c r="AS43" s="322">
        <f t="shared" si="6"/>
        <v>0</v>
      </c>
      <c r="AT43" s="322">
        <f t="shared" si="6"/>
        <v>0</v>
      </c>
      <c r="AU43" s="322">
        <f t="shared" si="6"/>
        <v>0</v>
      </c>
      <c r="AV43" s="322">
        <f t="shared" si="6"/>
        <v>0</v>
      </c>
      <c r="AW43" s="322">
        <f t="shared" si="6"/>
        <v>0</v>
      </c>
      <c r="AX43" s="322">
        <f t="shared" si="6"/>
        <v>0</v>
      </c>
      <c r="AY43" s="322">
        <f t="shared" si="6"/>
        <v>0</v>
      </c>
      <c r="AZ43" s="322">
        <f t="shared" si="6"/>
        <v>25</v>
      </c>
      <c r="BA43" s="323">
        <f t="shared" si="5"/>
        <v>30</v>
      </c>
    </row>
    <row r="44" spans="2:53" ht="18.600000000000001" customHeight="1" x14ac:dyDescent="0.3">
      <c r="B44" s="255">
        <v>35</v>
      </c>
      <c r="C44" s="266">
        <v>1001171553</v>
      </c>
      <c r="D44" s="257" t="str">
        <f>IFERROR(VLOOKUP($C44,[2]BD!$B$6:$O$205,2,0),"")</f>
        <v>GONZALEZ GUTIERREZ MICHAEL STIVEN</v>
      </c>
      <c r="E44" s="259" t="s">
        <v>1445</v>
      </c>
      <c r="F44" s="284" t="s">
        <v>982</v>
      </c>
      <c r="G44" s="257" t="str">
        <f>IFERROR(VLOOKUP($C44,[2]BD!$B$6:$O$205,14,0),"")</f>
        <v>3204873500</v>
      </c>
      <c r="H44" s="257" t="s">
        <v>209</v>
      </c>
      <c r="I44" s="257" t="str">
        <f>IFERROR(VLOOKUP($C44,[2]BD!$B$6:$O$205,4,0),"")</f>
        <v>18/10/2025</v>
      </c>
      <c r="J44" s="308" t="s">
        <v>1482</v>
      </c>
      <c r="K44" s="308" t="s">
        <v>1491</v>
      </c>
      <c r="L44" s="308" t="s">
        <v>1491</v>
      </c>
      <c r="M44" s="308" t="s">
        <v>1491</v>
      </c>
      <c r="N44" s="308" t="s">
        <v>1491</v>
      </c>
      <c r="O44" s="308" t="s">
        <v>1491</v>
      </c>
      <c r="P44" s="308" t="s">
        <v>1491</v>
      </c>
      <c r="Q44" s="308" t="s">
        <v>1482</v>
      </c>
      <c r="R44" s="308" t="s">
        <v>1491</v>
      </c>
      <c r="S44" s="308" t="s">
        <v>1491</v>
      </c>
      <c r="T44" s="308" t="s">
        <v>1491</v>
      </c>
      <c r="U44" s="308" t="s">
        <v>1491</v>
      </c>
      <c r="V44" s="308" t="s">
        <v>1491</v>
      </c>
      <c r="W44" s="308" t="s">
        <v>1491</v>
      </c>
      <c r="X44" s="308" t="s">
        <v>1482</v>
      </c>
      <c r="Y44" s="308" t="s">
        <v>1491</v>
      </c>
      <c r="Z44" s="308" t="s">
        <v>1491</v>
      </c>
      <c r="AA44" s="308" t="s">
        <v>1491</v>
      </c>
      <c r="AB44" s="308" t="s">
        <v>1491</v>
      </c>
      <c r="AC44" s="308" t="s">
        <v>1491</v>
      </c>
      <c r="AD44" s="308" t="s">
        <v>1491</v>
      </c>
      <c r="AE44" s="308" t="s">
        <v>1482</v>
      </c>
      <c r="AF44" s="308" t="s">
        <v>1491</v>
      </c>
      <c r="AG44" s="308" t="s">
        <v>1491</v>
      </c>
      <c r="AH44" s="308" t="s">
        <v>1491</v>
      </c>
      <c r="AI44" s="308" t="s">
        <v>1491</v>
      </c>
      <c r="AJ44" s="308" t="s">
        <v>1491</v>
      </c>
      <c r="AK44" s="308" t="s">
        <v>1491</v>
      </c>
      <c r="AL44" s="308" t="s">
        <v>1482</v>
      </c>
      <c r="AM44" s="308" t="s">
        <v>1491</v>
      </c>
      <c r="AO44" s="322">
        <f t="shared" si="6"/>
        <v>0</v>
      </c>
      <c r="AP44" s="322">
        <f t="shared" si="6"/>
        <v>0</v>
      </c>
      <c r="AQ44" s="322">
        <f t="shared" si="6"/>
        <v>5</v>
      </c>
      <c r="AR44" s="322">
        <f t="shared" si="6"/>
        <v>0</v>
      </c>
      <c r="AS44" s="322">
        <f t="shared" si="6"/>
        <v>0</v>
      </c>
      <c r="AT44" s="322">
        <f t="shared" si="6"/>
        <v>0</v>
      </c>
      <c r="AU44" s="322">
        <f t="shared" si="6"/>
        <v>0</v>
      </c>
      <c r="AV44" s="322">
        <f t="shared" si="6"/>
        <v>0</v>
      </c>
      <c r="AW44" s="322">
        <f t="shared" si="6"/>
        <v>0</v>
      </c>
      <c r="AX44" s="322">
        <f t="shared" si="6"/>
        <v>0</v>
      </c>
      <c r="AY44" s="322">
        <f t="shared" si="6"/>
        <v>0</v>
      </c>
      <c r="AZ44" s="322">
        <f t="shared" si="6"/>
        <v>25</v>
      </c>
      <c r="BA44" s="323">
        <f t="shared" si="5"/>
        <v>30</v>
      </c>
    </row>
    <row r="45" spans="2:53" ht="18.600000000000001" customHeight="1" x14ac:dyDescent="0.3">
      <c r="B45" s="255">
        <v>36</v>
      </c>
      <c r="C45" s="266">
        <v>52704600</v>
      </c>
      <c r="D45" s="257" t="str">
        <f>IFERROR(VLOOKUP($C45,[2]BD!$B$6:$O$205,2,0),"")</f>
        <v>TRIVINO SUAREZ LURY HEYDE</v>
      </c>
      <c r="E45" s="259" t="s">
        <v>1445</v>
      </c>
      <c r="F45" s="284" t="s">
        <v>178</v>
      </c>
      <c r="G45" s="257" t="str">
        <f>IFERROR(VLOOKUP($C45,[2]BD!$B$6:$O$205,14,0),"")</f>
        <v>3112814259</v>
      </c>
      <c r="H45" s="257" t="s">
        <v>219</v>
      </c>
      <c r="I45" s="257" t="str">
        <f>IFERROR(VLOOKUP($C45,[2]BD!$B$6:$O$205,4,0),"")</f>
        <v>18/10/2025</v>
      </c>
      <c r="J45" s="308" t="s">
        <v>1482</v>
      </c>
      <c r="K45" s="308" t="s">
        <v>1491</v>
      </c>
      <c r="L45" s="308" t="s">
        <v>1491</v>
      </c>
      <c r="M45" s="308" t="s">
        <v>1491</v>
      </c>
      <c r="N45" s="308" t="s">
        <v>1491</v>
      </c>
      <c r="O45" s="308" t="s">
        <v>1491</v>
      </c>
      <c r="P45" s="308" t="s">
        <v>1491</v>
      </c>
      <c r="Q45" s="308" t="s">
        <v>1482</v>
      </c>
      <c r="R45" s="308" t="s">
        <v>1491</v>
      </c>
      <c r="S45" s="308" t="s">
        <v>1491</v>
      </c>
      <c r="T45" s="308" t="s">
        <v>1491</v>
      </c>
      <c r="U45" s="308" t="s">
        <v>1491</v>
      </c>
      <c r="V45" s="308" t="s">
        <v>1491</v>
      </c>
      <c r="W45" s="308" t="s">
        <v>1491</v>
      </c>
      <c r="X45" s="308" t="s">
        <v>1482</v>
      </c>
      <c r="Y45" s="308" t="s">
        <v>1491</v>
      </c>
      <c r="Z45" s="308" t="s">
        <v>1491</v>
      </c>
      <c r="AA45" s="308" t="s">
        <v>1491</v>
      </c>
      <c r="AB45" s="308" t="s">
        <v>1491</v>
      </c>
      <c r="AC45" s="308" t="s">
        <v>1491</v>
      </c>
      <c r="AD45" s="308" t="s">
        <v>1491</v>
      </c>
      <c r="AE45" s="308" t="s">
        <v>1482</v>
      </c>
      <c r="AF45" s="308" t="s">
        <v>1491</v>
      </c>
      <c r="AG45" s="308" t="s">
        <v>1491</v>
      </c>
      <c r="AH45" s="308" t="s">
        <v>1491</v>
      </c>
      <c r="AI45" s="308" t="s">
        <v>1491</v>
      </c>
      <c r="AJ45" s="308" t="s">
        <v>1491</v>
      </c>
      <c r="AK45" s="308" t="s">
        <v>1491</v>
      </c>
      <c r="AL45" s="308" t="s">
        <v>1482</v>
      </c>
      <c r="AM45" s="308" t="s">
        <v>1491</v>
      </c>
      <c r="AO45" s="322">
        <f t="shared" si="6"/>
        <v>0</v>
      </c>
      <c r="AP45" s="322">
        <f t="shared" si="6"/>
        <v>0</v>
      </c>
      <c r="AQ45" s="322">
        <f t="shared" si="6"/>
        <v>5</v>
      </c>
      <c r="AR45" s="322">
        <f t="shared" si="6"/>
        <v>0</v>
      </c>
      <c r="AS45" s="322">
        <f t="shared" si="6"/>
        <v>0</v>
      </c>
      <c r="AT45" s="322">
        <f t="shared" si="6"/>
        <v>0</v>
      </c>
      <c r="AU45" s="322">
        <f t="shared" si="6"/>
        <v>0</v>
      </c>
      <c r="AV45" s="322">
        <f t="shared" si="6"/>
        <v>0</v>
      </c>
      <c r="AW45" s="322">
        <f t="shared" si="6"/>
        <v>0</v>
      </c>
      <c r="AX45" s="322">
        <f t="shared" si="6"/>
        <v>0</v>
      </c>
      <c r="AY45" s="322">
        <f t="shared" si="6"/>
        <v>0</v>
      </c>
      <c r="AZ45" s="322">
        <f t="shared" si="6"/>
        <v>25</v>
      </c>
      <c r="BA45" s="323">
        <f t="shared" si="5"/>
        <v>30</v>
      </c>
    </row>
    <row r="46" spans="2:53" ht="18.600000000000001" customHeight="1" x14ac:dyDescent="0.3">
      <c r="B46" s="255">
        <v>37</v>
      </c>
      <c r="C46" s="266">
        <v>52064334</v>
      </c>
      <c r="D46" s="257" t="str">
        <f>IFERROR(VLOOKUP($C46,[2]BD!$B$6:$O$205,2,0),"")</f>
        <v>QUIJANO RODRIGUEZ CARLOS ENRIQUE</v>
      </c>
      <c r="E46" s="259" t="s">
        <v>1445</v>
      </c>
      <c r="F46" s="284" t="s">
        <v>178</v>
      </c>
      <c r="G46" s="257" t="str">
        <f>IFERROR(VLOOKUP($C46,[2]BD!$B$6:$O$205,14,0),"")</f>
        <v>3162337947</v>
      </c>
      <c r="H46" s="257" t="s">
        <v>219</v>
      </c>
      <c r="I46" s="257" t="str">
        <f>IFERROR(VLOOKUP($C46,[2]BD!$B$6:$O$205,4,0),"")</f>
        <v>18/10/2025</v>
      </c>
      <c r="J46" s="308" t="s">
        <v>1482</v>
      </c>
      <c r="K46" s="308" t="s">
        <v>1491</v>
      </c>
      <c r="L46" s="308" t="s">
        <v>1491</v>
      </c>
      <c r="M46" s="308" t="s">
        <v>1491</v>
      </c>
      <c r="N46" s="308" t="s">
        <v>1491</v>
      </c>
      <c r="O46" s="308" t="s">
        <v>1491</v>
      </c>
      <c r="P46" s="308" t="s">
        <v>1491</v>
      </c>
      <c r="Q46" s="308" t="s">
        <v>1482</v>
      </c>
      <c r="R46" s="308" t="s">
        <v>1491</v>
      </c>
      <c r="S46" s="308" t="s">
        <v>1491</v>
      </c>
      <c r="T46" s="308" t="s">
        <v>1491</v>
      </c>
      <c r="U46" s="308" t="s">
        <v>1491</v>
      </c>
      <c r="V46" s="308" t="s">
        <v>1491</v>
      </c>
      <c r="W46" s="308" t="s">
        <v>1491</v>
      </c>
      <c r="X46" s="308" t="s">
        <v>1482</v>
      </c>
      <c r="Y46" s="308" t="s">
        <v>1491</v>
      </c>
      <c r="Z46" s="308" t="s">
        <v>1491</v>
      </c>
      <c r="AA46" s="308" t="s">
        <v>1491</v>
      </c>
      <c r="AB46" s="308" t="s">
        <v>1491</v>
      </c>
      <c r="AC46" s="308" t="s">
        <v>1491</v>
      </c>
      <c r="AD46" s="308" t="s">
        <v>1491</v>
      </c>
      <c r="AE46" s="308" t="s">
        <v>1482</v>
      </c>
      <c r="AF46" s="308" t="s">
        <v>1491</v>
      </c>
      <c r="AG46" s="308" t="s">
        <v>1491</v>
      </c>
      <c r="AH46" s="308" t="s">
        <v>1491</v>
      </c>
      <c r="AI46" s="308" t="s">
        <v>1491</v>
      </c>
      <c r="AJ46" s="308" t="s">
        <v>1491</v>
      </c>
      <c r="AK46" s="308" t="s">
        <v>1491</v>
      </c>
      <c r="AL46" s="308" t="s">
        <v>1482</v>
      </c>
      <c r="AM46" s="308" t="s">
        <v>1491</v>
      </c>
      <c r="AO46" s="322">
        <f t="shared" si="6"/>
        <v>0</v>
      </c>
      <c r="AP46" s="322">
        <f t="shared" si="6"/>
        <v>0</v>
      </c>
      <c r="AQ46" s="322">
        <f t="shared" si="6"/>
        <v>5</v>
      </c>
      <c r="AR46" s="322">
        <f t="shared" si="6"/>
        <v>0</v>
      </c>
      <c r="AS46" s="322">
        <f t="shared" si="6"/>
        <v>0</v>
      </c>
      <c r="AT46" s="322">
        <f t="shared" si="6"/>
        <v>0</v>
      </c>
      <c r="AU46" s="322">
        <f t="shared" si="6"/>
        <v>0</v>
      </c>
      <c r="AV46" s="322">
        <f t="shared" si="6"/>
        <v>0</v>
      </c>
      <c r="AW46" s="322">
        <f t="shared" si="6"/>
        <v>0</v>
      </c>
      <c r="AX46" s="322">
        <f t="shared" si="6"/>
        <v>0</v>
      </c>
      <c r="AY46" s="322">
        <f t="shared" si="6"/>
        <v>0</v>
      </c>
      <c r="AZ46" s="322">
        <f t="shared" si="6"/>
        <v>25</v>
      </c>
      <c r="BA46" s="323">
        <f t="shared" si="5"/>
        <v>30</v>
      </c>
    </row>
    <row r="47" spans="2:53" ht="18.600000000000001" customHeight="1" x14ac:dyDescent="0.3">
      <c r="B47" s="255">
        <v>38</v>
      </c>
      <c r="C47" s="266">
        <v>1023016053</v>
      </c>
      <c r="D47" s="257" t="str">
        <f>IFERROR(VLOOKUP($C47,[2]BD!$B$6:$O$205,2,0),"")</f>
        <v>LOPEZ SANCHEZ MARIA DEL PILAR</v>
      </c>
      <c r="E47" s="259" t="s">
        <v>1445</v>
      </c>
      <c r="F47" s="284" t="s">
        <v>178</v>
      </c>
      <c r="G47" s="257" t="str">
        <f>IFERROR(VLOOKUP($C47,[2]BD!$B$6:$O$205,14,0),"")</f>
        <v>3115212734</v>
      </c>
      <c r="H47" s="257" t="s">
        <v>218</v>
      </c>
      <c r="I47" s="257" t="str">
        <f>IFERROR(VLOOKUP($C47,[2]BD!$B$6:$O$205,4,0),"")</f>
        <v>18/10/2025</v>
      </c>
      <c r="J47" s="308" t="s">
        <v>1482</v>
      </c>
      <c r="K47" s="308" t="s">
        <v>1491</v>
      </c>
      <c r="L47" s="308" t="s">
        <v>1491</v>
      </c>
      <c r="M47" s="308" t="s">
        <v>1491</v>
      </c>
      <c r="N47" s="308" t="s">
        <v>1491</v>
      </c>
      <c r="O47" s="308" t="s">
        <v>1491</v>
      </c>
      <c r="P47" s="308" t="s">
        <v>1491</v>
      </c>
      <c r="Q47" s="308" t="s">
        <v>1482</v>
      </c>
      <c r="R47" s="308" t="s">
        <v>1491</v>
      </c>
      <c r="S47" s="308" t="s">
        <v>1491</v>
      </c>
      <c r="T47" s="308" t="s">
        <v>1491</v>
      </c>
      <c r="U47" s="308" t="s">
        <v>1491</v>
      </c>
      <c r="V47" s="308" t="s">
        <v>1491</v>
      </c>
      <c r="W47" s="308" t="s">
        <v>1491</v>
      </c>
      <c r="X47" s="308" t="s">
        <v>1482</v>
      </c>
      <c r="Y47" s="308" t="s">
        <v>1491</v>
      </c>
      <c r="Z47" s="308" t="s">
        <v>1491</v>
      </c>
      <c r="AA47" s="308" t="s">
        <v>1491</v>
      </c>
      <c r="AB47" s="308" t="s">
        <v>1491</v>
      </c>
      <c r="AC47" s="308" t="s">
        <v>1491</v>
      </c>
      <c r="AD47" s="308" t="s">
        <v>1491</v>
      </c>
      <c r="AE47" s="308" t="s">
        <v>1482</v>
      </c>
      <c r="AF47" s="308" t="s">
        <v>1491</v>
      </c>
      <c r="AG47" s="308" t="s">
        <v>1491</v>
      </c>
      <c r="AH47" s="308" t="s">
        <v>1491</v>
      </c>
      <c r="AI47" s="308" t="s">
        <v>1491</v>
      </c>
      <c r="AJ47" s="308" t="s">
        <v>1491</v>
      </c>
      <c r="AK47" s="308" t="s">
        <v>1491</v>
      </c>
      <c r="AL47" s="308" t="s">
        <v>1482</v>
      </c>
      <c r="AM47" s="308" t="s">
        <v>1491</v>
      </c>
      <c r="AO47" s="322">
        <f t="shared" si="6"/>
        <v>0</v>
      </c>
      <c r="AP47" s="322">
        <f t="shared" si="6"/>
        <v>0</v>
      </c>
      <c r="AQ47" s="322">
        <f t="shared" si="6"/>
        <v>5</v>
      </c>
      <c r="AR47" s="322">
        <f t="shared" si="6"/>
        <v>0</v>
      </c>
      <c r="AS47" s="322">
        <f t="shared" si="6"/>
        <v>0</v>
      </c>
      <c r="AT47" s="322">
        <f t="shared" si="6"/>
        <v>0</v>
      </c>
      <c r="AU47" s="322">
        <f t="shared" si="6"/>
        <v>0</v>
      </c>
      <c r="AV47" s="322">
        <f t="shared" si="6"/>
        <v>0</v>
      </c>
      <c r="AW47" s="322">
        <f t="shared" si="6"/>
        <v>0</v>
      </c>
      <c r="AX47" s="322">
        <f t="shared" si="6"/>
        <v>0</v>
      </c>
      <c r="AY47" s="322">
        <f t="shared" si="6"/>
        <v>0</v>
      </c>
      <c r="AZ47" s="322">
        <f t="shared" si="6"/>
        <v>25</v>
      </c>
      <c r="BA47" s="323">
        <f t="shared" si="5"/>
        <v>30</v>
      </c>
    </row>
    <row r="48" spans="2:53" ht="18.600000000000001" customHeight="1" x14ac:dyDescent="0.3">
      <c r="B48" s="255">
        <v>39</v>
      </c>
      <c r="C48" s="266">
        <v>52239435</v>
      </c>
      <c r="D48" s="257" t="str">
        <f>IFERROR(VLOOKUP($C48,[2]BD!$B$6:$O$205,2,0),"")</f>
        <v xml:space="preserve">REAL  ESPERANZA </v>
      </c>
      <c r="E48" s="259" t="s">
        <v>1445</v>
      </c>
      <c r="F48" s="284" t="s">
        <v>178</v>
      </c>
      <c r="G48" s="257" t="str">
        <f>IFERROR(VLOOKUP($C48,[2]BD!$B$6:$O$205,14,0),"")</f>
        <v>3203253608</v>
      </c>
      <c r="H48" s="257" t="s">
        <v>218</v>
      </c>
      <c r="I48" s="257" t="str">
        <f>IFERROR(VLOOKUP($C48,[2]BD!$B$6:$O$205,4,0),"")</f>
        <v>18/10/2025</v>
      </c>
      <c r="J48" s="308" t="s">
        <v>1482</v>
      </c>
      <c r="K48" s="308" t="s">
        <v>1491</v>
      </c>
      <c r="L48" s="308" t="s">
        <v>1491</v>
      </c>
      <c r="M48" s="308" t="s">
        <v>1491</v>
      </c>
      <c r="N48" s="308" t="s">
        <v>1491</v>
      </c>
      <c r="O48" s="308" t="s">
        <v>1491</v>
      </c>
      <c r="P48" s="308" t="s">
        <v>1491</v>
      </c>
      <c r="Q48" s="308" t="s">
        <v>1482</v>
      </c>
      <c r="R48" s="308" t="s">
        <v>1491</v>
      </c>
      <c r="S48" s="308" t="s">
        <v>1491</v>
      </c>
      <c r="T48" s="308" t="s">
        <v>1491</v>
      </c>
      <c r="U48" s="308" t="s">
        <v>1491</v>
      </c>
      <c r="V48" s="308" t="s">
        <v>1491</v>
      </c>
      <c r="W48" s="308" t="s">
        <v>1491</v>
      </c>
      <c r="X48" s="308" t="s">
        <v>1482</v>
      </c>
      <c r="Y48" s="308" t="s">
        <v>1491</v>
      </c>
      <c r="Z48" s="308" t="s">
        <v>1491</v>
      </c>
      <c r="AA48" s="308" t="s">
        <v>1491</v>
      </c>
      <c r="AB48" s="308" t="s">
        <v>1491</v>
      </c>
      <c r="AC48" s="308" t="s">
        <v>1491</v>
      </c>
      <c r="AD48" s="308" t="s">
        <v>1491</v>
      </c>
      <c r="AE48" s="308" t="s">
        <v>1482</v>
      </c>
      <c r="AF48" s="308" t="s">
        <v>1491</v>
      </c>
      <c r="AG48" s="308" t="s">
        <v>1491</v>
      </c>
      <c r="AH48" s="308" t="s">
        <v>1491</v>
      </c>
      <c r="AI48" s="308" t="s">
        <v>1491</v>
      </c>
      <c r="AJ48" s="308" t="s">
        <v>1491</v>
      </c>
      <c r="AK48" s="308" t="s">
        <v>1491</v>
      </c>
      <c r="AL48" s="308" t="s">
        <v>1482</v>
      </c>
      <c r="AM48" s="308" t="s">
        <v>1491</v>
      </c>
      <c r="AO48" s="322">
        <f t="shared" si="6"/>
        <v>0</v>
      </c>
      <c r="AP48" s="322">
        <f t="shared" si="6"/>
        <v>0</v>
      </c>
      <c r="AQ48" s="322">
        <f t="shared" si="6"/>
        <v>5</v>
      </c>
      <c r="AR48" s="322">
        <f t="shared" si="6"/>
        <v>0</v>
      </c>
      <c r="AS48" s="322">
        <f t="shared" si="6"/>
        <v>0</v>
      </c>
      <c r="AT48" s="322">
        <f t="shared" si="6"/>
        <v>0</v>
      </c>
      <c r="AU48" s="322">
        <f t="shared" si="6"/>
        <v>0</v>
      </c>
      <c r="AV48" s="322">
        <f t="shared" si="6"/>
        <v>0</v>
      </c>
      <c r="AW48" s="322">
        <f t="shared" si="6"/>
        <v>0</v>
      </c>
      <c r="AX48" s="322">
        <f t="shared" si="6"/>
        <v>0</v>
      </c>
      <c r="AY48" s="322">
        <f t="shared" si="6"/>
        <v>0</v>
      </c>
      <c r="AZ48" s="322">
        <f t="shared" si="6"/>
        <v>25</v>
      </c>
      <c r="BA48" s="323">
        <f t="shared" si="5"/>
        <v>30</v>
      </c>
    </row>
    <row r="49" spans="1:53" ht="18.600000000000001" customHeight="1" x14ac:dyDescent="0.3">
      <c r="B49" s="255">
        <v>40</v>
      </c>
      <c r="C49" s="266">
        <v>52886419</v>
      </c>
      <c r="D49" s="257" t="str">
        <f>IFERROR(VLOOKUP($C49,[2]BD!$B$6:$O$205,2,0),"")</f>
        <v>GACHA SANCHEZ NATALIA SILBINA</v>
      </c>
      <c r="E49" s="259" t="s">
        <v>1445</v>
      </c>
      <c r="F49" s="284" t="s">
        <v>178</v>
      </c>
      <c r="G49" s="257" t="str">
        <f>IFERROR(VLOOKUP($C49,[2]BD!$B$6:$O$205,14,0),"")</f>
        <v>3216148373</v>
      </c>
      <c r="H49" s="257" t="s">
        <v>218</v>
      </c>
      <c r="I49" s="257" t="str">
        <f>IFERROR(VLOOKUP($C49,[2]BD!$B$6:$O$205,4,0),"")</f>
        <v>18/10/2025</v>
      </c>
      <c r="J49" s="308" t="s">
        <v>1482</v>
      </c>
      <c r="K49" s="308" t="s">
        <v>1491</v>
      </c>
      <c r="L49" s="308" t="s">
        <v>1491</v>
      </c>
      <c r="M49" s="308" t="s">
        <v>1491</v>
      </c>
      <c r="N49" s="308" t="s">
        <v>1491</v>
      </c>
      <c r="O49" s="308" t="s">
        <v>1491</v>
      </c>
      <c r="P49" s="308" t="s">
        <v>1491</v>
      </c>
      <c r="Q49" s="308" t="s">
        <v>1482</v>
      </c>
      <c r="R49" s="308" t="s">
        <v>1491</v>
      </c>
      <c r="S49" s="308" t="s">
        <v>1491</v>
      </c>
      <c r="T49" s="308" t="s">
        <v>1491</v>
      </c>
      <c r="U49" s="308" t="s">
        <v>1491</v>
      </c>
      <c r="V49" s="308" t="s">
        <v>1491</v>
      </c>
      <c r="W49" s="308" t="s">
        <v>1491</v>
      </c>
      <c r="X49" s="308" t="s">
        <v>1482</v>
      </c>
      <c r="Y49" s="308" t="s">
        <v>1491</v>
      </c>
      <c r="Z49" s="308" t="s">
        <v>1491</v>
      </c>
      <c r="AA49" s="308" t="s">
        <v>1491</v>
      </c>
      <c r="AB49" s="308" t="s">
        <v>1491</v>
      </c>
      <c r="AC49" s="308" t="s">
        <v>1491</v>
      </c>
      <c r="AD49" s="308" t="s">
        <v>1491</v>
      </c>
      <c r="AE49" s="308" t="s">
        <v>1482</v>
      </c>
      <c r="AF49" s="308" t="s">
        <v>1491</v>
      </c>
      <c r="AG49" s="308" t="s">
        <v>1491</v>
      </c>
      <c r="AH49" s="308" t="s">
        <v>1491</v>
      </c>
      <c r="AI49" s="308" t="s">
        <v>1491</v>
      </c>
      <c r="AJ49" s="308" t="s">
        <v>1491</v>
      </c>
      <c r="AK49" s="308" t="s">
        <v>1491</v>
      </c>
      <c r="AL49" s="308" t="s">
        <v>1482</v>
      </c>
      <c r="AM49" s="308" t="s">
        <v>1491</v>
      </c>
      <c r="AO49" s="322">
        <f t="shared" si="6"/>
        <v>0</v>
      </c>
      <c r="AP49" s="322">
        <f t="shared" si="6"/>
        <v>0</v>
      </c>
      <c r="AQ49" s="322">
        <f t="shared" si="6"/>
        <v>5</v>
      </c>
      <c r="AR49" s="322">
        <f t="shared" si="6"/>
        <v>0</v>
      </c>
      <c r="AS49" s="322">
        <f t="shared" si="6"/>
        <v>0</v>
      </c>
      <c r="AT49" s="322">
        <f t="shared" si="6"/>
        <v>0</v>
      </c>
      <c r="AU49" s="322">
        <f t="shared" si="6"/>
        <v>0</v>
      </c>
      <c r="AV49" s="322">
        <f t="shared" si="6"/>
        <v>0</v>
      </c>
      <c r="AW49" s="322">
        <f t="shared" si="6"/>
        <v>0</v>
      </c>
      <c r="AX49" s="322">
        <f t="shared" si="6"/>
        <v>0</v>
      </c>
      <c r="AY49" s="322">
        <f t="shared" si="6"/>
        <v>0</v>
      </c>
      <c r="AZ49" s="322">
        <f t="shared" si="6"/>
        <v>25</v>
      </c>
      <c r="BA49" s="323">
        <f t="shared" si="5"/>
        <v>30</v>
      </c>
    </row>
    <row r="50" spans="1:53" ht="18.600000000000001" customHeight="1" x14ac:dyDescent="0.3">
      <c r="B50" s="255">
        <v>41</v>
      </c>
      <c r="C50" s="266">
        <v>1128053736</v>
      </c>
      <c r="D50" s="257" t="str">
        <f>IFERROR(VLOOKUP($C50,[2]BD!$B$6:$O$205,2,0),"")</f>
        <v>PLAZAS GARCIA MARIA CRISTINA</v>
      </c>
      <c r="E50" s="259" t="s">
        <v>1445</v>
      </c>
      <c r="F50" s="284" t="s">
        <v>178</v>
      </c>
      <c r="G50" s="257" t="str">
        <f>IFERROR(VLOOKUP($C50,[2]BD!$B$6:$O$205,14,0),"")</f>
        <v>3223884422</v>
      </c>
      <c r="H50" s="257" t="s">
        <v>219</v>
      </c>
      <c r="I50" s="257" t="str">
        <f>IFERROR(VLOOKUP($C50,[2]BD!$B$6:$O$205,4,0),"")</f>
        <v>18/10/2025</v>
      </c>
      <c r="J50" s="308" t="s">
        <v>1482</v>
      </c>
      <c r="K50" s="308" t="s">
        <v>1491</v>
      </c>
      <c r="L50" s="308" t="s">
        <v>1491</v>
      </c>
      <c r="M50" s="308" t="s">
        <v>1491</v>
      </c>
      <c r="N50" s="308" t="s">
        <v>1491</v>
      </c>
      <c r="O50" s="308" t="s">
        <v>1491</v>
      </c>
      <c r="P50" s="308" t="s">
        <v>1491</v>
      </c>
      <c r="Q50" s="308" t="s">
        <v>1482</v>
      </c>
      <c r="R50" s="308" t="s">
        <v>1491</v>
      </c>
      <c r="S50" s="308" t="s">
        <v>1491</v>
      </c>
      <c r="T50" s="308" t="s">
        <v>1491</v>
      </c>
      <c r="U50" s="308" t="s">
        <v>1491</v>
      </c>
      <c r="V50" s="308" t="s">
        <v>1491</v>
      </c>
      <c r="W50" s="308" t="s">
        <v>1491</v>
      </c>
      <c r="X50" s="308" t="s">
        <v>1482</v>
      </c>
      <c r="Y50" s="308" t="s">
        <v>1491</v>
      </c>
      <c r="Z50" s="308" t="s">
        <v>1491</v>
      </c>
      <c r="AA50" s="308" t="s">
        <v>1491</v>
      </c>
      <c r="AB50" s="308" t="s">
        <v>1491</v>
      </c>
      <c r="AC50" s="308" t="s">
        <v>1491</v>
      </c>
      <c r="AD50" s="308" t="s">
        <v>1491</v>
      </c>
      <c r="AE50" s="308" t="s">
        <v>1482</v>
      </c>
      <c r="AF50" s="308" t="s">
        <v>1491</v>
      </c>
      <c r="AG50" s="308" t="s">
        <v>1491</v>
      </c>
      <c r="AH50" s="308" t="s">
        <v>1491</v>
      </c>
      <c r="AI50" s="308" t="s">
        <v>1491</v>
      </c>
      <c r="AJ50" s="308" t="s">
        <v>1491</v>
      </c>
      <c r="AK50" s="308" t="s">
        <v>1491</v>
      </c>
      <c r="AL50" s="308" t="s">
        <v>1482</v>
      </c>
      <c r="AM50" s="308" t="s">
        <v>1491</v>
      </c>
      <c r="AO50" s="322">
        <f t="shared" si="6"/>
        <v>0</v>
      </c>
      <c r="AP50" s="322">
        <f t="shared" si="6"/>
        <v>0</v>
      </c>
      <c r="AQ50" s="322">
        <f t="shared" si="6"/>
        <v>5</v>
      </c>
      <c r="AR50" s="322">
        <f t="shared" si="6"/>
        <v>0</v>
      </c>
      <c r="AS50" s="322">
        <f t="shared" si="6"/>
        <v>0</v>
      </c>
      <c r="AT50" s="322">
        <f t="shared" si="6"/>
        <v>0</v>
      </c>
      <c r="AU50" s="322">
        <f t="shared" si="6"/>
        <v>0</v>
      </c>
      <c r="AV50" s="322">
        <f t="shared" si="6"/>
        <v>0</v>
      </c>
      <c r="AW50" s="322">
        <f t="shared" si="6"/>
        <v>0</v>
      </c>
      <c r="AX50" s="322">
        <f t="shared" si="6"/>
        <v>0</v>
      </c>
      <c r="AY50" s="322">
        <f t="shared" si="6"/>
        <v>0</v>
      </c>
      <c r="AZ50" s="322">
        <f t="shared" si="6"/>
        <v>25</v>
      </c>
      <c r="BA50" s="323">
        <f t="shared" si="5"/>
        <v>30</v>
      </c>
    </row>
    <row r="51" spans="1:53" ht="18.600000000000001" customHeight="1" x14ac:dyDescent="0.3">
      <c r="B51" s="255">
        <v>42</v>
      </c>
      <c r="C51" s="266">
        <v>51909861</v>
      </c>
      <c r="D51" s="257" t="str">
        <f>IFERROR(VLOOKUP($C51,[2]BD!$B$6:$O$205,2,0),"")</f>
        <v xml:space="preserve">SOTO PACHECO BRANDON </v>
      </c>
      <c r="E51" s="259" t="s">
        <v>1445</v>
      </c>
      <c r="F51" s="284" t="s">
        <v>178</v>
      </c>
      <c r="G51" s="257" t="str">
        <f>IFERROR(VLOOKUP($C51,[2]BD!$B$6:$O$205,14,0),"")</f>
        <v>3107691661</v>
      </c>
      <c r="H51" s="257" t="s">
        <v>219</v>
      </c>
      <c r="I51" s="257" t="str">
        <f>IFERROR(VLOOKUP($C51,[2]BD!$B$6:$O$205,4,0),"")</f>
        <v>18/10/2025</v>
      </c>
      <c r="J51" s="308" t="s">
        <v>1482</v>
      </c>
      <c r="K51" s="308" t="s">
        <v>1491</v>
      </c>
      <c r="L51" s="308" t="s">
        <v>1491</v>
      </c>
      <c r="M51" s="308" t="s">
        <v>1491</v>
      </c>
      <c r="N51" s="308" t="s">
        <v>1491</v>
      </c>
      <c r="O51" s="308" t="s">
        <v>1491</v>
      </c>
      <c r="P51" s="308" t="s">
        <v>1491</v>
      </c>
      <c r="Q51" s="308" t="s">
        <v>1482</v>
      </c>
      <c r="R51" s="308" t="s">
        <v>1491</v>
      </c>
      <c r="S51" s="308" t="s">
        <v>1491</v>
      </c>
      <c r="T51" s="308" t="s">
        <v>1491</v>
      </c>
      <c r="U51" s="308" t="s">
        <v>1491</v>
      </c>
      <c r="V51" s="308" t="s">
        <v>1491</v>
      </c>
      <c r="W51" s="308" t="s">
        <v>1491</v>
      </c>
      <c r="X51" s="308" t="s">
        <v>1482</v>
      </c>
      <c r="Y51" s="308" t="s">
        <v>1491</v>
      </c>
      <c r="Z51" s="308" t="s">
        <v>1491</v>
      </c>
      <c r="AA51" s="308" t="s">
        <v>1491</v>
      </c>
      <c r="AB51" s="308" t="s">
        <v>1491</v>
      </c>
      <c r="AC51" s="308" t="s">
        <v>1491</v>
      </c>
      <c r="AD51" s="308" t="s">
        <v>1491</v>
      </c>
      <c r="AE51" s="308" t="s">
        <v>1482</v>
      </c>
      <c r="AF51" s="308" t="s">
        <v>1491</v>
      </c>
      <c r="AG51" s="308" t="s">
        <v>1491</v>
      </c>
      <c r="AH51" s="308" t="s">
        <v>1491</v>
      </c>
      <c r="AI51" s="308" t="s">
        <v>1491</v>
      </c>
      <c r="AJ51" s="308" t="s">
        <v>1491</v>
      </c>
      <c r="AK51" s="308" t="s">
        <v>1491</v>
      </c>
      <c r="AL51" s="308" t="s">
        <v>1482</v>
      </c>
      <c r="AM51" s="308" t="s">
        <v>1491</v>
      </c>
      <c r="AO51" s="322">
        <f t="shared" si="6"/>
        <v>0</v>
      </c>
      <c r="AP51" s="322">
        <f t="shared" si="6"/>
        <v>0</v>
      </c>
      <c r="AQ51" s="322">
        <f t="shared" si="6"/>
        <v>5</v>
      </c>
      <c r="AR51" s="322">
        <f t="shared" si="6"/>
        <v>0</v>
      </c>
      <c r="AS51" s="322">
        <f t="shared" si="6"/>
        <v>0</v>
      </c>
      <c r="AT51" s="322">
        <f t="shared" si="6"/>
        <v>0</v>
      </c>
      <c r="AU51" s="322">
        <f t="shared" si="6"/>
        <v>0</v>
      </c>
      <c r="AV51" s="322">
        <f t="shared" si="6"/>
        <v>0</v>
      </c>
      <c r="AW51" s="322">
        <f t="shared" si="6"/>
        <v>0</v>
      </c>
      <c r="AX51" s="322">
        <f t="shared" si="6"/>
        <v>0</v>
      </c>
      <c r="AY51" s="322">
        <f t="shared" si="6"/>
        <v>0</v>
      </c>
      <c r="AZ51" s="322">
        <f t="shared" si="6"/>
        <v>25</v>
      </c>
      <c r="BA51" s="323">
        <f t="shared" si="5"/>
        <v>30</v>
      </c>
    </row>
    <row r="52" spans="1:53" ht="18.600000000000001" customHeight="1" x14ac:dyDescent="0.3">
      <c r="B52" s="255">
        <v>43</v>
      </c>
      <c r="C52" s="266">
        <v>1026595414</v>
      </c>
      <c r="D52" s="257" t="str">
        <f>IFERROR(VLOOKUP($C52,[2]BD!$B$6:$O$205,2,0),"")</f>
        <v>CARO VARGAS MARIA YOLANDA</v>
      </c>
      <c r="E52" s="259" t="s">
        <v>1445</v>
      </c>
      <c r="F52" s="284" t="s">
        <v>982</v>
      </c>
      <c r="G52" s="257" t="str">
        <f>IFERROR(VLOOKUP($C52,[2]BD!$B$6:$O$205,14,0),"")</f>
        <v>3009886043</v>
      </c>
      <c r="H52" s="257" t="s">
        <v>214</v>
      </c>
      <c r="I52" s="257" t="str">
        <f>IFERROR(VLOOKUP($C52,[2]BD!$B$6:$O$205,4,0),"")</f>
        <v>18/10/2025</v>
      </c>
      <c r="J52" s="308" t="s">
        <v>1482</v>
      </c>
      <c r="K52" s="308" t="s">
        <v>1491</v>
      </c>
      <c r="L52" s="308" t="s">
        <v>1491</v>
      </c>
      <c r="M52" s="308" t="s">
        <v>1491</v>
      </c>
      <c r="N52" s="308" t="s">
        <v>1491</v>
      </c>
      <c r="O52" s="308" t="s">
        <v>1491</v>
      </c>
      <c r="P52" s="308" t="s">
        <v>1491</v>
      </c>
      <c r="Q52" s="308" t="s">
        <v>1482</v>
      </c>
      <c r="R52" s="308" t="s">
        <v>1491</v>
      </c>
      <c r="S52" s="308" t="s">
        <v>1491</v>
      </c>
      <c r="T52" s="308" t="s">
        <v>1491</v>
      </c>
      <c r="U52" s="308" t="s">
        <v>1491</v>
      </c>
      <c r="V52" s="308" t="s">
        <v>1491</v>
      </c>
      <c r="W52" s="308" t="s">
        <v>1491</v>
      </c>
      <c r="X52" s="308" t="s">
        <v>1482</v>
      </c>
      <c r="Y52" s="308" t="s">
        <v>1491</v>
      </c>
      <c r="Z52" s="308" t="s">
        <v>1491</v>
      </c>
      <c r="AA52" s="308" t="s">
        <v>1491</v>
      </c>
      <c r="AB52" s="308" t="s">
        <v>1491</v>
      </c>
      <c r="AC52" s="308" t="s">
        <v>1491</v>
      </c>
      <c r="AD52" s="308" t="s">
        <v>1491</v>
      </c>
      <c r="AE52" s="308" t="s">
        <v>1482</v>
      </c>
      <c r="AF52" s="308" t="s">
        <v>1491</v>
      </c>
      <c r="AG52" s="308" t="s">
        <v>1491</v>
      </c>
      <c r="AH52" s="308" t="s">
        <v>1491</v>
      </c>
      <c r="AI52" s="308" t="s">
        <v>1491</v>
      </c>
      <c r="AJ52" s="308" t="s">
        <v>1491</v>
      </c>
      <c r="AK52" s="308" t="s">
        <v>1491</v>
      </c>
      <c r="AL52" s="308" t="s">
        <v>1482</v>
      </c>
      <c r="AM52" s="308" t="s">
        <v>1491</v>
      </c>
      <c r="AO52" s="322">
        <f t="shared" si="6"/>
        <v>0</v>
      </c>
      <c r="AP52" s="322">
        <f t="shared" si="6"/>
        <v>0</v>
      </c>
      <c r="AQ52" s="322">
        <f t="shared" si="6"/>
        <v>5</v>
      </c>
      <c r="AR52" s="322">
        <f t="shared" si="6"/>
        <v>0</v>
      </c>
      <c r="AS52" s="322">
        <f t="shared" si="6"/>
        <v>0</v>
      </c>
      <c r="AT52" s="322">
        <f t="shared" si="6"/>
        <v>0</v>
      </c>
      <c r="AU52" s="322">
        <f t="shared" si="6"/>
        <v>0</v>
      </c>
      <c r="AV52" s="322">
        <f t="shared" si="6"/>
        <v>0</v>
      </c>
      <c r="AW52" s="322">
        <f t="shared" si="6"/>
        <v>0</v>
      </c>
      <c r="AX52" s="322">
        <f t="shared" si="6"/>
        <v>0</v>
      </c>
      <c r="AY52" s="322">
        <f t="shared" si="6"/>
        <v>0</v>
      </c>
      <c r="AZ52" s="322">
        <f t="shared" si="6"/>
        <v>25</v>
      </c>
      <c r="BA52" s="323">
        <f t="shared" si="5"/>
        <v>30</v>
      </c>
    </row>
    <row r="53" spans="1:53" ht="18.600000000000001" customHeight="1" x14ac:dyDescent="0.3">
      <c r="A53" s="260" t="s">
        <v>1446</v>
      </c>
      <c r="B53" s="255">
        <v>44</v>
      </c>
      <c r="C53" s="266">
        <v>39799657</v>
      </c>
      <c r="D53" s="257" t="str">
        <f>IFERROR(VLOOKUP($C53,[2]BD!$B$6:$O$205,2,0),"")</f>
        <v>TABORDA AMAYA NIDIA PATRICIA</v>
      </c>
      <c r="E53" s="259" t="s">
        <v>1445</v>
      </c>
      <c r="F53" s="284" t="s">
        <v>178</v>
      </c>
      <c r="G53" s="257" t="str">
        <f>IFERROR(VLOOKUP($C53,[2]BD!$B$6:$O$205,14,0),"")</f>
        <v>3123908254</v>
      </c>
      <c r="H53" s="257" t="s">
        <v>219</v>
      </c>
      <c r="I53" s="257" t="str">
        <f>IFERROR(VLOOKUP($C53,[2]BD!$B$6:$O$205,4,0),"")</f>
        <v>18/10/2025</v>
      </c>
      <c r="J53" s="308" t="s">
        <v>1482</v>
      </c>
      <c r="K53" s="308" t="s">
        <v>1491</v>
      </c>
      <c r="L53" s="308" t="s">
        <v>1491</v>
      </c>
      <c r="M53" s="308" t="s">
        <v>1491</v>
      </c>
      <c r="N53" s="308" t="s">
        <v>1491</v>
      </c>
      <c r="O53" s="308" t="s">
        <v>1491</v>
      </c>
      <c r="P53" s="308" t="s">
        <v>1491</v>
      </c>
      <c r="Q53" s="308" t="s">
        <v>1482</v>
      </c>
      <c r="R53" s="308" t="s">
        <v>1491</v>
      </c>
      <c r="S53" s="308" t="s">
        <v>1491</v>
      </c>
      <c r="T53" s="308" t="s">
        <v>1491</v>
      </c>
      <c r="U53" s="308" t="s">
        <v>1491</v>
      </c>
      <c r="V53" s="308" t="s">
        <v>1491</v>
      </c>
      <c r="W53" s="308" t="s">
        <v>1491</v>
      </c>
      <c r="X53" s="308" t="s">
        <v>1482</v>
      </c>
      <c r="Y53" s="308" t="s">
        <v>1491</v>
      </c>
      <c r="Z53" s="308" t="s">
        <v>1491</v>
      </c>
      <c r="AA53" s="308" t="s">
        <v>1491</v>
      </c>
      <c r="AB53" s="308" t="s">
        <v>1491</v>
      </c>
      <c r="AC53" s="308" t="s">
        <v>1491</v>
      </c>
      <c r="AD53" s="308" t="s">
        <v>1491</v>
      </c>
      <c r="AE53" s="308" t="s">
        <v>1482</v>
      </c>
      <c r="AF53" s="308" t="s">
        <v>1491</v>
      </c>
      <c r="AG53" s="308" t="s">
        <v>1491</v>
      </c>
      <c r="AH53" s="308" t="s">
        <v>1491</v>
      </c>
      <c r="AI53" s="308" t="s">
        <v>1491</v>
      </c>
      <c r="AJ53" s="308" t="s">
        <v>1491</v>
      </c>
      <c r="AK53" s="308" t="s">
        <v>1491</v>
      </c>
      <c r="AL53" s="308" t="s">
        <v>1482</v>
      </c>
      <c r="AM53" s="308" t="s">
        <v>1491</v>
      </c>
      <c r="AO53" s="322">
        <f t="shared" si="6"/>
        <v>0</v>
      </c>
      <c r="AP53" s="322">
        <f t="shared" si="6"/>
        <v>0</v>
      </c>
      <c r="AQ53" s="322">
        <f t="shared" si="6"/>
        <v>5</v>
      </c>
      <c r="AR53" s="322">
        <f t="shared" si="6"/>
        <v>0</v>
      </c>
      <c r="AS53" s="322">
        <f t="shared" si="6"/>
        <v>0</v>
      </c>
      <c r="AT53" s="322">
        <f t="shared" si="6"/>
        <v>0</v>
      </c>
      <c r="AU53" s="322">
        <f t="shared" si="6"/>
        <v>0</v>
      </c>
      <c r="AV53" s="322">
        <f t="shared" si="6"/>
        <v>0</v>
      </c>
      <c r="AW53" s="322">
        <f t="shared" si="6"/>
        <v>0</v>
      </c>
      <c r="AX53" s="322">
        <f t="shared" si="6"/>
        <v>0</v>
      </c>
      <c r="AY53" s="322">
        <f t="shared" si="6"/>
        <v>0</v>
      </c>
      <c r="AZ53" s="322">
        <f t="shared" si="6"/>
        <v>25</v>
      </c>
      <c r="BA53" s="323">
        <f t="shared" si="5"/>
        <v>30</v>
      </c>
    </row>
    <row r="54" spans="1:53" ht="18.600000000000001" customHeight="1" x14ac:dyDescent="0.3">
      <c r="B54" s="255">
        <v>45</v>
      </c>
      <c r="C54" s="266">
        <v>52126835</v>
      </c>
      <c r="D54" s="257" t="str">
        <f>IFERROR(VLOOKUP($C54,[2]BD!$B$6:$O$205,2,0),"")</f>
        <v>CASTRO GUTIERREZ RUTH MARINELA</v>
      </c>
      <c r="E54" s="259" t="s">
        <v>1445</v>
      </c>
      <c r="F54" s="284" t="s">
        <v>178</v>
      </c>
      <c r="G54" s="257" t="str">
        <f>IFERROR(VLOOKUP($C54,[2]BD!$B$6:$O$205,14,0),"")</f>
        <v>3132035446</v>
      </c>
      <c r="H54" s="257" t="s">
        <v>219</v>
      </c>
      <c r="I54" s="257" t="str">
        <f>IFERROR(VLOOKUP($C54,[2]BD!$B$6:$O$205,4,0),"")</f>
        <v>18/10/2025</v>
      </c>
      <c r="J54" s="308" t="s">
        <v>1482</v>
      </c>
      <c r="K54" s="308" t="s">
        <v>1491</v>
      </c>
      <c r="L54" s="308" t="s">
        <v>1491</v>
      </c>
      <c r="M54" s="308" t="s">
        <v>1491</v>
      </c>
      <c r="N54" s="308" t="s">
        <v>1491</v>
      </c>
      <c r="O54" s="308" t="s">
        <v>1491</v>
      </c>
      <c r="P54" s="308" t="s">
        <v>1491</v>
      </c>
      <c r="Q54" s="308" t="s">
        <v>1482</v>
      </c>
      <c r="R54" s="308" t="s">
        <v>1491</v>
      </c>
      <c r="S54" s="308" t="s">
        <v>1491</v>
      </c>
      <c r="T54" s="308" t="s">
        <v>1491</v>
      </c>
      <c r="U54" s="308" t="s">
        <v>1491</v>
      </c>
      <c r="V54" s="308" t="s">
        <v>1491</v>
      </c>
      <c r="W54" s="308" t="s">
        <v>1491</v>
      </c>
      <c r="X54" s="308" t="s">
        <v>1482</v>
      </c>
      <c r="Y54" s="308" t="s">
        <v>1491</v>
      </c>
      <c r="Z54" s="308" t="s">
        <v>1491</v>
      </c>
      <c r="AA54" s="308" t="s">
        <v>1491</v>
      </c>
      <c r="AB54" s="308" t="s">
        <v>1491</v>
      </c>
      <c r="AC54" s="308" t="s">
        <v>1491</v>
      </c>
      <c r="AD54" s="308" t="s">
        <v>1491</v>
      </c>
      <c r="AE54" s="308" t="s">
        <v>1482</v>
      </c>
      <c r="AF54" s="308" t="s">
        <v>1491</v>
      </c>
      <c r="AG54" s="308" t="s">
        <v>1491</v>
      </c>
      <c r="AH54" s="308" t="s">
        <v>1491</v>
      </c>
      <c r="AI54" s="308" t="s">
        <v>1491</v>
      </c>
      <c r="AJ54" s="308" t="s">
        <v>1491</v>
      </c>
      <c r="AK54" s="308" t="s">
        <v>1491</v>
      </c>
      <c r="AL54" s="308" t="s">
        <v>1482</v>
      </c>
      <c r="AM54" s="308" t="s">
        <v>1491</v>
      </c>
      <c r="AO54" s="322">
        <f t="shared" si="6"/>
        <v>0</v>
      </c>
      <c r="AP54" s="322">
        <f t="shared" si="6"/>
        <v>0</v>
      </c>
      <c r="AQ54" s="322">
        <f t="shared" si="6"/>
        <v>5</v>
      </c>
      <c r="AR54" s="322">
        <f t="shared" si="6"/>
        <v>0</v>
      </c>
      <c r="AS54" s="322">
        <f t="shared" si="6"/>
        <v>0</v>
      </c>
      <c r="AT54" s="322">
        <f t="shared" si="6"/>
        <v>0</v>
      </c>
      <c r="AU54" s="322">
        <f t="shared" si="6"/>
        <v>0</v>
      </c>
      <c r="AV54" s="322">
        <f t="shared" si="6"/>
        <v>0</v>
      </c>
      <c r="AW54" s="322">
        <f t="shared" si="6"/>
        <v>0</v>
      </c>
      <c r="AX54" s="322">
        <f t="shared" si="6"/>
        <v>0</v>
      </c>
      <c r="AY54" s="322">
        <f t="shared" si="6"/>
        <v>0</v>
      </c>
      <c r="AZ54" s="322">
        <f t="shared" si="6"/>
        <v>25</v>
      </c>
      <c r="BA54" s="323">
        <f t="shared" si="5"/>
        <v>30</v>
      </c>
    </row>
    <row r="55" spans="1:53" ht="18.600000000000001" customHeight="1" x14ac:dyDescent="0.3">
      <c r="B55" s="255">
        <v>46</v>
      </c>
      <c r="C55" s="266">
        <v>52348638</v>
      </c>
      <c r="D55" s="257" t="str">
        <f>IFERROR(VLOOKUP($C55,[2]BD!$B$6:$O$205,2,0),"")</f>
        <v>DELGADO ACANDO DALIERZON MIGUEL</v>
      </c>
      <c r="E55" s="259" t="s">
        <v>1445</v>
      </c>
      <c r="F55" s="284" t="s">
        <v>178</v>
      </c>
      <c r="G55" s="257" t="str">
        <f>IFERROR(VLOOKUP($C55,[2]BD!$B$6:$O$205,14,0),"")</f>
        <v>3214480481</v>
      </c>
      <c r="H55" s="257" t="s">
        <v>219</v>
      </c>
      <c r="I55" s="257" t="str">
        <f>IFERROR(VLOOKUP($C55,[2]BD!$B$6:$O$205,4,0),"")</f>
        <v>18/10/2025</v>
      </c>
      <c r="J55" s="308" t="s">
        <v>1482</v>
      </c>
      <c r="K55" s="308" t="s">
        <v>1491</v>
      </c>
      <c r="L55" s="308" t="s">
        <v>1491</v>
      </c>
      <c r="M55" s="308" t="s">
        <v>1491</v>
      </c>
      <c r="N55" s="308" t="s">
        <v>1491</v>
      </c>
      <c r="O55" s="308" t="s">
        <v>1491</v>
      </c>
      <c r="P55" s="308" t="s">
        <v>1491</v>
      </c>
      <c r="Q55" s="308" t="s">
        <v>1482</v>
      </c>
      <c r="R55" s="308" t="s">
        <v>1491</v>
      </c>
      <c r="S55" s="308" t="s">
        <v>1491</v>
      </c>
      <c r="T55" s="308" t="s">
        <v>1491</v>
      </c>
      <c r="U55" s="308" t="s">
        <v>1491</v>
      </c>
      <c r="V55" s="308" t="s">
        <v>1491</v>
      </c>
      <c r="W55" s="308" t="s">
        <v>1491</v>
      </c>
      <c r="X55" s="308" t="s">
        <v>1482</v>
      </c>
      <c r="Y55" s="308" t="s">
        <v>1491</v>
      </c>
      <c r="Z55" s="308" t="s">
        <v>1491</v>
      </c>
      <c r="AA55" s="308" t="s">
        <v>1491</v>
      </c>
      <c r="AB55" s="308" t="s">
        <v>1491</v>
      </c>
      <c r="AC55" s="308" t="s">
        <v>1491</v>
      </c>
      <c r="AD55" s="308" t="s">
        <v>1491</v>
      </c>
      <c r="AE55" s="308" t="s">
        <v>1482</v>
      </c>
      <c r="AF55" s="308" t="s">
        <v>1491</v>
      </c>
      <c r="AG55" s="308" t="s">
        <v>1491</v>
      </c>
      <c r="AH55" s="308" t="s">
        <v>1491</v>
      </c>
      <c r="AI55" s="308" t="s">
        <v>1491</v>
      </c>
      <c r="AJ55" s="308" t="s">
        <v>1491</v>
      </c>
      <c r="AK55" s="308" t="s">
        <v>1491</v>
      </c>
      <c r="AL55" s="308" t="s">
        <v>1482</v>
      </c>
      <c r="AM55" s="308" t="s">
        <v>1491</v>
      </c>
      <c r="AO55" s="322">
        <f t="shared" si="6"/>
        <v>0</v>
      </c>
      <c r="AP55" s="322">
        <f t="shared" si="6"/>
        <v>0</v>
      </c>
      <c r="AQ55" s="322">
        <f t="shared" si="6"/>
        <v>5</v>
      </c>
      <c r="AR55" s="322">
        <f t="shared" si="6"/>
        <v>0</v>
      </c>
      <c r="AS55" s="322">
        <f t="shared" si="6"/>
        <v>0</v>
      </c>
      <c r="AT55" s="322">
        <f t="shared" si="6"/>
        <v>0</v>
      </c>
      <c r="AU55" s="322">
        <f t="shared" si="6"/>
        <v>0</v>
      </c>
      <c r="AV55" s="322">
        <f t="shared" si="6"/>
        <v>0</v>
      </c>
      <c r="AW55" s="322">
        <f t="shared" si="6"/>
        <v>0</v>
      </c>
      <c r="AX55" s="322">
        <f t="shared" si="6"/>
        <v>0</v>
      </c>
      <c r="AY55" s="322">
        <f t="shared" si="6"/>
        <v>0</v>
      </c>
      <c r="AZ55" s="322">
        <f t="shared" si="6"/>
        <v>25</v>
      </c>
      <c r="BA55" s="323">
        <f t="shared" si="5"/>
        <v>30</v>
      </c>
    </row>
    <row r="56" spans="1:53" ht="18.600000000000001" customHeight="1" x14ac:dyDescent="0.3">
      <c r="B56" s="255">
        <v>47</v>
      </c>
      <c r="C56" s="266">
        <v>5422081</v>
      </c>
      <c r="D56" s="257" t="str">
        <f>IFERROR(VLOOKUP($C56,[2]BD!$B$6:$O$205,2,0),"")</f>
        <v>RODRIGUEZ REYES ELENA YOHANA</v>
      </c>
      <c r="E56" s="259" t="s">
        <v>1445</v>
      </c>
      <c r="F56" s="284" t="s">
        <v>982</v>
      </c>
      <c r="G56" s="257" t="str">
        <f>IFERROR(VLOOKUP($C56,[2]BD!$B$6:$O$205,14,0),"")</f>
        <v>3011176244</v>
      </c>
      <c r="H56" s="257" t="s">
        <v>218</v>
      </c>
      <c r="I56" s="257" t="str">
        <f>IFERROR(VLOOKUP($C56,[2]BD!$B$6:$O$205,4,0),"")</f>
        <v>18/10/2025</v>
      </c>
      <c r="J56" s="308" t="s">
        <v>1482</v>
      </c>
      <c r="K56" s="308" t="s">
        <v>1491</v>
      </c>
      <c r="L56" s="308" t="s">
        <v>1491</v>
      </c>
      <c r="M56" s="308" t="s">
        <v>1491</v>
      </c>
      <c r="N56" s="308" t="s">
        <v>1491</v>
      </c>
      <c r="O56" s="308" t="s">
        <v>1491</v>
      </c>
      <c r="P56" s="308" t="s">
        <v>1491</v>
      </c>
      <c r="Q56" s="308" t="s">
        <v>1482</v>
      </c>
      <c r="R56" s="308" t="s">
        <v>1491</v>
      </c>
      <c r="S56" s="308" t="s">
        <v>1491</v>
      </c>
      <c r="T56" s="308" t="s">
        <v>1491</v>
      </c>
      <c r="U56" s="308" t="s">
        <v>1491</v>
      </c>
      <c r="V56" s="308" t="s">
        <v>1491</v>
      </c>
      <c r="W56" s="308" t="s">
        <v>1491</v>
      </c>
      <c r="X56" s="308" t="s">
        <v>1482</v>
      </c>
      <c r="Y56" s="308" t="s">
        <v>1491</v>
      </c>
      <c r="Z56" s="308" t="s">
        <v>1491</v>
      </c>
      <c r="AA56" s="308" t="s">
        <v>1491</v>
      </c>
      <c r="AB56" s="308" t="s">
        <v>1491</v>
      </c>
      <c r="AC56" s="308" t="s">
        <v>1491</v>
      </c>
      <c r="AD56" s="308" t="s">
        <v>1491</v>
      </c>
      <c r="AE56" s="308" t="s">
        <v>1482</v>
      </c>
      <c r="AF56" s="308" t="s">
        <v>1483</v>
      </c>
      <c r="AG56" s="308" t="s">
        <v>1483</v>
      </c>
      <c r="AH56" s="308" t="s">
        <v>1491</v>
      </c>
      <c r="AI56" s="308" t="s">
        <v>1491</v>
      </c>
      <c r="AJ56" s="308" t="s">
        <v>1491</v>
      </c>
      <c r="AK56" s="308" t="s">
        <v>1491</v>
      </c>
      <c r="AL56" s="308" t="s">
        <v>1482</v>
      </c>
      <c r="AM56" s="308" t="s">
        <v>1491</v>
      </c>
      <c r="AO56" s="322">
        <f t="shared" si="6"/>
        <v>0</v>
      </c>
      <c r="AP56" s="322">
        <f t="shared" si="6"/>
        <v>0</v>
      </c>
      <c r="AQ56" s="322">
        <f t="shared" si="6"/>
        <v>5</v>
      </c>
      <c r="AR56" s="322">
        <f t="shared" si="6"/>
        <v>2</v>
      </c>
      <c r="AS56" s="322">
        <f t="shared" si="6"/>
        <v>0</v>
      </c>
      <c r="AT56" s="322">
        <f t="shared" si="6"/>
        <v>0</v>
      </c>
      <c r="AU56" s="322">
        <f t="shared" si="6"/>
        <v>0</v>
      </c>
      <c r="AV56" s="322">
        <f t="shared" si="6"/>
        <v>0</v>
      </c>
      <c r="AW56" s="322">
        <f t="shared" si="6"/>
        <v>0</v>
      </c>
      <c r="AX56" s="322">
        <f t="shared" si="6"/>
        <v>0</v>
      </c>
      <c r="AY56" s="322">
        <f t="shared" si="6"/>
        <v>0</v>
      </c>
      <c r="AZ56" s="322">
        <f t="shared" si="6"/>
        <v>23</v>
      </c>
      <c r="BA56" s="323">
        <f t="shared" si="5"/>
        <v>28</v>
      </c>
    </row>
    <row r="57" spans="1:53" ht="18.600000000000001" customHeight="1" x14ac:dyDescent="0.3">
      <c r="B57" s="255">
        <v>48</v>
      </c>
      <c r="C57" s="266">
        <v>52937317</v>
      </c>
      <c r="D57" s="257" t="str">
        <f>IFERROR(VLOOKUP($C57,[2]BD!$B$6:$O$205,2,0),"")</f>
        <v>TAO ULTENGO CESAR MAURICIO</v>
      </c>
      <c r="E57" s="259" t="s">
        <v>1445</v>
      </c>
      <c r="F57" s="284" t="s">
        <v>178</v>
      </c>
      <c r="G57" s="257" t="str">
        <f>IFERROR(VLOOKUP($C57,[2]BD!$B$6:$O$205,14,0),"")</f>
        <v>3134818719</v>
      </c>
      <c r="H57" s="257" t="s">
        <v>219</v>
      </c>
      <c r="I57" s="257" t="str">
        <f>IFERROR(VLOOKUP($C57,[2]BD!$B$6:$O$205,4,0),"")</f>
        <v>18/10/2025</v>
      </c>
      <c r="J57" s="308" t="s">
        <v>1482</v>
      </c>
      <c r="K57" s="308" t="s">
        <v>1491</v>
      </c>
      <c r="L57" s="308" t="s">
        <v>1491</v>
      </c>
      <c r="M57" s="308" t="s">
        <v>1491</v>
      </c>
      <c r="N57" s="308" t="s">
        <v>1491</v>
      </c>
      <c r="O57" s="308" t="s">
        <v>1491</v>
      </c>
      <c r="P57" s="308" t="s">
        <v>1491</v>
      </c>
      <c r="Q57" s="308" t="s">
        <v>1482</v>
      </c>
      <c r="R57" s="308" t="s">
        <v>1491</v>
      </c>
      <c r="S57" s="308" t="s">
        <v>1491</v>
      </c>
      <c r="T57" s="308" t="s">
        <v>1491</v>
      </c>
      <c r="U57" s="308" t="s">
        <v>1491</v>
      </c>
      <c r="V57" s="308" t="s">
        <v>1491</v>
      </c>
      <c r="W57" s="308" t="s">
        <v>1491</v>
      </c>
      <c r="X57" s="308" t="s">
        <v>1482</v>
      </c>
      <c r="Y57" s="308" t="s">
        <v>1491</v>
      </c>
      <c r="Z57" s="308" t="s">
        <v>1491</v>
      </c>
      <c r="AA57" s="308" t="s">
        <v>1491</v>
      </c>
      <c r="AB57" s="308" t="s">
        <v>1491</v>
      </c>
      <c r="AC57" s="308" t="s">
        <v>1491</v>
      </c>
      <c r="AD57" s="308" t="s">
        <v>1491</v>
      </c>
      <c r="AE57" s="308" t="s">
        <v>1482</v>
      </c>
      <c r="AF57" s="308" t="s">
        <v>1491</v>
      </c>
      <c r="AG57" s="308" t="s">
        <v>1491</v>
      </c>
      <c r="AH57" s="308" t="s">
        <v>1491</v>
      </c>
      <c r="AI57" s="308" t="s">
        <v>1491</v>
      </c>
      <c r="AJ57" s="308" t="s">
        <v>1491</v>
      </c>
      <c r="AK57" s="308" t="s">
        <v>1491</v>
      </c>
      <c r="AL57" s="308" t="s">
        <v>1482</v>
      </c>
      <c r="AM57" s="308" t="s">
        <v>1491</v>
      </c>
      <c r="AO57" s="322">
        <f t="shared" si="6"/>
        <v>0</v>
      </c>
      <c r="AP57" s="322">
        <f t="shared" si="6"/>
        <v>0</v>
      </c>
      <c r="AQ57" s="322">
        <f t="shared" si="6"/>
        <v>5</v>
      </c>
      <c r="AR57" s="322">
        <f t="shared" si="6"/>
        <v>0</v>
      </c>
      <c r="AS57" s="322">
        <f t="shared" si="6"/>
        <v>0</v>
      </c>
      <c r="AT57" s="322">
        <f t="shared" si="6"/>
        <v>0</v>
      </c>
      <c r="AU57" s="322">
        <f t="shared" si="6"/>
        <v>0</v>
      </c>
      <c r="AV57" s="322">
        <f t="shared" si="6"/>
        <v>0</v>
      </c>
      <c r="AW57" s="322">
        <f t="shared" si="6"/>
        <v>0</v>
      </c>
      <c r="AX57" s="322">
        <f t="shared" si="6"/>
        <v>0</v>
      </c>
      <c r="AY57" s="322">
        <f t="shared" si="6"/>
        <v>0</v>
      </c>
      <c r="AZ57" s="322">
        <f t="shared" si="6"/>
        <v>25</v>
      </c>
      <c r="BA57" s="323">
        <f t="shared" si="5"/>
        <v>30</v>
      </c>
    </row>
    <row r="58" spans="1:53" ht="18.600000000000001" customHeight="1" x14ac:dyDescent="0.3">
      <c r="B58" s="255">
        <v>49</v>
      </c>
      <c r="C58" s="266">
        <v>1016049175</v>
      </c>
      <c r="D58" s="257" t="str">
        <f>IFERROR(VLOOKUP($C58,[2]BD!$B$6:$O$205,2,0),"")</f>
        <v>VALENCIA PERILLA KAREN JOHANA</v>
      </c>
      <c r="E58" s="259" t="s">
        <v>1445</v>
      </c>
      <c r="F58" s="284" t="s">
        <v>982</v>
      </c>
      <c r="G58" s="257" t="str">
        <f>IFERROR(VLOOKUP($C58,[2]BD!$B$6:$O$205,14,0),"")</f>
        <v>3138228706</v>
      </c>
      <c r="H58" s="257" t="s">
        <v>218</v>
      </c>
      <c r="I58" s="257" t="str">
        <f>IFERROR(VLOOKUP($C58,[2]BD!$B$6:$O$205,4,0),"")</f>
        <v>18/10/2025</v>
      </c>
      <c r="J58" s="308" t="s">
        <v>1482</v>
      </c>
      <c r="K58" s="308" t="s">
        <v>1491</v>
      </c>
      <c r="L58" s="308" t="s">
        <v>1491</v>
      </c>
      <c r="M58" s="308" t="s">
        <v>1491</v>
      </c>
      <c r="N58" s="308" t="s">
        <v>1491</v>
      </c>
      <c r="O58" s="308" t="s">
        <v>1491</v>
      </c>
      <c r="P58" s="308" t="s">
        <v>1491</v>
      </c>
      <c r="Q58" s="308" t="s">
        <v>1482</v>
      </c>
      <c r="R58" s="308" t="s">
        <v>1491</v>
      </c>
      <c r="S58" s="308" t="s">
        <v>1491</v>
      </c>
      <c r="T58" s="308" t="s">
        <v>1491</v>
      </c>
      <c r="U58" s="308" t="s">
        <v>1491</v>
      </c>
      <c r="V58" s="308" t="s">
        <v>1491</v>
      </c>
      <c r="W58" s="308" t="s">
        <v>1491</v>
      </c>
      <c r="X58" s="308" t="s">
        <v>1482</v>
      </c>
      <c r="Y58" s="308" t="s">
        <v>1491</v>
      </c>
      <c r="Z58" s="308" t="s">
        <v>1491</v>
      </c>
      <c r="AA58" s="308" t="s">
        <v>1491</v>
      </c>
      <c r="AB58" s="308" t="s">
        <v>1491</v>
      </c>
      <c r="AC58" s="308" t="s">
        <v>1491</v>
      </c>
      <c r="AD58" s="308" t="s">
        <v>1480</v>
      </c>
      <c r="AE58" s="308" t="s">
        <v>1482</v>
      </c>
      <c r="AF58" s="308" t="s">
        <v>1491</v>
      </c>
      <c r="AG58" s="308" t="s">
        <v>1491</v>
      </c>
      <c r="AH58" s="308" t="s">
        <v>1491</v>
      </c>
      <c r="AI58" s="308" t="s">
        <v>1491</v>
      </c>
      <c r="AJ58" s="308" t="s">
        <v>1491</v>
      </c>
      <c r="AK58" s="308" t="s">
        <v>1491</v>
      </c>
      <c r="AL58" s="308" t="s">
        <v>1482</v>
      </c>
      <c r="AM58" s="308" t="s">
        <v>1491</v>
      </c>
      <c r="AO58" s="322">
        <f t="shared" si="6"/>
        <v>1</v>
      </c>
      <c r="AP58" s="322">
        <f t="shared" si="6"/>
        <v>0</v>
      </c>
      <c r="AQ58" s="322">
        <f t="shared" si="6"/>
        <v>5</v>
      </c>
      <c r="AR58" s="322">
        <f t="shared" si="6"/>
        <v>0</v>
      </c>
      <c r="AS58" s="322">
        <f t="shared" si="6"/>
        <v>0</v>
      </c>
      <c r="AT58" s="322">
        <f t="shared" si="6"/>
        <v>0</v>
      </c>
      <c r="AU58" s="322">
        <f t="shared" si="6"/>
        <v>0</v>
      </c>
      <c r="AV58" s="322">
        <f t="shared" si="6"/>
        <v>0</v>
      </c>
      <c r="AW58" s="322">
        <f t="shared" si="6"/>
        <v>0</v>
      </c>
      <c r="AX58" s="322">
        <f t="shared" si="6"/>
        <v>0</v>
      </c>
      <c r="AY58" s="322">
        <f t="shared" si="6"/>
        <v>0</v>
      </c>
      <c r="AZ58" s="322">
        <f t="shared" si="6"/>
        <v>24</v>
      </c>
      <c r="BA58" s="323">
        <f t="shared" si="5"/>
        <v>29</v>
      </c>
    </row>
    <row r="59" spans="1:53" ht="18.600000000000001" customHeight="1" x14ac:dyDescent="0.3">
      <c r="B59" s="255">
        <v>50</v>
      </c>
      <c r="C59" s="266">
        <v>1003310552</v>
      </c>
      <c r="D59" s="257" t="str">
        <f>IFERROR(VLOOKUP($C59,[2]BD!$B$6:$O$205,2,0),"")</f>
        <v xml:space="preserve">ARAQUE SILVA MIRYAM </v>
      </c>
      <c r="E59" s="259" t="s">
        <v>1445</v>
      </c>
      <c r="F59" s="284" t="s">
        <v>178</v>
      </c>
      <c r="G59" s="257" t="str">
        <f>IFERROR(VLOOKUP($C59,[2]BD!$B$6:$O$205,14,0),"")</f>
        <v>3143197463</v>
      </c>
      <c r="H59" s="257" t="s">
        <v>219</v>
      </c>
      <c r="I59" s="257" t="str">
        <f>IFERROR(VLOOKUP($C59,[2]BD!$B$6:$O$205,4,0),"")</f>
        <v>18/10/2025</v>
      </c>
      <c r="J59" s="308" t="s">
        <v>1482</v>
      </c>
      <c r="K59" s="308" t="s">
        <v>1491</v>
      </c>
      <c r="L59" s="308" t="s">
        <v>1491</v>
      </c>
      <c r="M59" s="308" t="s">
        <v>1491</v>
      </c>
      <c r="N59" s="308" t="s">
        <v>1491</v>
      </c>
      <c r="O59" s="308" t="s">
        <v>1491</v>
      </c>
      <c r="P59" s="308" t="s">
        <v>1491</v>
      </c>
      <c r="Q59" s="308" t="s">
        <v>1482</v>
      </c>
      <c r="R59" s="308" t="s">
        <v>1491</v>
      </c>
      <c r="S59" s="308" t="s">
        <v>1491</v>
      </c>
      <c r="T59" s="308" t="s">
        <v>1491</v>
      </c>
      <c r="U59" s="308" t="s">
        <v>1491</v>
      </c>
      <c r="V59" s="308" t="s">
        <v>1491</v>
      </c>
      <c r="W59" s="308" t="s">
        <v>1491</v>
      </c>
      <c r="X59" s="308" t="s">
        <v>1482</v>
      </c>
      <c r="Y59" s="308" t="s">
        <v>1491</v>
      </c>
      <c r="Z59" s="308" t="s">
        <v>1491</v>
      </c>
      <c r="AA59" s="308" t="s">
        <v>1491</v>
      </c>
      <c r="AB59" s="308" t="s">
        <v>1491</v>
      </c>
      <c r="AC59" s="308" t="s">
        <v>1491</v>
      </c>
      <c r="AD59" s="308" t="s">
        <v>1491</v>
      </c>
      <c r="AE59" s="308" t="s">
        <v>1482</v>
      </c>
      <c r="AF59" s="308" t="s">
        <v>1491</v>
      </c>
      <c r="AG59" s="308" t="s">
        <v>1491</v>
      </c>
      <c r="AH59" s="308" t="s">
        <v>1491</v>
      </c>
      <c r="AI59" s="308" t="s">
        <v>1491</v>
      </c>
      <c r="AJ59" s="308" t="s">
        <v>1491</v>
      </c>
      <c r="AK59" s="308" t="s">
        <v>1491</v>
      </c>
      <c r="AL59" s="308" t="s">
        <v>1482</v>
      </c>
      <c r="AM59" s="308" t="s">
        <v>1491</v>
      </c>
      <c r="AO59" s="322">
        <f t="shared" si="6"/>
        <v>0</v>
      </c>
      <c r="AP59" s="322">
        <f t="shared" si="6"/>
        <v>0</v>
      </c>
      <c r="AQ59" s="322">
        <f t="shared" si="6"/>
        <v>5</v>
      </c>
      <c r="AR59" s="322">
        <f t="shared" si="6"/>
        <v>0</v>
      </c>
      <c r="AS59" s="322">
        <f t="shared" si="6"/>
        <v>0</v>
      </c>
      <c r="AT59" s="322">
        <f t="shared" si="6"/>
        <v>0</v>
      </c>
      <c r="AU59" s="322">
        <f t="shared" si="6"/>
        <v>0</v>
      </c>
      <c r="AV59" s="322">
        <f t="shared" si="6"/>
        <v>0</v>
      </c>
      <c r="AW59" s="322">
        <f t="shared" si="6"/>
        <v>0</v>
      </c>
      <c r="AX59" s="322">
        <f t="shared" si="6"/>
        <v>0</v>
      </c>
      <c r="AY59" s="322">
        <f t="shared" si="6"/>
        <v>0</v>
      </c>
      <c r="AZ59" s="322">
        <f t="shared" si="6"/>
        <v>25</v>
      </c>
      <c r="BA59" s="323">
        <f t="shared" si="5"/>
        <v>30</v>
      </c>
    </row>
    <row r="60" spans="1:53" ht="18.600000000000001" customHeight="1" x14ac:dyDescent="0.3">
      <c r="B60" s="255">
        <v>51</v>
      </c>
      <c r="C60" s="266">
        <v>52122597</v>
      </c>
      <c r="D60" s="257" t="str">
        <f>IFERROR(VLOOKUP($C60,[2]BD!$B$6:$O$205,2,0),"")</f>
        <v>AREVALO  LUZ MIRELLA</v>
      </c>
      <c r="E60" s="259" t="s">
        <v>1445</v>
      </c>
      <c r="F60" s="284" t="s">
        <v>178</v>
      </c>
      <c r="G60" s="257" t="str">
        <f>IFERROR(VLOOKUP($C60,[2]BD!$B$6:$O$205,14,0),"")</f>
        <v>3208179264</v>
      </c>
      <c r="H60" s="257" t="s">
        <v>219</v>
      </c>
      <c r="I60" s="257" t="str">
        <f>IFERROR(VLOOKUP($C60,[2]BD!$B$6:$O$205,4,0),"")</f>
        <v>18/10/2025</v>
      </c>
      <c r="J60" s="308" t="s">
        <v>1482</v>
      </c>
      <c r="K60" s="308" t="s">
        <v>1491</v>
      </c>
      <c r="L60" s="308" t="s">
        <v>1491</v>
      </c>
      <c r="M60" s="308" t="s">
        <v>1491</v>
      </c>
      <c r="N60" s="308" t="s">
        <v>1491</v>
      </c>
      <c r="O60" s="308" t="s">
        <v>1491</v>
      </c>
      <c r="P60" s="308" t="s">
        <v>1491</v>
      </c>
      <c r="Q60" s="308" t="s">
        <v>1482</v>
      </c>
      <c r="R60" s="308" t="s">
        <v>1491</v>
      </c>
      <c r="S60" s="308" t="s">
        <v>1491</v>
      </c>
      <c r="T60" s="308" t="s">
        <v>1491</v>
      </c>
      <c r="U60" s="308" t="s">
        <v>1491</v>
      </c>
      <c r="V60" s="308" t="s">
        <v>1491</v>
      </c>
      <c r="W60" s="308" t="s">
        <v>1491</v>
      </c>
      <c r="X60" s="308" t="s">
        <v>1482</v>
      </c>
      <c r="Y60" s="308" t="s">
        <v>1491</v>
      </c>
      <c r="Z60" s="308" t="s">
        <v>1491</v>
      </c>
      <c r="AA60" s="308" t="s">
        <v>1491</v>
      </c>
      <c r="AB60" s="308" t="s">
        <v>1491</v>
      </c>
      <c r="AC60" s="308" t="s">
        <v>1491</v>
      </c>
      <c r="AD60" s="308" t="s">
        <v>1491</v>
      </c>
      <c r="AE60" s="308" t="s">
        <v>1482</v>
      </c>
      <c r="AF60" s="308" t="s">
        <v>1491</v>
      </c>
      <c r="AG60" s="308" t="s">
        <v>1491</v>
      </c>
      <c r="AH60" s="308" t="s">
        <v>1491</v>
      </c>
      <c r="AI60" s="308" t="s">
        <v>1491</v>
      </c>
      <c r="AJ60" s="308" t="s">
        <v>1491</v>
      </c>
      <c r="AK60" s="308" t="s">
        <v>1491</v>
      </c>
      <c r="AL60" s="308" t="s">
        <v>1482</v>
      </c>
      <c r="AM60" s="308" t="s">
        <v>1491</v>
      </c>
      <c r="AO60" s="322">
        <f t="shared" si="6"/>
        <v>0</v>
      </c>
      <c r="AP60" s="322">
        <f t="shared" si="6"/>
        <v>0</v>
      </c>
      <c r="AQ60" s="322">
        <f t="shared" si="6"/>
        <v>5</v>
      </c>
      <c r="AR60" s="322">
        <f t="shared" si="6"/>
        <v>0</v>
      </c>
      <c r="AS60" s="322">
        <f t="shared" si="6"/>
        <v>0</v>
      </c>
      <c r="AT60" s="322">
        <f t="shared" si="6"/>
        <v>0</v>
      </c>
      <c r="AU60" s="322">
        <f t="shared" si="6"/>
        <v>0</v>
      </c>
      <c r="AV60" s="322">
        <f t="shared" si="6"/>
        <v>0</v>
      </c>
      <c r="AW60" s="322">
        <f t="shared" si="6"/>
        <v>0</v>
      </c>
      <c r="AX60" s="322">
        <f t="shared" si="6"/>
        <v>0</v>
      </c>
      <c r="AY60" s="322">
        <f t="shared" si="6"/>
        <v>0</v>
      </c>
      <c r="AZ60" s="322">
        <f t="shared" si="6"/>
        <v>25</v>
      </c>
      <c r="BA60" s="323">
        <f t="shared" si="5"/>
        <v>30</v>
      </c>
    </row>
    <row r="61" spans="1:53" ht="18.600000000000001" customHeight="1" x14ac:dyDescent="0.3">
      <c r="B61" s="255">
        <v>52</v>
      </c>
      <c r="C61" s="266">
        <v>28115434</v>
      </c>
      <c r="D61" s="257" t="str">
        <f>IFERROR(VLOOKUP($C61,[2]BD!$B$6:$O$205,2,0),"")</f>
        <v>CHAPARRO MORA GLORIA ESPERANZA</v>
      </c>
      <c r="E61" s="259" t="s">
        <v>1445</v>
      </c>
      <c r="F61" s="284" t="s">
        <v>178</v>
      </c>
      <c r="G61" s="257" t="str">
        <f>IFERROR(VLOOKUP($C61,[2]BD!$B$6:$O$205,14,0),"")</f>
        <v>3142957281</v>
      </c>
      <c r="H61" s="257" t="s">
        <v>219</v>
      </c>
      <c r="I61" s="257" t="str">
        <f>IFERROR(VLOOKUP($C61,[2]BD!$B$6:$O$205,4,0),"")</f>
        <v>18/10/2025</v>
      </c>
      <c r="J61" s="308" t="s">
        <v>1482</v>
      </c>
      <c r="K61" s="308" t="s">
        <v>1491</v>
      </c>
      <c r="L61" s="308" t="s">
        <v>1491</v>
      </c>
      <c r="M61" s="308" t="s">
        <v>1491</v>
      </c>
      <c r="N61" s="308" t="s">
        <v>1491</v>
      </c>
      <c r="O61" s="308" t="s">
        <v>1491</v>
      </c>
      <c r="P61" s="308" t="s">
        <v>1491</v>
      </c>
      <c r="Q61" s="308" t="s">
        <v>1482</v>
      </c>
      <c r="R61" s="308" t="s">
        <v>1491</v>
      </c>
      <c r="S61" s="308" t="s">
        <v>1491</v>
      </c>
      <c r="T61" s="308" t="s">
        <v>1491</v>
      </c>
      <c r="U61" s="308" t="s">
        <v>1491</v>
      </c>
      <c r="V61" s="308" t="s">
        <v>1491</v>
      </c>
      <c r="W61" s="308" t="s">
        <v>1491</v>
      </c>
      <c r="X61" s="308" t="s">
        <v>1482</v>
      </c>
      <c r="Y61" s="308" t="s">
        <v>1491</v>
      </c>
      <c r="Z61" s="308" t="s">
        <v>1491</v>
      </c>
      <c r="AA61" s="308" t="s">
        <v>1491</v>
      </c>
      <c r="AB61" s="308" t="s">
        <v>1491</v>
      </c>
      <c r="AC61" s="308" t="s">
        <v>1491</v>
      </c>
      <c r="AD61" s="308" t="s">
        <v>1491</v>
      </c>
      <c r="AE61" s="308" t="s">
        <v>1482</v>
      </c>
      <c r="AF61" s="308" t="s">
        <v>1491</v>
      </c>
      <c r="AG61" s="308" t="s">
        <v>1491</v>
      </c>
      <c r="AH61" s="308" t="s">
        <v>1491</v>
      </c>
      <c r="AI61" s="308" t="s">
        <v>1491</v>
      </c>
      <c r="AJ61" s="308" t="s">
        <v>1491</v>
      </c>
      <c r="AK61" s="308" t="s">
        <v>1491</v>
      </c>
      <c r="AL61" s="308" t="s">
        <v>1482</v>
      </c>
      <c r="AM61" s="308" t="s">
        <v>1491</v>
      </c>
      <c r="AO61" s="322">
        <f t="shared" si="6"/>
        <v>0</v>
      </c>
      <c r="AP61" s="322">
        <f t="shared" si="6"/>
        <v>0</v>
      </c>
      <c r="AQ61" s="322">
        <f t="shared" si="6"/>
        <v>5</v>
      </c>
      <c r="AR61" s="322">
        <f t="shared" si="6"/>
        <v>0</v>
      </c>
      <c r="AS61" s="322">
        <f t="shared" si="6"/>
        <v>0</v>
      </c>
      <c r="AT61" s="322">
        <f t="shared" si="6"/>
        <v>0</v>
      </c>
      <c r="AU61" s="322">
        <f t="shared" si="6"/>
        <v>0</v>
      </c>
      <c r="AV61" s="322">
        <f t="shared" si="6"/>
        <v>0</v>
      </c>
      <c r="AW61" s="322">
        <f t="shared" si="6"/>
        <v>0</v>
      </c>
      <c r="AX61" s="322">
        <f t="shared" si="6"/>
        <v>0</v>
      </c>
      <c r="AY61" s="322">
        <f t="shared" si="6"/>
        <v>0</v>
      </c>
      <c r="AZ61" s="322">
        <f t="shared" si="6"/>
        <v>25</v>
      </c>
      <c r="BA61" s="323">
        <f t="shared" si="5"/>
        <v>30</v>
      </c>
    </row>
    <row r="62" spans="1:53" ht="18.600000000000001" customHeight="1" x14ac:dyDescent="0.3">
      <c r="B62" s="255">
        <v>53</v>
      </c>
      <c r="C62" s="266">
        <v>52112939</v>
      </c>
      <c r="D62" s="257" t="str">
        <f>IFERROR(VLOOKUP($C62,[2]BD!$B$6:$O$205,2,0),"")</f>
        <v>CRUZ DIAZ KAREN DAYANA</v>
      </c>
      <c r="E62" s="259" t="s">
        <v>1445</v>
      </c>
      <c r="F62" s="284" t="s">
        <v>178</v>
      </c>
      <c r="G62" s="257" t="str">
        <f>IFERROR(VLOOKUP($C62,[2]BD!$B$6:$O$205,14,0),"")</f>
        <v>3132452944</v>
      </c>
      <c r="H62" s="257" t="s">
        <v>219</v>
      </c>
      <c r="I62" s="257" t="str">
        <f>IFERROR(VLOOKUP($C62,[2]BD!$B$6:$O$205,4,0),"")</f>
        <v>18/10/2025</v>
      </c>
      <c r="J62" s="308" t="s">
        <v>1482</v>
      </c>
      <c r="K62" s="308" t="s">
        <v>1491</v>
      </c>
      <c r="L62" s="308" t="s">
        <v>1491</v>
      </c>
      <c r="M62" s="308" t="s">
        <v>1491</v>
      </c>
      <c r="N62" s="308" t="s">
        <v>1491</v>
      </c>
      <c r="O62" s="308" t="s">
        <v>1491</v>
      </c>
      <c r="P62" s="308" t="s">
        <v>1491</v>
      </c>
      <c r="Q62" s="308" t="s">
        <v>1482</v>
      </c>
      <c r="R62" s="308" t="s">
        <v>1491</v>
      </c>
      <c r="S62" s="308" t="s">
        <v>1491</v>
      </c>
      <c r="T62" s="308" t="s">
        <v>1491</v>
      </c>
      <c r="U62" s="308" t="s">
        <v>1491</v>
      </c>
      <c r="V62" s="308" t="s">
        <v>1491</v>
      </c>
      <c r="W62" s="308" t="s">
        <v>1491</v>
      </c>
      <c r="X62" s="308" t="s">
        <v>1482</v>
      </c>
      <c r="Y62" s="308" t="s">
        <v>1491</v>
      </c>
      <c r="Z62" s="308" t="s">
        <v>1491</v>
      </c>
      <c r="AA62" s="308" t="s">
        <v>1491</v>
      </c>
      <c r="AB62" s="308" t="s">
        <v>1491</v>
      </c>
      <c r="AC62" s="308" t="s">
        <v>1491</v>
      </c>
      <c r="AD62" s="308" t="s">
        <v>1491</v>
      </c>
      <c r="AE62" s="308" t="s">
        <v>1482</v>
      </c>
      <c r="AF62" s="308" t="s">
        <v>1491</v>
      </c>
      <c r="AG62" s="308" t="s">
        <v>1491</v>
      </c>
      <c r="AH62" s="308" t="s">
        <v>1491</v>
      </c>
      <c r="AI62" s="308" t="s">
        <v>1491</v>
      </c>
      <c r="AJ62" s="308" t="s">
        <v>1491</v>
      </c>
      <c r="AK62" s="308" t="s">
        <v>1491</v>
      </c>
      <c r="AL62" s="308" t="s">
        <v>1482</v>
      </c>
      <c r="AM62" s="308" t="s">
        <v>1491</v>
      </c>
      <c r="AO62" s="322">
        <f t="shared" si="6"/>
        <v>0</v>
      </c>
      <c r="AP62" s="322">
        <f t="shared" si="6"/>
        <v>0</v>
      </c>
      <c r="AQ62" s="322">
        <f t="shared" si="6"/>
        <v>5</v>
      </c>
      <c r="AR62" s="322">
        <f t="shared" si="6"/>
        <v>0</v>
      </c>
      <c r="AS62" s="322">
        <f t="shared" si="6"/>
        <v>0</v>
      </c>
      <c r="AT62" s="322">
        <f t="shared" si="6"/>
        <v>0</v>
      </c>
      <c r="AU62" s="322">
        <f t="shared" si="6"/>
        <v>0</v>
      </c>
      <c r="AV62" s="322">
        <f t="shared" si="6"/>
        <v>0</v>
      </c>
      <c r="AW62" s="322">
        <f t="shared" si="6"/>
        <v>0</v>
      </c>
      <c r="AX62" s="322">
        <f t="shared" si="6"/>
        <v>0</v>
      </c>
      <c r="AY62" s="322">
        <f t="shared" si="6"/>
        <v>0</v>
      </c>
      <c r="AZ62" s="322">
        <f t="shared" si="6"/>
        <v>25</v>
      </c>
      <c r="BA62" s="323">
        <f t="shared" si="5"/>
        <v>30</v>
      </c>
    </row>
    <row r="63" spans="1:53" ht="18.600000000000001" customHeight="1" x14ac:dyDescent="0.3">
      <c r="B63" s="255">
        <v>54</v>
      </c>
      <c r="C63" s="266">
        <v>1023891887</v>
      </c>
      <c r="D63" s="257" t="str">
        <f>IFERROR(VLOOKUP($C63,[2]BD!$B$6:$O$205,2,0),"")</f>
        <v>MADRIGAL DIAZ LUIS ENRIQUE</v>
      </c>
      <c r="E63" s="259" t="s">
        <v>1445</v>
      </c>
      <c r="F63" s="284" t="s">
        <v>178</v>
      </c>
      <c r="G63" s="257" t="str">
        <f>IFERROR(VLOOKUP($C63,[2]BD!$B$6:$O$205,14,0),"")</f>
        <v>3146834455</v>
      </c>
      <c r="H63" s="257" t="s">
        <v>219</v>
      </c>
      <c r="I63" s="257" t="str">
        <f>IFERROR(VLOOKUP($C63,[2]BD!$B$6:$O$205,4,0),"")</f>
        <v>18/10/2025</v>
      </c>
      <c r="J63" s="308" t="s">
        <v>1482</v>
      </c>
      <c r="K63" s="308" t="s">
        <v>1491</v>
      </c>
      <c r="L63" s="308" t="s">
        <v>1491</v>
      </c>
      <c r="M63" s="308" t="s">
        <v>1491</v>
      </c>
      <c r="N63" s="308" t="s">
        <v>1491</v>
      </c>
      <c r="O63" s="308" t="s">
        <v>1491</v>
      </c>
      <c r="P63" s="308" t="s">
        <v>1491</v>
      </c>
      <c r="Q63" s="308" t="s">
        <v>1482</v>
      </c>
      <c r="R63" s="308" t="s">
        <v>1491</v>
      </c>
      <c r="S63" s="308" t="s">
        <v>1491</v>
      </c>
      <c r="T63" s="308" t="s">
        <v>1491</v>
      </c>
      <c r="U63" s="308" t="s">
        <v>1491</v>
      </c>
      <c r="V63" s="308" t="s">
        <v>1491</v>
      </c>
      <c r="W63" s="308" t="s">
        <v>1491</v>
      </c>
      <c r="X63" s="308" t="s">
        <v>1482</v>
      </c>
      <c r="Y63" s="308" t="s">
        <v>1491</v>
      </c>
      <c r="Z63" s="308" t="s">
        <v>1491</v>
      </c>
      <c r="AA63" s="308" t="s">
        <v>1491</v>
      </c>
      <c r="AB63" s="308" t="s">
        <v>1491</v>
      </c>
      <c r="AC63" s="308" t="s">
        <v>1491</v>
      </c>
      <c r="AD63" s="308" t="s">
        <v>1491</v>
      </c>
      <c r="AE63" s="308" t="s">
        <v>1482</v>
      </c>
      <c r="AF63" s="308" t="s">
        <v>1491</v>
      </c>
      <c r="AG63" s="308" t="s">
        <v>1491</v>
      </c>
      <c r="AH63" s="308" t="s">
        <v>1491</v>
      </c>
      <c r="AI63" s="308" t="s">
        <v>1491</v>
      </c>
      <c r="AJ63" s="308" t="s">
        <v>1491</v>
      </c>
      <c r="AK63" s="308" t="s">
        <v>1491</v>
      </c>
      <c r="AL63" s="308" t="s">
        <v>1482</v>
      </c>
      <c r="AM63" s="308" t="s">
        <v>1491</v>
      </c>
      <c r="AO63" s="322">
        <f t="shared" si="6"/>
        <v>0</v>
      </c>
      <c r="AP63" s="322">
        <f t="shared" si="6"/>
        <v>0</v>
      </c>
      <c r="AQ63" s="322">
        <f t="shared" si="6"/>
        <v>5</v>
      </c>
      <c r="AR63" s="322">
        <f t="shared" si="6"/>
        <v>0</v>
      </c>
      <c r="AS63" s="322">
        <f t="shared" si="6"/>
        <v>0</v>
      </c>
      <c r="AT63" s="322">
        <f t="shared" si="6"/>
        <v>0</v>
      </c>
      <c r="AU63" s="322">
        <f t="shared" si="6"/>
        <v>0</v>
      </c>
      <c r="AV63" s="322">
        <f t="shared" si="6"/>
        <v>0</v>
      </c>
      <c r="AW63" s="322">
        <f t="shared" si="6"/>
        <v>0</v>
      </c>
      <c r="AX63" s="322">
        <f t="shared" si="6"/>
        <v>0</v>
      </c>
      <c r="AY63" s="322">
        <f t="shared" si="6"/>
        <v>0</v>
      </c>
      <c r="AZ63" s="322">
        <f t="shared" si="6"/>
        <v>25</v>
      </c>
      <c r="BA63" s="323">
        <f t="shared" si="5"/>
        <v>30</v>
      </c>
    </row>
    <row r="64" spans="1:53" ht="18.600000000000001" customHeight="1" x14ac:dyDescent="0.3">
      <c r="B64" s="255">
        <v>55</v>
      </c>
      <c r="C64" s="266">
        <v>1023950293</v>
      </c>
      <c r="D64" s="257" t="str">
        <f>IFERROR(VLOOKUP($C64,[2]BD!$B$6:$O$205,2,0),"")</f>
        <v xml:space="preserve">TIBAQUIRA MARIA ISABEL </v>
      </c>
      <c r="E64" s="259" t="s">
        <v>1445</v>
      </c>
      <c r="F64" s="284" t="s">
        <v>982</v>
      </c>
      <c r="G64" s="257" t="str">
        <f>IFERROR(VLOOKUP($C64,[2]BD!$B$6:$O$205,14,0),"")</f>
        <v>3248362025</v>
      </c>
      <c r="H64" s="257" t="s">
        <v>223</v>
      </c>
      <c r="I64" s="257" t="str">
        <f>IFERROR(VLOOKUP($C64,[2]BD!$B$6:$O$205,4,0),"")</f>
        <v>18/10/2025</v>
      </c>
      <c r="J64" s="308" t="s">
        <v>1482</v>
      </c>
      <c r="K64" s="308" t="s">
        <v>1491</v>
      </c>
      <c r="L64" s="308" t="s">
        <v>1491</v>
      </c>
      <c r="M64" s="308" t="s">
        <v>1491</v>
      </c>
      <c r="N64" s="308" t="s">
        <v>1491</v>
      </c>
      <c r="O64" s="308" t="s">
        <v>1491</v>
      </c>
      <c r="P64" s="308" t="s">
        <v>1491</v>
      </c>
      <c r="Q64" s="308" t="s">
        <v>1482</v>
      </c>
      <c r="R64" s="308" t="s">
        <v>1491</v>
      </c>
      <c r="S64" s="308" t="s">
        <v>1491</v>
      </c>
      <c r="T64" s="308" t="s">
        <v>1491</v>
      </c>
      <c r="U64" s="308" t="s">
        <v>1491</v>
      </c>
      <c r="V64" s="308" t="s">
        <v>1491</v>
      </c>
      <c r="W64" s="308" t="s">
        <v>1491</v>
      </c>
      <c r="X64" s="308" t="s">
        <v>1482</v>
      </c>
      <c r="Y64" s="308" t="s">
        <v>1491</v>
      </c>
      <c r="Z64" s="308" t="s">
        <v>1491</v>
      </c>
      <c r="AA64" s="308" t="s">
        <v>1491</v>
      </c>
      <c r="AB64" s="308" t="s">
        <v>1491</v>
      </c>
      <c r="AC64" s="308" t="s">
        <v>1491</v>
      </c>
      <c r="AD64" s="308" t="s">
        <v>1491</v>
      </c>
      <c r="AE64" s="308" t="s">
        <v>1482</v>
      </c>
      <c r="AF64" s="308" t="s">
        <v>1491</v>
      </c>
      <c r="AG64" s="308" t="s">
        <v>1491</v>
      </c>
      <c r="AH64" s="308" t="s">
        <v>1491</v>
      </c>
      <c r="AI64" s="308" t="s">
        <v>1491</v>
      </c>
      <c r="AJ64" s="308" t="s">
        <v>1491</v>
      </c>
      <c r="AK64" s="308" t="s">
        <v>1491</v>
      </c>
      <c r="AL64" s="308" t="s">
        <v>1482</v>
      </c>
      <c r="AM64" s="308" t="s">
        <v>1491</v>
      </c>
      <c r="AO64" s="322">
        <f t="shared" si="6"/>
        <v>0</v>
      </c>
      <c r="AP64" s="322">
        <f t="shared" si="6"/>
        <v>0</v>
      </c>
      <c r="AQ64" s="322">
        <f t="shared" si="6"/>
        <v>5</v>
      </c>
      <c r="AR64" s="322">
        <f t="shared" ref="AP64:AZ87" si="7">COUNTIF($J64:$AM64,AR$8)</f>
        <v>0</v>
      </c>
      <c r="AS64" s="322">
        <f t="shared" si="7"/>
        <v>0</v>
      </c>
      <c r="AT64" s="322">
        <f t="shared" si="7"/>
        <v>0</v>
      </c>
      <c r="AU64" s="322">
        <f t="shared" si="7"/>
        <v>0</v>
      </c>
      <c r="AV64" s="322">
        <f t="shared" si="7"/>
        <v>0</v>
      </c>
      <c r="AW64" s="322">
        <f t="shared" si="7"/>
        <v>0</v>
      </c>
      <c r="AX64" s="322">
        <f t="shared" si="7"/>
        <v>0</v>
      </c>
      <c r="AY64" s="322">
        <f t="shared" si="7"/>
        <v>0</v>
      </c>
      <c r="AZ64" s="322">
        <f t="shared" si="7"/>
        <v>25</v>
      </c>
      <c r="BA64" s="323">
        <f t="shared" si="5"/>
        <v>30</v>
      </c>
    </row>
    <row r="65" spans="2:53" ht="18.600000000000001" customHeight="1" x14ac:dyDescent="0.3">
      <c r="B65" s="255">
        <v>56</v>
      </c>
      <c r="C65" s="266">
        <v>1022344041</v>
      </c>
      <c r="D65" s="257" t="str">
        <f>IFERROR(VLOOKUP($C65,[2]BD!$B$6:$O$205,2,0),"")</f>
        <v>CAMARGO HERNANDEZ LUISA FERNANDA</v>
      </c>
      <c r="E65" s="259" t="s">
        <v>1445</v>
      </c>
      <c r="F65" s="284" t="s">
        <v>178</v>
      </c>
      <c r="G65" s="257" t="str">
        <f>IFERROR(VLOOKUP($C65,[2]BD!$B$6:$O$205,14,0),"")</f>
        <v>3118706732</v>
      </c>
      <c r="H65" s="257" t="s">
        <v>223</v>
      </c>
      <c r="I65" s="257" t="str">
        <f>IFERROR(VLOOKUP($C65,[2]BD!$B$6:$O$205,4,0),"")</f>
        <v>18/10/2025</v>
      </c>
      <c r="J65" s="308" t="s">
        <v>1482</v>
      </c>
      <c r="K65" s="308" t="s">
        <v>1491</v>
      </c>
      <c r="L65" s="308" t="s">
        <v>1491</v>
      </c>
      <c r="M65" s="308" t="s">
        <v>1491</v>
      </c>
      <c r="N65" s="308" t="s">
        <v>1491</v>
      </c>
      <c r="O65" s="308" t="s">
        <v>1491</v>
      </c>
      <c r="P65" s="308" t="s">
        <v>1491</v>
      </c>
      <c r="Q65" s="308" t="s">
        <v>1482</v>
      </c>
      <c r="R65" s="308" t="s">
        <v>1491</v>
      </c>
      <c r="S65" s="308" t="s">
        <v>1491</v>
      </c>
      <c r="T65" s="308" t="s">
        <v>1491</v>
      </c>
      <c r="U65" s="308" t="s">
        <v>1491</v>
      </c>
      <c r="V65" s="308" t="s">
        <v>1491</v>
      </c>
      <c r="W65" s="308" t="s">
        <v>1491</v>
      </c>
      <c r="X65" s="308" t="s">
        <v>1482</v>
      </c>
      <c r="Y65" s="308" t="s">
        <v>1491</v>
      </c>
      <c r="Z65" s="308" t="s">
        <v>1491</v>
      </c>
      <c r="AA65" s="308" t="s">
        <v>1491</v>
      </c>
      <c r="AB65" s="308" t="s">
        <v>1491</v>
      </c>
      <c r="AC65" s="308" t="s">
        <v>1491</v>
      </c>
      <c r="AD65" s="308" t="s">
        <v>1491</v>
      </c>
      <c r="AE65" s="308" t="s">
        <v>1482</v>
      </c>
      <c r="AF65" s="308" t="s">
        <v>1491</v>
      </c>
      <c r="AG65" s="308" t="s">
        <v>1491</v>
      </c>
      <c r="AH65" s="308" t="s">
        <v>1491</v>
      </c>
      <c r="AI65" s="308" t="s">
        <v>1491</v>
      </c>
      <c r="AJ65" s="308" t="s">
        <v>1491</v>
      </c>
      <c r="AK65" s="308" t="s">
        <v>1491</v>
      </c>
      <c r="AL65" s="308" t="s">
        <v>1482</v>
      </c>
      <c r="AM65" s="308" t="s">
        <v>1491</v>
      </c>
      <c r="AO65" s="322">
        <f t="shared" ref="AO65:AZ128" si="8">COUNTIF($J65:$AM65,AO$8)</f>
        <v>0</v>
      </c>
      <c r="AP65" s="322">
        <f t="shared" si="7"/>
        <v>0</v>
      </c>
      <c r="AQ65" s="322">
        <f t="shared" si="7"/>
        <v>5</v>
      </c>
      <c r="AR65" s="322">
        <f t="shared" si="7"/>
        <v>0</v>
      </c>
      <c r="AS65" s="322">
        <f t="shared" si="7"/>
        <v>0</v>
      </c>
      <c r="AT65" s="322">
        <f t="shared" si="7"/>
        <v>0</v>
      </c>
      <c r="AU65" s="322">
        <f t="shared" si="7"/>
        <v>0</v>
      </c>
      <c r="AV65" s="322">
        <f t="shared" si="7"/>
        <v>0</v>
      </c>
      <c r="AW65" s="322">
        <f t="shared" si="7"/>
        <v>0</v>
      </c>
      <c r="AX65" s="322">
        <f t="shared" si="7"/>
        <v>0</v>
      </c>
      <c r="AY65" s="322">
        <f t="shared" si="7"/>
        <v>0</v>
      </c>
      <c r="AZ65" s="322">
        <f t="shared" si="7"/>
        <v>25</v>
      </c>
      <c r="BA65" s="323">
        <f t="shared" si="5"/>
        <v>30</v>
      </c>
    </row>
    <row r="66" spans="2:53" ht="18.600000000000001" customHeight="1" x14ac:dyDescent="0.3">
      <c r="B66" s="255">
        <v>57</v>
      </c>
      <c r="C66" s="266">
        <v>1023031155</v>
      </c>
      <c r="D66" s="257" t="str">
        <f>IFERROR(VLOOKUP($C66,[2]BD!$B$6:$O$205,2,0),"")</f>
        <v>SUAREZ SANCHEZ JOSE PARMENIO</v>
      </c>
      <c r="E66" s="259" t="s">
        <v>1445</v>
      </c>
      <c r="F66" s="284" t="s">
        <v>178</v>
      </c>
      <c r="G66" s="257" t="str">
        <f>IFERROR(VLOOKUP($C66,[2]BD!$B$6:$O$205,14,0),"")</f>
        <v>3229227877</v>
      </c>
      <c r="H66" s="257" t="s">
        <v>223</v>
      </c>
      <c r="I66" s="257" t="str">
        <f>IFERROR(VLOOKUP($C66,[2]BD!$B$6:$O$205,4,0),"")</f>
        <v>18/10/2025</v>
      </c>
      <c r="J66" s="308" t="s">
        <v>1482</v>
      </c>
      <c r="K66" s="308" t="s">
        <v>1491</v>
      </c>
      <c r="L66" s="308" t="s">
        <v>1491</v>
      </c>
      <c r="M66" s="308" t="s">
        <v>1491</v>
      </c>
      <c r="N66" s="308" t="s">
        <v>1491</v>
      </c>
      <c r="O66" s="308" t="s">
        <v>1491</v>
      </c>
      <c r="P66" s="308" t="s">
        <v>1491</v>
      </c>
      <c r="Q66" s="308" t="s">
        <v>1482</v>
      </c>
      <c r="R66" s="308" t="s">
        <v>1491</v>
      </c>
      <c r="S66" s="308" t="s">
        <v>1491</v>
      </c>
      <c r="T66" s="308" t="s">
        <v>1491</v>
      </c>
      <c r="U66" s="308" t="s">
        <v>1491</v>
      </c>
      <c r="V66" s="308" t="s">
        <v>1491</v>
      </c>
      <c r="W66" s="308" t="s">
        <v>1491</v>
      </c>
      <c r="X66" s="308" t="s">
        <v>1482</v>
      </c>
      <c r="Y66" s="308" t="s">
        <v>1491</v>
      </c>
      <c r="Z66" s="308" t="s">
        <v>1491</v>
      </c>
      <c r="AA66" s="308" t="s">
        <v>1491</v>
      </c>
      <c r="AB66" s="308" t="s">
        <v>1491</v>
      </c>
      <c r="AC66" s="308" t="s">
        <v>1491</v>
      </c>
      <c r="AD66" s="308" t="s">
        <v>1491</v>
      </c>
      <c r="AE66" s="308" t="s">
        <v>1482</v>
      </c>
      <c r="AF66" s="308" t="s">
        <v>1491</v>
      </c>
      <c r="AG66" s="308" t="s">
        <v>1491</v>
      </c>
      <c r="AH66" s="308" t="s">
        <v>1491</v>
      </c>
      <c r="AI66" s="308" t="s">
        <v>1491</v>
      </c>
      <c r="AJ66" s="308" t="s">
        <v>1491</v>
      </c>
      <c r="AK66" s="308" t="s">
        <v>1491</v>
      </c>
      <c r="AL66" s="308" t="s">
        <v>1482</v>
      </c>
      <c r="AM66" s="308" t="s">
        <v>1491</v>
      </c>
      <c r="AO66" s="322">
        <f t="shared" si="8"/>
        <v>0</v>
      </c>
      <c r="AP66" s="322">
        <f t="shared" si="7"/>
        <v>0</v>
      </c>
      <c r="AQ66" s="322">
        <f t="shared" si="7"/>
        <v>5</v>
      </c>
      <c r="AR66" s="322">
        <f t="shared" si="7"/>
        <v>0</v>
      </c>
      <c r="AS66" s="322">
        <f t="shared" si="7"/>
        <v>0</v>
      </c>
      <c r="AT66" s="322">
        <f t="shared" si="7"/>
        <v>0</v>
      </c>
      <c r="AU66" s="322">
        <f t="shared" si="7"/>
        <v>0</v>
      </c>
      <c r="AV66" s="322">
        <f t="shared" si="7"/>
        <v>0</v>
      </c>
      <c r="AW66" s="322">
        <f t="shared" si="7"/>
        <v>0</v>
      </c>
      <c r="AX66" s="322">
        <f t="shared" si="7"/>
        <v>0</v>
      </c>
      <c r="AY66" s="322">
        <f t="shared" si="7"/>
        <v>0</v>
      </c>
      <c r="AZ66" s="322">
        <f t="shared" si="7"/>
        <v>25</v>
      </c>
      <c r="BA66" s="323">
        <f t="shared" si="5"/>
        <v>30</v>
      </c>
    </row>
    <row r="67" spans="2:53" ht="18.600000000000001" customHeight="1" x14ac:dyDescent="0.3">
      <c r="B67" s="255">
        <v>58</v>
      </c>
      <c r="C67" s="266">
        <v>52746420</v>
      </c>
      <c r="D67" s="257" t="str">
        <f>IFERROR(VLOOKUP($C67,[2]BD!$B$6:$O$205,2,0),"")</f>
        <v>RIVAS SOTO BRIGTIH VICTORIA</v>
      </c>
      <c r="E67" s="259" t="s">
        <v>1445</v>
      </c>
      <c r="F67" s="284" t="s">
        <v>178</v>
      </c>
      <c r="G67" s="257" t="str">
        <f>IFERROR(VLOOKUP($C67,[2]BD!$B$6:$O$205,14,0),"")</f>
        <v>3103251895</v>
      </c>
      <c r="H67" s="257" t="s">
        <v>219</v>
      </c>
      <c r="I67" s="257" t="str">
        <f>IFERROR(VLOOKUP($C67,[2]BD!$B$6:$O$205,4,0),"")</f>
        <v>18/10/2025</v>
      </c>
      <c r="J67" s="308" t="s">
        <v>1482</v>
      </c>
      <c r="K67" s="308" t="s">
        <v>1491</v>
      </c>
      <c r="L67" s="308" t="s">
        <v>1483</v>
      </c>
      <c r="M67" s="308" t="s">
        <v>1483</v>
      </c>
      <c r="N67" s="308" t="s">
        <v>1491</v>
      </c>
      <c r="O67" s="308" t="s">
        <v>1491</v>
      </c>
      <c r="P67" s="308" t="s">
        <v>1491</v>
      </c>
      <c r="Q67" s="308" t="s">
        <v>1482</v>
      </c>
      <c r="R67" s="308" t="s">
        <v>1491</v>
      </c>
      <c r="S67" s="308" t="s">
        <v>1491</v>
      </c>
      <c r="T67" s="308" t="s">
        <v>1491</v>
      </c>
      <c r="U67" s="308" t="s">
        <v>1491</v>
      </c>
      <c r="V67" s="308" t="s">
        <v>1491</v>
      </c>
      <c r="W67" s="308" t="s">
        <v>1491</v>
      </c>
      <c r="X67" s="308" t="s">
        <v>1482</v>
      </c>
      <c r="Y67" s="308" t="s">
        <v>1491</v>
      </c>
      <c r="Z67" s="308" t="s">
        <v>1491</v>
      </c>
      <c r="AA67" s="308" t="s">
        <v>1491</v>
      </c>
      <c r="AB67" s="308" t="s">
        <v>1491</v>
      </c>
      <c r="AC67" s="308" t="s">
        <v>1491</v>
      </c>
      <c r="AD67" s="308" t="s">
        <v>1491</v>
      </c>
      <c r="AE67" s="308" t="s">
        <v>1482</v>
      </c>
      <c r="AF67" s="308" t="s">
        <v>1491</v>
      </c>
      <c r="AG67" s="308" t="s">
        <v>1491</v>
      </c>
      <c r="AH67" s="308" t="s">
        <v>1491</v>
      </c>
      <c r="AI67" s="308" t="s">
        <v>1491</v>
      </c>
      <c r="AJ67" s="308" t="s">
        <v>1491</v>
      </c>
      <c r="AK67" s="308" t="s">
        <v>1491</v>
      </c>
      <c r="AL67" s="308" t="s">
        <v>1482</v>
      </c>
      <c r="AM67" s="308" t="s">
        <v>1491</v>
      </c>
      <c r="AO67" s="322">
        <f t="shared" si="8"/>
        <v>0</v>
      </c>
      <c r="AP67" s="322">
        <f t="shared" si="7"/>
        <v>0</v>
      </c>
      <c r="AQ67" s="322">
        <f t="shared" si="7"/>
        <v>5</v>
      </c>
      <c r="AR67" s="322">
        <f t="shared" si="7"/>
        <v>2</v>
      </c>
      <c r="AS67" s="322">
        <f t="shared" si="7"/>
        <v>0</v>
      </c>
      <c r="AT67" s="322">
        <f t="shared" si="7"/>
        <v>0</v>
      </c>
      <c r="AU67" s="322">
        <f t="shared" si="7"/>
        <v>0</v>
      </c>
      <c r="AV67" s="322">
        <f t="shared" si="7"/>
        <v>0</v>
      </c>
      <c r="AW67" s="322">
        <f t="shared" si="7"/>
        <v>0</v>
      </c>
      <c r="AX67" s="322">
        <f t="shared" si="7"/>
        <v>0</v>
      </c>
      <c r="AY67" s="322">
        <f t="shared" si="7"/>
        <v>0</v>
      </c>
      <c r="AZ67" s="322">
        <f t="shared" si="7"/>
        <v>23</v>
      </c>
      <c r="BA67" s="323">
        <f t="shared" si="5"/>
        <v>28</v>
      </c>
    </row>
    <row r="68" spans="2:53" ht="18.600000000000001" customHeight="1" x14ac:dyDescent="0.3">
      <c r="B68" s="255">
        <v>59</v>
      </c>
      <c r="C68" s="266">
        <v>52463545</v>
      </c>
      <c r="D68" s="257" t="str">
        <f>IFERROR(VLOOKUP($C68,[2]BD!$B$6:$O$205,2,0),"")</f>
        <v>YANGUMA  NINI YOANA</v>
      </c>
      <c r="E68" s="259" t="s">
        <v>1445</v>
      </c>
      <c r="F68" s="284" t="s">
        <v>178</v>
      </c>
      <c r="G68" s="257" t="str">
        <f>IFERROR(VLOOKUP($C68,[2]BD!$B$6:$O$205,14,0),"")</f>
        <v>3115585946</v>
      </c>
      <c r="H68" s="257" t="s">
        <v>219</v>
      </c>
      <c r="I68" s="257" t="str">
        <f>IFERROR(VLOOKUP($C68,[2]BD!$B$6:$O$205,4,0),"")</f>
        <v>21/10/2025</v>
      </c>
      <c r="J68" s="308" t="s">
        <v>1482</v>
      </c>
      <c r="K68" s="308" t="s">
        <v>1491</v>
      </c>
      <c r="L68" s="308" t="s">
        <v>1491</v>
      </c>
      <c r="M68" s="308" t="s">
        <v>1491</v>
      </c>
      <c r="N68" s="308" t="s">
        <v>1491</v>
      </c>
      <c r="O68" s="308" t="s">
        <v>1491</v>
      </c>
      <c r="P68" s="308" t="s">
        <v>1491</v>
      </c>
      <c r="Q68" s="308" t="s">
        <v>1482</v>
      </c>
      <c r="R68" s="308" t="s">
        <v>1491</v>
      </c>
      <c r="S68" s="308" t="s">
        <v>1491</v>
      </c>
      <c r="T68" s="308" t="s">
        <v>1491</v>
      </c>
      <c r="U68" s="308" t="s">
        <v>1491</v>
      </c>
      <c r="V68" s="308" t="s">
        <v>1491</v>
      </c>
      <c r="W68" s="308" t="s">
        <v>1491</v>
      </c>
      <c r="X68" s="308" t="s">
        <v>1482</v>
      </c>
      <c r="Y68" s="308" t="s">
        <v>1491</v>
      </c>
      <c r="Z68" s="308" t="s">
        <v>1491</v>
      </c>
      <c r="AA68" s="308" t="s">
        <v>1491</v>
      </c>
      <c r="AB68" s="308" t="s">
        <v>1491</v>
      </c>
      <c r="AC68" s="308" t="s">
        <v>1491</v>
      </c>
      <c r="AD68" s="308" t="s">
        <v>1491</v>
      </c>
      <c r="AE68" s="308" t="s">
        <v>1482</v>
      </c>
      <c r="AF68" s="308" t="s">
        <v>1491</v>
      </c>
      <c r="AG68" s="308" t="s">
        <v>1491</v>
      </c>
      <c r="AH68" s="308" t="s">
        <v>1491</v>
      </c>
      <c r="AI68" s="308" t="s">
        <v>1491</v>
      </c>
      <c r="AJ68" s="308" t="s">
        <v>1491</v>
      </c>
      <c r="AK68" s="308" t="s">
        <v>1491</v>
      </c>
      <c r="AL68" s="308" t="s">
        <v>1482</v>
      </c>
      <c r="AM68" s="308" t="s">
        <v>1491</v>
      </c>
      <c r="AO68" s="322">
        <f t="shared" si="8"/>
        <v>0</v>
      </c>
      <c r="AP68" s="322">
        <f t="shared" si="7"/>
        <v>0</v>
      </c>
      <c r="AQ68" s="322">
        <f t="shared" si="7"/>
        <v>5</v>
      </c>
      <c r="AR68" s="322">
        <f t="shared" si="7"/>
        <v>0</v>
      </c>
      <c r="AS68" s="322">
        <f t="shared" si="7"/>
        <v>0</v>
      </c>
      <c r="AT68" s="322">
        <f t="shared" si="7"/>
        <v>0</v>
      </c>
      <c r="AU68" s="322">
        <f t="shared" si="7"/>
        <v>0</v>
      </c>
      <c r="AV68" s="322">
        <f t="shared" si="7"/>
        <v>0</v>
      </c>
      <c r="AW68" s="322">
        <f t="shared" si="7"/>
        <v>0</v>
      </c>
      <c r="AX68" s="322">
        <f t="shared" si="7"/>
        <v>0</v>
      </c>
      <c r="AY68" s="322">
        <f t="shared" si="7"/>
        <v>0</v>
      </c>
      <c r="AZ68" s="322">
        <f t="shared" si="7"/>
        <v>25</v>
      </c>
      <c r="BA68" s="323">
        <f t="shared" si="5"/>
        <v>30</v>
      </c>
    </row>
    <row r="69" spans="2:53" ht="18.600000000000001" customHeight="1" x14ac:dyDescent="0.3">
      <c r="B69" s="255">
        <v>60</v>
      </c>
      <c r="C69" s="266">
        <v>52973150</v>
      </c>
      <c r="D69" s="257" t="str">
        <f>IFERROR(VLOOKUP($C69,[2]BD!$B$6:$O$205,2,0),"")</f>
        <v xml:space="preserve">RAMIREZ NINO ANDREA </v>
      </c>
      <c r="E69" s="259" t="s">
        <v>1445</v>
      </c>
      <c r="F69" s="284" t="s">
        <v>178</v>
      </c>
      <c r="G69" s="257" t="str">
        <f>IFERROR(VLOOKUP($C69,[2]BD!$B$6:$O$205,14,0),"")</f>
        <v>3213976040</v>
      </c>
      <c r="H69" s="257" t="s">
        <v>214</v>
      </c>
      <c r="I69" s="257" t="str">
        <f>IFERROR(VLOOKUP($C69,[2]BD!$B$6:$O$205,4,0),"")</f>
        <v>21/10/2025</v>
      </c>
      <c r="J69" s="308" t="s">
        <v>1482</v>
      </c>
      <c r="K69" s="308" t="s">
        <v>1491</v>
      </c>
      <c r="L69" s="308" t="s">
        <v>1491</v>
      </c>
      <c r="M69" s="308" t="s">
        <v>1491</v>
      </c>
      <c r="N69" s="308" t="s">
        <v>1491</v>
      </c>
      <c r="O69" s="308" t="s">
        <v>1491</v>
      </c>
      <c r="P69" s="308" t="s">
        <v>1491</v>
      </c>
      <c r="Q69" s="308" t="s">
        <v>1482</v>
      </c>
      <c r="R69" s="308" t="s">
        <v>1491</v>
      </c>
      <c r="S69" s="308" t="s">
        <v>1491</v>
      </c>
      <c r="T69" s="308" t="s">
        <v>1491</v>
      </c>
      <c r="U69" s="308" t="s">
        <v>1491</v>
      </c>
      <c r="V69" s="308" t="s">
        <v>1491</v>
      </c>
      <c r="W69" s="308" t="s">
        <v>1491</v>
      </c>
      <c r="X69" s="308" t="s">
        <v>1482</v>
      </c>
      <c r="Y69" s="308" t="s">
        <v>1491</v>
      </c>
      <c r="Z69" s="308" t="s">
        <v>1491</v>
      </c>
      <c r="AA69" s="308" t="s">
        <v>1491</v>
      </c>
      <c r="AB69" s="308" t="s">
        <v>1491</v>
      </c>
      <c r="AC69" s="308" t="s">
        <v>1491</v>
      </c>
      <c r="AD69" s="308" t="s">
        <v>1491</v>
      </c>
      <c r="AE69" s="308" t="s">
        <v>1482</v>
      </c>
      <c r="AF69" s="308" t="s">
        <v>1491</v>
      </c>
      <c r="AG69" s="308" t="s">
        <v>1491</v>
      </c>
      <c r="AH69" s="308" t="s">
        <v>1491</v>
      </c>
      <c r="AI69" s="308" t="s">
        <v>1491</v>
      </c>
      <c r="AJ69" s="308" t="s">
        <v>1491</v>
      </c>
      <c r="AK69" s="308" t="s">
        <v>1491</v>
      </c>
      <c r="AL69" s="308" t="s">
        <v>1482</v>
      </c>
      <c r="AM69" s="308" t="s">
        <v>1491</v>
      </c>
      <c r="AO69" s="322">
        <f t="shared" si="8"/>
        <v>0</v>
      </c>
      <c r="AP69" s="322">
        <f t="shared" si="7"/>
        <v>0</v>
      </c>
      <c r="AQ69" s="322">
        <f t="shared" si="7"/>
        <v>5</v>
      </c>
      <c r="AR69" s="322">
        <f t="shared" si="7"/>
        <v>0</v>
      </c>
      <c r="AS69" s="322">
        <f t="shared" si="7"/>
        <v>0</v>
      </c>
      <c r="AT69" s="322">
        <f t="shared" si="7"/>
        <v>0</v>
      </c>
      <c r="AU69" s="322">
        <f t="shared" si="7"/>
        <v>0</v>
      </c>
      <c r="AV69" s="322">
        <f t="shared" si="7"/>
        <v>0</v>
      </c>
      <c r="AW69" s="322">
        <f t="shared" si="7"/>
        <v>0</v>
      </c>
      <c r="AX69" s="322">
        <f t="shared" si="7"/>
        <v>0</v>
      </c>
      <c r="AY69" s="322">
        <f t="shared" si="7"/>
        <v>0</v>
      </c>
      <c r="AZ69" s="322">
        <f t="shared" si="7"/>
        <v>25</v>
      </c>
      <c r="BA69" s="323">
        <f t="shared" si="5"/>
        <v>30</v>
      </c>
    </row>
    <row r="70" spans="2:53" ht="18.600000000000001" customHeight="1" x14ac:dyDescent="0.3">
      <c r="B70" s="255">
        <v>61</v>
      </c>
      <c r="C70" s="266">
        <v>1024487831</v>
      </c>
      <c r="D70" s="257" t="str">
        <f>IFERROR(VLOOKUP($C70,[2]BD!$B$6:$O$205,2,0),"")</f>
        <v xml:space="preserve">PULIDO GONZALEZ BERTULIO </v>
      </c>
      <c r="E70" s="259" t="s">
        <v>1445</v>
      </c>
      <c r="F70" s="284" t="s">
        <v>982</v>
      </c>
      <c r="G70" s="257" t="str">
        <f>IFERROR(VLOOKUP($C70,[2]BD!$B$6:$O$205,14,0),"")</f>
        <v>3138079922</v>
      </c>
      <c r="H70" s="257" t="s">
        <v>219</v>
      </c>
      <c r="I70" s="257" t="str">
        <f>IFERROR(VLOOKUP($C70,[2]BD!$B$6:$O$205,4,0),"")</f>
        <v>22/10/2025</v>
      </c>
      <c r="J70" s="308" t="s">
        <v>1482</v>
      </c>
      <c r="K70" s="324" t="s">
        <v>1491</v>
      </c>
      <c r="L70" s="324" t="s">
        <v>1491</v>
      </c>
      <c r="M70" s="324" t="s">
        <v>1491</v>
      </c>
      <c r="N70" s="324" t="s">
        <v>1491</v>
      </c>
      <c r="O70" s="324" t="s">
        <v>1491</v>
      </c>
      <c r="P70" s="324" t="s">
        <v>1491</v>
      </c>
      <c r="Q70" s="308" t="s">
        <v>1482</v>
      </c>
      <c r="R70" s="324" t="s">
        <v>1491</v>
      </c>
      <c r="S70" s="324" t="s">
        <v>1491</v>
      </c>
      <c r="T70" s="324" t="s">
        <v>1491</v>
      </c>
      <c r="U70" s="324" t="s">
        <v>1491</v>
      </c>
      <c r="V70" s="324" t="s">
        <v>1491</v>
      </c>
      <c r="W70" s="324" t="s">
        <v>1491</v>
      </c>
      <c r="X70" s="308" t="s">
        <v>1482</v>
      </c>
      <c r="Y70" s="308" t="s">
        <v>1480</v>
      </c>
      <c r="Z70" s="324" t="s">
        <v>1491</v>
      </c>
      <c r="AA70" s="324" t="s">
        <v>1491</v>
      </c>
      <c r="AB70" s="324" t="s">
        <v>1491</v>
      </c>
      <c r="AC70" s="324" t="s">
        <v>1491</v>
      </c>
      <c r="AD70" s="324" t="s">
        <v>1491</v>
      </c>
      <c r="AE70" s="308" t="s">
        <v>1482</v>
      </c>
      <c r="AF70" s="308" t="s">
        <v>1480</v>
      </c>
      <c r="AG70" s="324" t="s">
        <v>1491</v>
      </c>
      <c r="AH70" s="324" t="s">
        <v>1491</v>
      </c>
      <c r="AI70" s="308" t="s">
        <v>1491</v>
      </c>
      <c r="AJ70" s="308" t="s">
        <v>1491</v>
      </c>
      <c r="AK70" s="308" t="s">
        <v>1491</v>
      </c>
      <c r="AL70" s="308" t="s">
        <v>1482</v>
      </c>
      <c r="AM70" s="308" t="s">
        <v>1491</v>
      </c>
      <c r="AO70" s="322">
        <f t="shared" si="8"/>
        <v>2</v>
      </c>
      <c r="AP70" s="322">
        <f t="shared" si="7"/>
        <v>0</v>
      </c>
      <c r="AQ70" s="322">
        <f t="shared" si="7"/>
        <v>5</v>
      </c>
      <c r="AR70" s="322">
        <f t="shared" si="7"/>
        <v>0</v>
      </c>
      <c r="AS70" s="322">
        <f t="shared" si="7"/>
        <v>0</v>
      </c>
      <c r="AT70" s="322">
        <f t="shared" si="7"/>
        <v>0</v>
      </c>
      <c r="AU70" s="322">
        <f t="shared" si="7"/>
        <v>0</v>
      </c>
      <c r="AV70" s="322">
        <f t="shared" si="7"/>
        <v>0</v>
      </c>
      <c r="AW70" s="322">
        <f t="shared" si="7"/>
        <v>0</v>
      </c>
      <c r="AX70" s="322">
        <f t="shared" si="7"/>
        <v>0</v>
      </c>
      <c r="AY70" s="322">
        <f t="shared" si="7"/>
        <v>0</v>
      </c>
      <c r="AZ70" s="322">
        <f t="shared" si="7"/>
        <v>23</v>
      </c>
      <c r="BA70" s="323">
        <f t="shared" si="5"/>
        <v>28</v>
      </c>
    </row>
    <row r="71" spans="2:53" ht="18.600000000000001" customHeight="1" x14ac:dyDescent="0.3">
      <c r="B71" s="255">
        <v>62</v>
      </c>
      <c r="C71" s="266">
        <v>1010053949</v>
      </c>
      <c r="D71" s="257" t="str">
        <f>IFERROR(VLOOKUP($C71,[2]BD!$B$6:$O$205,2,0),"")</f>
        <v>AROCA AROCA ANA ELIZA</v>
      </c>
      <c r="E71" s="259" t="s">
        <v>1445</v>
      </c>
      <c r="F71" s="284" t="s">
        <v>178</v>
      </c>
      <c r="G71" s="257" t="str">
        <f>IFERROR(VLOOKUP($C71,[2]BD!$B$6:$O$205,14,0),"")</f>
        <v>3017347739</v>
      </c>
      <c r="H71" s="257" t="s">
        <v>214</v>
      </c>
      <c r="I71" s="257" t="str">
        <f>IFERROR(VLOOKUP($C71,[2]BD!$B$6:$O$205,4,0),"")</f>
        <v>22/10/2025</v>
      </c>
      <c r="J71" s="308" t="s">
        <v>1482</v>
      </c>
      <c r="K71" s="308" t="s">
        <v>1491</v>
      </c>
      <c r="L71" s="308" t="s">
        <v>1491</v>
      </c>
      <c r="M71" s="308" t="s">
        <v>1491</v>
      </c>
      <c r="N71" s="308" t="s">
        <v>1491</v>
      </c>
      <c r="O71" s="308" t="s">
        <v>1491</v>
      </c>
      <c r="P71" s="308" t="s">
        <v>1491</v>
      </c>
      <c r="Q71" s="308" t="s">
        <v>1482</v>
      </c>
      <c r="R71" s="308" t="s">
        <v>1491</v>
      </c>
      <c r="S71" s="308" t="s">
        <v>1491</v>
      </c>
      <c r="T71" s="308" t="s">
        <v>1491</v>
      </c>
      <c r="U71" s="308" t="s">
        <v>1491</v>
      </c>
      <c r="V71" s="308" t="s">
        <v>1491</v>
      </c>
      <c r="W71" s="308" t="s">
        <v>1491</v>
      </c>
      <c r="X71" s="308" t="s">
        <v>1482</v>
      </c>
      <c r="Y71" s="308" t="s">
        <v>1491</v>
      </c>
      <c r="Z71" s="308" t="s">
        <v>1491</v>
      </c>
      <c r="AA71" s="308" t="s">
        <v>1491</v>
      </c>
      <c r="AB71" s="308" t="s">
        <v>1491</v>
      </c>
      <c r="AC71" s="308" t="s">
        <v>1491</v>
      </c>
      <c r="AD71" s="308" t="s">
        <v>1491</v>
      </c>
      <c r="AE71" s="308" t="s">
        <v>1482</v>
      </c>
      <c r="AF71" s="308" t="s">
        <v>1491</v>
      </c>
      <c r="AG71" s="308" t="s">
        <v>1491</v>
      </c>
      <c r="AH71" s="308" t="s">
        <v>1491</v>
      </c>
      <c r="AI71" s="308" t="s">
        <v>1491</v>
      </c>
      <c r="AJ71" s="308" t="s">
        <v>1491</v>
      </c>
      <c r="AK71" s="308" t="s">
        <v>1491</v>
      </c>
      <c r="AL71" s="308" t="s">
        <v>1482</v>
      </c>
      <c r="AM71" s="308" t="s">
        <v>1491</v>
      </c>
      <c r="AO71" s="322">
        <f t="shared" si="8"/>
        <v>0</v>
      </c>
      <c r="AP71" s="322">
        <f t="shared" si="7"/>
        <v>0</v>
      </c>
      <c r="AQ71" s="322">
        <f t="shared" si="7"/>
        <v>5</v>
      </c>
      <c r="AR71" s="322">
        <f t="shared" si="7"/>
        <v>0</v>
      </c>
      <c r="AS71" s="322">
        <f t="shared" si="7"/>
        <v>0</v>
      </c>
      <c r="AT71" s="322">
        <f t="shared" si="7"/>
        <v>0</v>
      </c>
      <c r="AU71" s="322">
        <f t="shared" si="7"/>
        <v>0</v>
      </c>
      <c r="AV71" s="322">
        <f t="shared" si="7"/>
        <v>0</v>
      </c>
      <c r="AW71" s="322">
        <f t="shared" si="7"/>
        <v>0</v>
      </c>
      <c r="AX71" s="322">
        <f t="shared" si="7"/>
        <v>0</v>
      </c>
      <c r="AY71" s="322">
        <f t="shared" si="7"/>
        <v>0</v>
      </c>
      <c r="AZ71" s="322">
        <f t="shared" si="7"/>
        <v>25</v>
      </c>
      <c r="BA71" s="323">
        <f t="shared" si="5"/>
        <v>30</v>
      </c>
    </row>
    <row r="72" spans="2:53" ht="18.600000000000001" customHeight="1" x14ac:dyDescent="0.3">
      <c r="B72" s="255">
        <v>63</v>
      </c>
      <c r="C72" s="266">
        <v>52064995</v>
      </c>
      <c r="D72" s="257" t="str">
        <f>IFERROR(VLOOKUP($C72,[2]BD!$B$6:$O$205,2,0),"")</f>
        <v>TORRES GIRALDO JAIRO HERNAN</v>
      </c>
      <c r="E72" s="259" t="s">
        <v>1445</v>
      </c>
      <c r="F72" s="284" t="s">
        <v>178</v>
      </c>
      <c r="G72" s="257" t="str">
        <f>IFERROR(VLOOKUP($C72,[2]BD!$B$6:$O$205,14,0),"")</f>
        <v>3202003857</v>
      </c>
      <c r="H72" s="257" t="s">
        <v>219</v>
      </c>
      <c r="I72" s="257" t="str">
        <f>IFERROR(VLOOKUP($C72,[2]BD!$B$6:$O$205,4,0),"")</f>
        <v>23/10/2025</v>
      </c>
      <c r="J72" s="308" t="s">
        <v>1482</v>
      </c>
      <c r="K72" s="308" t="s">
        <v>1491</v>
      </c>
      <c r="L72" s="308" t="s">
        <v>1491</v>
      </c>
      <c r="M72" s="308" t="s">
        <v>1491</v>
      </c>
      <c r="N72" s="308" t="s">
        <v>1491</v>
      </c>
      <c r="O72" s="308" t="s">
        <v>1491</v>
      </c>
      <c r="P72" s="308" t="s">
        <v>1491</v>
      </c>
      <c r="Q72" s="308" t="s">
        <v>1482</v>
      </c>
      <c r="R72" s="308" t="s">
        <v>1491</v>
      </c>
      <c r="S72" s="308" t="s">
        <v>1491</v>
      </c>
      <c r="T72" s="308" t="s">
        <v>1491</v>
      </c>
      <c r="U72" s="308" t="s">
        <v>1491</v>
      </c>
      <c r="V72" s="308" t="s">
        <v>1491</v>
      </c>
      <c r="W72" s="308" t="s">
        <v>1491</v>
      </c>
      <c r="X72" s="308" t="s">
        <v>1482</v>
      </c>
      <c r="Y72" s="308" t="s">
        <v>1491</v>
      </c>
      <c r="Z72" s="308" t="s">
        <v>1491</v>
      </c>
      <c r="AA72" s="308" t="s">
        <v>1491</v>
      </c>
      <c r="AB72" s="308" t="s">
        <v>1491</v>
      </c>
      <c r="AC72" s="308" t="s">
        <v>1491</v>
      </c>
      <c r="AD72" s="308" t="s">
        <v>1491</v>
      </c>
      <c r="AE72" s="308" t="s">
        <v>1482</v>
      </c>
      <c r="AF72" s="308" t="s">
        <v>1491</v>
      </c>
      <c r="AG72" s="308" t="s">
        <v>1491</v>
      </c>
      <c r="AH72" s="308" t="s">
        <v>1491</v>
      </c>
      <c r="AI72" s="308" t="s">
        <v>1491</v>
      </c>
      <c r="AJ72" s="308" t="s">
        <v>1491</v>
      </c>
      <c r="AK72" s="308" t="s">
        <v>1491</v>
      </c>
      <c r="AL72" s="308" t="s">
        <v>1482</v>
      </c>
      <c r="AM72" s="308" t="s">
        <v>1491</v>
      </c>
      <c r="AO72" s="322">
        <f t="shared" si="8"/>
        <v>0</v>
      </c>
      <c r="AP72" s="322">
        <f t="shared" si="7"/>
        <v>0</v>
      </c>
      <c r="AQ72" s="322">
        <f t="shared" si="7"/>
        <v>5</v>
      </c>
      <c r="AR72" s="322">
        <f t="shared" si="7"/>
        <v>0</v>
      </c>
      <c r="AS72" s="322">
        <f t="shared" si="7"/>
        <v>0</v>
      </c>
      <c r="AT72" s="322">
        <f t="shared" si="7"/>
        <v>0</v>
      </c>
      <c r="AU72" s="322">
        <f t="shared" si="7"/>
        <v>0</v>
      </c>
      <c r="AV72" s="322">
        <f t="shared" si="7"/>
        <v>0</v>
      </c>
      <c r="AW72" s="322">
        <f t="shared" si="7"/>
        <v>0</v>
      </c>
      <c r="AX72" s="322">
        <f t="shared" si="7"/>
        <v>0</v>
      </c>
      <c r="AY72" s="322">
        <f t="shared" si="7"/>
        <v>0</v>
      </c>
      <c r="AZ72" s="322">
        <f t="shared" si="7"/>
        <v>25</v>
      </c>
      <c r="BA72" s="323">
        <f t="shared" si="5"/>
        <v>30</v>
      </c>
    </row>
    <row r="73" spans="2:53" ht="18.600000000000001" customHeight="1" x14ac:dyDescent="0.3">
      <c r="B73" s="255">
        <v>64</v>
      </c>
      <c r="C73" s="266">
        <v>80735722</v>
      </c>
      <c r="D73" s="257" t="str">
        <f>IFERROR(VLOOKUP($C73,[2]BD!$B$6:$O$205,2,0),"")</f>
        <v xml:space="preserve">RAMIREZ WILCHES FABIO </v>
      </c>
      <c r="E73" s="259" t="s">
        <v>1445</v>
      </c>
      <c r="F73" s="284" t="s">
        <v>982</v>
      </c>
      <c r="G73" s="257" t="str">
        <f>IFERROR(VLOOKUP($C73,[2]BD!$B$6:$O$205,14,0),"")</f>
        <v>3124825793</v>
      </c>
      <c r="H73" s="257" t="s">
        <v>219</v>
      </c>
      <c r="I73" s="257" t="str">
        <f>IFERROR(VLOOKUP($C73,[2]BD!$B$6:$O$205,4,0),"")</f>
        <v>13/11/2025</v>
      </c>
      <c r="J73" s="308" t="s">
        <v>1482</v>
      </c>
      <c r="K73" s="308" t="s">
        <v>1491</v>
      </c>
      <c r="L73" s="308" t="s">
        <v>1491</v>
      </c>
      <c r="M73" s="308" t="s">
        <v>1491</v>
      </c>
      <c r="N73" s="308" t="s">
        <v>1491</v>
      </c>
      <c r="O73" s="308" t="s">
        <v>1491</v>
      </c>
      <c r="P73" s="308" t="s">
        <v>1491</v>
      </c>
      <c r="Q73" s="308" t="s">
        <v>1482</v>
      </c>
      <c r="R73" s="308" t="s">
        <v>1491</v>
      </c>
      <c r="S73" s="308" t="s">
        <v>1491</v>
      </c>
      <c r="T73" s="308" t="s">
        <v>1491</v>
      </c>
      <c r="U73" s="308" t="s">
        <v>1491</v>
      </c>
      <c r="V73" s="308" t="s">
        <v>1491</v>
      </c>
      <c r="W73" s="308" t="s">
        <v>1491</v>
      </c>
      <c r="X73" s="308" t="s">
        <v>1482</v>
      </c>
      <c r="Y73" s="308" t="s">
        <v>1491</v>
      </c>
      <c r="Z73" s="308" t="s">
        <v>1491</v>
      </c>
      <c r="AA73" s="308" t="s">
        <v>1491</v>
      </c>
      <c r="AB73" s="308" t="s">
        <v>1491</v>
      </c>
      <c r="AC73" s="308" t="s">
        <v>1491</v>
      </c>
      <c r="AD73" s="308" t="s">
        <v>1491</v>
      </c>
      <c r="AE73" s="308" t="s">
        <v>1482</v>
      </c>
      <c r="AF73" s="308" t="s">
        <v>1491</v>
      </c>
      <c r="AG73" s="308" t="s">
        <v>1491</v>
      </c>
      <c r="AH73" s="308" t="s">
        <v>1491</v>
      </c>
      <c r="AI73" s="308" t="s">
        <v>1491</v>
      </c>
      <c r="AJ73" s="308" t="s">
        <v>1491</v>
      </c>
      <c r="AK73" s="308" t="s">
        <v>1491</v>
      </c>
      <c r="AL73" s="308" t="s">
        <v>1482</v>
      </c>
      <c r="AM73" s="308" t="s">
        <v>1491</v>
      </c>
      <c r="AO73" s="322">
        <f t="shared" si="8"/>
        <v>0</v>
      </c>
      <c r="AP73" s="322">
        <f t="shared" si="7"/>
        <v>0</v>
      </c>
      <c r="AQ73" s="322">
        <f t="shared" si="7"/>
        <v>5</v>
      </c>
      <c r="AR73" s="322">
        <f t="shared" si="7"/>
        <v>0</v>
      </c>
      <c r="AS73" s="322">
        <f t="shared" si="7"/>
        <v>0</v>
      </c>
      <c r="AT73" s="322">
        <f t="shared" si="7"/>
        <v>0</v>
      </c>
      <c r="AU73" s="322">
        <f t="shared" si="7"/>
        <v>0</v>
      </c>
      <c r="AV73" s="322">
        <f t="shared" si="7"/>
        <v>0</v>
      </c>
      <c r="AW73" s="322">
        <f t="shared" si="7"/>
        <v>0</v>
      </c>
      <c r="AX73" s="322">
        <f t="shared" si="7"/>
        <v>0</v>
      </c>
      <c r="AY73" s="322">
        <f t="shared" si="7"/>
        <v>0</v>
      </c>
      <c r="AZ73" s="322">
        <f t="shared" si="7"/>
        <v>25</v>
      </c>
      <c r="BA73" s="323">
        <f t="shared" si="5"/>
        <v>30</v>
      </c>
    </row>
    <row r="74" spans="2:53" ht="18.600000000000001" customHeight="1" x14ac:dyDescent="0.3">
      <c r="B74" s="255">
        <v>65</v>
      </c>
      <c r="C74" s="266">
        <v>1010176179</v>
      </c>
      <c r="D74" s="257" t="str">
        <f>IFERROR(VLOOKUP($C74,[2]BD!$B$6:$O$205,2,0),"")</f>
        <v xml:space="preserve">PARRA ESPITIA ANGELICA </v>
      </c>
      <c r="E74" s="389" t="s">
        <v>1445</v>
      </c>
      <c r="F74" s="284" t="s">
        <v>178</v>
      </c>
      <c r="G74" s="257" t="str">
        <f>IFERROR(VLOOKUP($C74,[2]BD!$B$6:$O$205,14,0),"")</f>
        <v>3151006455</v>
      </c>
      <c r="H74" s="257" t="s">
        <v>219</v>
      </c>
      <c r="I74" s="257" t="str">
        <f>IFERROR(VLOOKUP($C74,[2]BD!$B$6:$O$205,4,0),"")</f>
        <v>01/12/2025</v>
      </c>
      <c r="J74" s="308" t="s">
        <v>1482</v>
      </c>
      <c r="K74" s="308" t="s">
        <v>1491</v>
      </c>
      <c r="L74" s="308" t="s">
        <v>1491</v>
      </c>
      <c r="M74" s="308" t="s">
        <v>1491</v>
      </c>
      <c r="N74" s="308" t="s">
        <v>1491</v>
      </c>
      <c r="O74" s="308" t="s">
        <v>1491</v>
      </c>
      <c r="P74" s="308" t="s">
        <v>1491</v>
      </c>
      <c r="Q74" s="308" t="s">
        <v>1482</v>
      </c>
      <c r="R74" s="308" t="s">
        <v>1491</v>
      </c>
      <c r="S74" s="308" t="s">
        <v>1491</v>
      </c>
      <c r="T74" s="308" t="s">
        <v>1491</v>
      </c>
      <c r="U74" s="308" t="s">
        <v>1491</v>
      </c>
      <c r="V74" s="308" t="s">
        <v>1491</v>
      </c>
      <c r="W74" s="308" t="s">
        <v>1491</v>
      </c>
      <c r="X74" s="308" t="s">
        <v>1482</v>
      </c>
      <c r="Y74" s="308" t="s">
        <v>1491</v>
      </c>
      <c r="Z74" s="308" t="s">
        <v>1491</v>
      </c>
      <c r="AA74" s="308" t="s">
        <v>1491</v>
      </c>
      <c r="AB74" s="308" t="s">
        <v>1491</v>
      </c>
      <c r="AC74" s="308" t="s">
        <v>1491</v>
      </c>
      <c r="AD74" s="308" t="s">
        <v>1491</v>
      </c>
      <c r="AE74" s="308" t="s">
        <v>1482</v>
      </c>
      <c r="AF74" s="308" t="s">
        <v>1491</v>
      </c>
      <c r="AG74" s="308" t="s">
        <v>1491</v>
      </c>
      <c r="AH74" s="308" t="s">
        <v>1491</v>
      </c>
      <c r="AI74" s="308" t="s">
        <v>1491</v>
      </c>
      <c r="AJ74" s="308" t="s">
        <v>1491</v>
      </c>
      <c r="AK74" s="308" t="s">
        <v>1491</v>
      </c>
      <c r="AL74" s="308" t="s">
        <v>1482</v>
      </c>
      <c r="AM74" s="308" t="s">
        <v>1491</v>
      </c>
      <c r="AO74" s="322">
        <f t="shared" si="8"/>
        <v>0</v>
      </c>
      <c r="AP74" s="322">
        <f t="shared" si="7"/>
        <v>0</v>
      </c>
      <c r="AQ74" s="322">
        <f t="shared" si="7"/>
        <v>5</v>
      </c>
      <c r="AR74" s="322">
        <f t="shared" si="7"/>
        <v>0</v>
      </c>
      <c r="AS74" s="322">
        <f t="shared" si="7"/>
        <v>0</v>
      </c>
      <c r="AT74" s="322">
        <f t="shared" si="7"/>
        <v>0</v>
      </c>
      <c r="AU74" s="322">
        <f t="shared" si="7"/>
        <v>0</v>
      </c>
      <c r="AV74" s="322">
        <f t="shared" si="7"/>
        <v>0</v>
      </c>
      <c r="AW74" s="322">
        <f t="shared" si="7"/>
        <v>0</v>
      </c>
      <c r="AX74" s="322">
        <f t="shared" si="7"/>
        <v>0</v>
      </c>
      <c r="AY74" s="322">
        <f t="shared" si="7"/>
        <v>0</v>
      </c>
      <c r="AZ74" s="322">
        <f t="shared" si="7"/>
        <v>25</v>
      </c>
      <c r="BA74" s="323">
        <f t="shared" si="5"/>
        <v>30</v>
      </c>
    </row>
    <row r="75" spans="2:53" ht="18.600000000000001" customHeight="1" x14ac:dyDescent="0.3">
      <c r="B75" s="255">
        <v>66</v>
      </c>
      <c r="C75" s="266">
        <v>79697226</v>
      </c>
      <c r="D75" s="257" t="str">
        <f>IFERROR(VLOOKUP($C75,[2]BD!$B$6:$O$205,2,0),"")</f>
        <v>MORENO CASTANEDA MELANY JULIETH</v>
      </c>
      <c r="E75" s="259" t="s">
        <v>1445</v>
      </c>
      <c r="F75" s="284" t="s">
        <v>982</v>
      </c>
      <c r="G75" s="257" t="str">
        <f>IFERROR(VLOOKUP($C75,[2]BD!$B$6:$O$205,14,0),"")</f>
        <v>3162682712</v>
      </c>
      <c r="H75" s="257" t="s">
        <v>219</v>
      </c>
      <c r="I75" s="257" t="str">
        <f>IFERROR(VLOOKUP($C75,[2]BD!$B$6:$O$205,4,0),"")</f>
        <v>10/12/2025</v>
      </c>
      <c r="J75" s="308" t="s">
        <v>1482</v>
      </c>
      <c r="K75" s="308" t="s">
        <v>1491</v>
      </c>
      <c r="L75" s="308" t="s">
        <v>1491</v>
      </c>
      <c r="M75" s="308" t="s">
        <v>1491</v>
      </c>
      <c r="N75" s="308" t="s">
        <v>1491</v>
      </c>
      <c r="O75" s="308" t="s">
        <v>1491</v>
      </c>
      <c r="P75" s="308" t="s">
        <v>1491</v>
      </c>
      <c r="Q75" s="308" t="s">
        <v>1482</v>
      </c>
      <c r="R75" s="308" t="s">
        <v>1491</v>
      </c>
      <c r="S75" s="308" t="s">
        <v>1491</v>
      </c>
      <c r="T75" s="308" t="s">
        <v>1491</v>
      </c>
      <c r="U75" s="308" t="s">
        <v>1491</v>
      </c>
      <c r="V75" s="308" t="s">
        <v>1491</v>
      </c>
      <c r="W75" s="308" t="s">
        <v>1491</v>
      </c>
      <c r="X75" s="308" t="s">
        <v>1482</v>
      </c>
      <c r="Y75" s="308" t="s">
        <v>1491</v>
      </c>
      <c r="Z75" s="308" t="s">
        <v>1491</v>
      </c>
      <c r="AA75" s="308" t="s">
        <v>1491</v>
      </c>
      <c r="AB75" s="308" t="s">
        <v>1491</v>
      </c>
      <c r="AC75" s="308" t="s">
        <v>1491</v>
      </c>
      <c r="AD75" s="308" t="s">
        <v>1491</v>
      </c>
      <c r="AE75" s="308" t="s">
        <v>1482</v>
      </c>
      <c r="AF75" s="308" t="s">
        <v>1491</v>
      </c>
      <c r="AG75" s="308" t="s">
        <v>1491</v>
      </c>
      <c r="AH75" s="308" t="s">
        <v>1491</v>
      </c>
      <c r="AI75" s="308" t="s">
        <v>1491</v>
      </c>
      <c r="AJ75" s="308" t="s">
        <v>1491</v>
      </c>
      <c r="AK75" s="308" t="s">
        <v>1491</v>
      </c>
      <c r="AL75" s="308" t="s">
        <v>1482</v>
      </c>
      <c r="AM75" s="308" t="s">
        <v>1491</v>
      </c>
      <c r="AO75" s="322">
        <f t="shared" si="8"/>
        <v>0</v>
      </c>
      <c r="AP75" s="322">
        <f t="shared" si="7"/>
        <v>0</v>
      </c>
      <c r="AQ75" s="322">
        <f t="shared" si="7"/>
        <v>5</v>
      </c>
      <c r="AR75" s="322">
        <f t="shared" si="7"/>
        <v>0</v>
      </c>
      <c r="AS75" s="322">
        <f t="shared" si="7"/>
        <v>0</v>
      </c>
      <c r="AT75" s="322">
        <f t="shared" si="7"/>
        <v>0</v>
      </c>
      <c r="AU75" s="322">
        <f t="shared" si="7"/>
        <v>0</v>
      </c>
      <c r="AV75" s="322">
        <f t="shared" si="7"/>
        <v>0</v>
      </c>
      <c r="AW75" s="322">
        <f t="shared" si="7"/>
        <v>0</v>
      </c>
      <c r="AX75" s="322">
        <f t="shared" si="7"/>
        <v>0</v>
      </c>
      <c r="AY75" s="322">
        <f t="shared" si="7"/>
        <v>0</v>
      </c>
      <c r="AZ75" s="322">
        <f t="shared" si="7"/>
        <v>25</v>
      </c>
      <c r="BA75" s="323">
        <f t="shared" ref="BA75:BA138" si="9">+AZ75+AQ75</f>
        <v>30</v>
      </c>
    </row>
    <row r="76" spans="2:53" ht="18.600000000000001" customHeight="1" x14ac:dyDescent="0.3">
      <c r="B76" s="255">
        <v>67</v>
      </c>
      <c r="C76" s="266">
        <v>52231175</v>
      </c>
      <c r="D76" s="257" t="str">
        <f>IFERROR(VLOOKUP($C76,[2]BD!$B$6:$O$205,2,0),"")</f>
        <v>AMARIS MARTINEZ MARYURIS TATIANA</v>
      </c>
      <c r="E76" s="259" t="s">
        <v>1445</v>
      </c>
      <c r="F76" s="284" t="s">
        <v>178</v>
      </c>
      <c r="G76" s="257" t="str">
        <f>IFERROR(VLOOKUP($C76,[2]BD!$B$6:$O$205,14,0),"")</f>
        <v>3136280582</v>
      </c>
      <c r="H76" s="257" t="s">
        <v>205</v>
      </c>
      <c r="I76" s="257" t="str">
        <f>IFERROR(VLOOKUP($C76,[2]BD!$B$6:$O$205,4,0),"")</f>
        <v>15/12/2025</v>
      </c>
      <c r="J76" s="308" t="s">
        <v>1482</v>
      </c>
      <c r="K76" s="308" t="s">
        <v>1491</v>
      </c>
      <c r="L76" s="308" t="s">
        <v>1491</v>
      </c>
      <c r="M76" s="308" t="s">
        <v>1491</v>
      </c>
      <c r="N76" s="308" t="s">
        <v>1491</v>
      </c>
      <c r="O76" s="308" t="s">
        <v>1491</v>
      </c>
      <c r="P76" s="308" t="s">
        <v>1491</v>
      </c>
      <c r="Q76" s="308" t="s">
        <v>1482</v>
      </c>
      <c r="R76" s="308" t="s">
        <v>1491</v>
      </c>
      <c r="S76" s="308" t="s">
        <v>1491</v>
      </c>
      <c r="T76" s="308" t="s">
        <v>1491</v>
      </c>
      <c r="U76" s="308" t="s">
        <v>1491</v>
      </c>
      <c r="V76" s="308" t="s">
        <v>1491</v>
      </c>
      <c r="W76" s="308" t="s">
        <v>1491</v>
      </c>
      <c r="X76" s="308" t="s">
        <v>1482</v>
      </c>
      <c r="Y76" s="308" t="s">
        <v>1491</v>
      </c>
      <c r="Z76" s="308" t="s">
        <v>1483</v>
      </c>
      <c r="AA76" s="308" t="s">
        <v>1483</v>
      </c>
      <c r="AB76" s="308" t="s">
        <v>1483</v>
      </c>
      <c r="AC76" s="308" t="s">
        <v>1483</v>
      </c>
      <c r="AD76" s="308" t="s">
        <v>1483</v>
      </c>
      <c r="AE76" s="308" t="s">
        <v>1482</v>
      </c>
      <c r="AF76" s="308" t="s">
        <v>1491</v>
      </c>
      <c r="AG76" s="308" t="s">
        <v>1491</v>
      </c>
      <c r="AH76" s="308" t="s">
        <v>1491</v>
      </c>
      <c r="AI76" s="308" t="s">
        <v>1491</v>
      </c>
      <c r="AJ76" s="308" t="s">
        <v>1491</v>
      </c>
      <c r="AK76" s="308" t="s">
        <v>1491</v>
      </c>
      <c r="AL76" s="308" t="s">
        <v>1482</v>
      </c>
      <c r="AM76" s="308" t="s">
        <v>1491</v>
      </c>
      <c r="AO76" s="322">
        <f t="shared" si="8"/>
        <v>0</v>
      </c>
      <c r="AP76" s="322">
        <f t="shared" si="7"/>
        <v>0</v>
      </c>
      <c r="AQ76" s="322">
        <f t="shared" si="7"/>
        <v>5</v>
      </c>
      <c r="AR76" s="322">
        <f t="shared" si="7"/>
        <v>5</v>
      </c>
      <c r="AS76" s="322">
        <f t="shared" si="7"/>
        <v>0</v>
      </c>
      <c r="AT76" s="322">
        <f t="shared" si="7"/>
        <v>0</v>
      </c>
      <c r="AU76" s="322">
        <f t="shared" si="7"/>
        <v>0</v>
      </c>
      <c r="AV76" s="322">
        <f t="shared" si="7"/>
        <v>0</v>
      </c>
      <c r="AW76" s="322">
        <f t="shared" si="7"/>
        <v>0</v>
      </c>
      <c r="AX76" s="322">
        <f t="shared" si="7"/>
        <v>0</v>
      </c>
      <c r="AY76" s="322">
        <f t="shared" si="7"/>
        <v>0</v>
      </c>
      <c r="AZ76" s="322">
        <f t="shared" si="7"/>
        <v>20</v>
      </c>
      <c r="BA76" s="323">
        <f t="shared" si="9"/>
        <v>25</v>
      </c>
    </row>
    <row r="77" spans="2:53" ht="18.600000000000001" customHeight="1" x14ac:dyDescent="0.3">
      <c r="B77" s="255">
        <v>68</v>
      </c>
      <c r="C77" s="266">
        <v>1023943429</v>
      </c>
      <c r="D77" s="257" t="str">
        <f>IFERROR(VLOOKUP($C77,[2]BD!$B$6:$O$205,2,0),"")</f>
        <v>TUIRAN AGAMEZ AMANDA ESTHER</v>
      </c>
      <c r="E77" s="259" t="s">
        <v>1445</v>
      </c>
      <c r="F77" s="284" t="s">
        <v>982</v>
      </c>
      <c r="G77" s="257" t="str">
        <f>IFERROR(VLOOKUP($C77,[2]BD!$B$6:$O$205,14,0),"")</f>
        <v>3246890914</v>
      </c>
      <c r="H77" s="257" t="s">
        <v>223</v>
      </c>
      <c r="I77" s="257" t="str">
        <f>IFERROR(VLOOKUP($C77,[2]BD!$B$6:$O$205,4,0),"")</f>
        <v>17/12/2025</v>
      </c>
      <c r="J77" s="308" t="s">
        <v>1482</v>
      </c>
      <c r="K77" s="308" t="s">
        <v>1491</v>
      </c>
      <c r="L77" s="308" t="s">
        <v>1491</v>
      </c>
      <c r="M77" s="308" t="s">
        <v>1491</v>
      </c>
      <c r="N77" s="308" t="s">
        <v>1491</v>
      </c>
      <c r="O77" s="308" t="s">
        <v>1491</v>
      </c>
      <c r="P77" s="308" t="s">
        <v>1491</v>
      </c>
      <c r="Q77" s="308" t="s">
        <v>1491</v>
      </c>
      <c r="R77" s="308" t="s">
        <v>1491</v>
      </c>
      <c r="S77" s="308" t="s">
        <v>1491</v>
      </c>
      <c r="T77" s="308" t="s">
        <v>1491</v>
      </c>
      <c r="U77" s="308" t="s">
        <v>1491</v>
      </c>
      <c r="V77" s="308" t="s">
        <v>1491</v>
      </c>
      <c r="W77" s="308" t="s">
        <v>1491</v>
      </c>
      <c r="X77" s="308" t="s">
        <v>1482</v>
      </c>
      <c r="Y77" s="308" t="s">
        <v>1491</v>
      </c>
      <c r="Z77" s="308" t="s">
        <v>1491</v>
      </c>
      <c r="AA77" s="308" t="s">
        <v>1491</v>
      </c>
      <c r="AB77" s="308" t="s">
        <v>1491</v>
      </c>
      <c r="AC77" s="308" t="s">
        <v>1491</v>
      </c>
      <c r="AD77" s="308" t="s">
        <v>1491</v>
      </c>
      <c r="AE77" s="308" t="s">
        <v>1482</v>
      </c>
      <c r="AF77" s="308" t="s">
        <v>1491</v>
      </c>
      <c r="AG77" s="308" t="s">
        <v>1491</v>
      </c>
      <c r="AH77" s="308" t="s">
        <v>1491</v>
      </c>
      <c r="AI77" s="308" t="s">
        <v>1491</v>
      </c>
      <c r="AJ77" s="308" t="s">
        <v>1491</v>
      </c>
      <c r="AK77" s="308" t="s">
        <v>1491</v>
      </c>
      <c r="AL77" s="308" t="s">
        <v>1482</v>
      </c>
      <c r="AM77" s="308" t="s">
        <v>1491</v>
      </c>
      <c r="AO77" s="322">
        <f t="shared" si="8"/>
        <v>0</v>
      </c>
      <c r="AP77" s="322">
        <f t="shared" si="7"/>
        <v>0</v>
      </c>
      <c r="AQ77" s="322">
        <f t="shared" si="7"/>
        <v>4</v>
      </c>
      <c r="AR77" s="322">
        <f t="shared" si="7"/>
        <v>0</v>
      </c>
      <c r="AS77" s="322">
        <f t="shared" si="7"/>
        <v>0</v>
      </c>
      <c r="AT77" s="322">
        <f t="shared" si="7"/>
        <v>0</v>
      </c>
      <c r="AU77" s="322">
        <f t="shared" si="7"/>
        <v>0</v>
      </c>
      <c r="AV77" s="322">
        <f t="shared" si="7"/>
        <v>0</v>
      </c>
      <c r="AW77" s="322">
        <f t="shared" si="7"/>
        <v>0</v>
      </c>
      <c r="AX77" s="322">
        <f t="shared" si="7"/>
        <v>0</v>
      </c>
      <c r="AY77" s="322">
        <f t="shared" si="7"/>
        <v>0</v>
      </c>
      <c r="AZ77" s="322">
        <f t="shared" si="7"/>
        <v>26</v>
      </c>
      <c r="BA77" s="323">
        <f t="shared" si="9"/>
        <v>30</v>
      </c>
    </row>
    <row r="78" spans="2:53" ht="18.600000000000001" customHeight="1" x14ac:dyDescent="0.3">
      <c r="B78" s="255">
        <v>69</v>
      </c>
      <c r="C78" s="266">
        <v>1023934402</v>
      </c>
      <c r="D78" s="257" t="str">
        <f>IFERROR(VLOOKUP($C78,[2]BD!$B$6:$O$205,2,0),"")</f>
        <v>PATINO MONTANO ZULY MARCELA</v>
      </c>
      <c r="E78" s="259" t="s">
        <v>1445</v>
      </c>
      <c r="F78" s="284" t="s">
        <v>178</v>
      </c>
      <c r="G78" s="257" t="str">
        <f>IFERROR(VLOOKUP($C78,[2]BD!$B$6:$O$205,14,0),"")</f>
        <v>3003866003</v>
      </c>
      <c r="H78" s="257" t="s">
        <v>205</v>
      </c>
      <c r="I78" s="257" t="str">
        <f>IFERROR(VLOOKUP($C78,[2]BD!$B$6:$O$205,4,0),"")</f>
        <v>06/01/2026</v>
      </c>
      <c r="J78" s="308" t="s">
        <v>1482</v>
      </c>
      <c r="K78" s="308" t="s">
        <v>1491</v>
      </c>
      <c r="L78" s="308" t="s">
        <v>1491</v>
      </c>
      <c r="M78" s="308" t="s">
        <v>1491</v>
      </c>
      <c r="N78" s="308" t="s">
        <v>1491</v>
      </c>
      <c r="O78" s="308" t="s">
        <v>1491</v>
      </c>
      <c r="P78" s="308" t="s">
        <v>1491</v>
      </c>
      <c r="Q78" s="308" t="s">
        <v>1491</v>
      </c>
      <c r="R78" s="308" t="s">
        <v>1491</v>
      </c>
      <c r="S78" s="308" t="s">
        <v>1491</v>
      </c>
      <c r="T78" s="308" t="s">
        <v>1491</v>
      </c>
      <c r="U78" s="308" t="s">
        <v>1491</v>
      </c>
      <c r="V78" s="308" t="s">
        <v>1491</v>
      </c>
      <c r="W78" s="308" t="s">
        <v>1491</v>
      </c>
      <c r="X78" s="308" t="s">
        <v>1482</v>
      </c>
      <c r="Y78" s="308" t="s">
        <v>1491</v>
      </c>
      <c r="Z78" s="308" t="s">
        <v>1491</v>
      </c>
      <c r="AA78" s="308" t="s">
        <v>1491</v>
      </c>
      <c r="AB78" s="308" t="s">
        <v>1491</v>
      </c>
      <c r="AC78" s="308" t="s">
        <v>1483</v>
      </c>
      <c r="AD78" s="308" t="s">
        <v>1491</v>
      </c>
      <c r="AE78" s="308" t="s">
        <v>1482</v>
      </c>
      <c r="AF78" s="308" t="s">
        <v>1491</v>
      </c>
      <c r="AG78" s="308" t="s">
        <v>1491</v>
      </c>
      <c r="AH78" s="308" t="s">
        <v>1491</v>
      </c>
      <c r="AI78" s="308" t="s">
        <v>1491</v>
      </c>
      <c r="AJ78" s="308" t="s">
        <v>1491</v>
      </c>
      <c r="AK78" s="308" t="s">
        <v>1491</v>
      </c>
      <c r="AL78" s="308" t="s">
        <v>1482</v>
      </c>
      <c r="AM78" s="308" t="s">
        <v>1491</v>
      </c>
      <c r="AO78" s="322">
        <f t="shared" si="8"/>
        <v>0</v>
      </c>
      <c r="AP78" s="322">
        <f t="shared" si="7"/>
        <v>0</v>
      </c>
      <c r="AQ78" s="322">
        <f t="shared" si="7"/>
        <v>4</v>
      </c>
      <c r="AR78" s="322">
        <f t="shared" si="7"/>
        <v>1</v>
      </c>
      <c r="AS78" s="322">
        <f t="shared" si="7"/>
        <v>0</v>
      </c>
      <c r="AT78" s="322">
        <f t="shared" si="7"/>
        <v>0</v>
      </c>
      <c r="AU78" s="322">
        <f t="shared" si="7"/>
        <v>0</v>
      </c>
      <c r="AV78" s="322">
        <f t="shared" si="7"/>
        <v>0</v>
      </c>
      <c r="AW78" s="322">
        <f t="shared" si="7"/>
        <v>0</v>
      </c>
      <c r="AX78" s="322">
        <f t="shared" si="7"/>
        <v>0</v>
      </c>
      <c r="AY78" s="322">
        <f t="shared" si="7"/>
        <v>0</v>
      </c>
      <c r="AZ78" s="322">
        <f t="shared" si="7"/>
        <v>25</v>
      </c>
      <c r="BA78" s="323">
        <f t="shared" si="9"/>
        <v>29</v>
      </c>
    </row>
    <row r="79" spans="2:53" ht="18.600000000000001" customHeight="1" x14ac:dyDescent="0.3">
      <c r="B79" s="255">
        <v>70</v>
      </c>
      <c r="C79" s="266">
        <v>1032438600</v>
      </c>
      <c r="D79" s="257" t="str">
        <f>IFERROR(VLOOKUP($C79,[2]BD!$B$6:$O$205,2,0),"")</f>
        <v xml:space="preserve">PALOMA RODRIGUEZ EMIGDIO </v>
      </c>
      <c r="E79" s="259" t="s">
        <v>1445</v>
      </c>
      <c r="F79" s="284" t="s">
        <v>178</v>
      </c>
      <c r="G79" s="257" t="str">
        <f>IFERROR(VLOOKUP($C79,[2]BD!$B$6:$O$205,14,0),"")</f>
        <v>3004963232</v>
      </c>
      <c r="H79" s="257" t="s">
        <v>205</v>
      </c>
      <c r="I79" s="257" t="str">
        <f>IFERROR(VLOOKUP($C79,[2]BD!$B$6:$O$205,4,0),"")</f>
        <v>06/01/2026</v>
      </c>
      <c r="J79" s="308" t="s">
        <v>1482</v>
      </c>
      <c r="K79" s="308" t="s">
        <v>1491</v>
      </c>
      <c r="L79" s="308" t="s">
        <v>1491</v>
      </c>
      <c r="M79" s="308" t="s">
        <v>1491</v>
      </c>
      <c r="N79" s="308" t="s">
        <v>1491</v>
      </c>
      <c r="O79" s="308" t="s">
        <v>1488</v>
      </c>
      <c r="P79" s="308" t="s">
        <v>1488</v>
      </c>
      <c r="Q79" s="308" t="s">
        <v>1482</v>
      </c>
      <c r="R79" s="308" t="s">
        <v>1488</v>
      </c>
      <c r="S79" s="308" t="s">
        <v>1488</v>
      </c>
      <c r="T79" s="308" t="s">
        <v>1488</v>
      </c>
      <c r="U79" s="308" t="s">
        <v>1488</v>
      </c>
      <c r="V79" s="308" t="s">
        <v>1488</v>
      </c>
      <c r="W79" s="308" t="s">
        <v>1488</v>
      </c>
      <c r="X79" s="308" t="s">
        <v>1482</v>
      </c>
      <c r="Y79" s="308" t="s">
        <v>1488</v>
      </c>
      <c r="Z79" s="308" t="s">
        <v>1488</v>
      </c>
      <c r="AA79" s="308" t="s">
        <v>1488</v>
      </c>
      <c r="AB79" s="308" t="s">
        <v>1488</v>
      </c>
      <c r="AC79" s="308" t="s">
        <v>1488</v>
      </c>
      <c r="AD79" s="308" t="s">
        <v>1488</v>
      </c>
      <c r="AE79" s="308" t="s">
        <v>1482</v>
      </c>
      <c r="AF79" s="308" t="s">
        <v>1488</v>
      </c>
      <c r="AG79" s="308" t="s">
        <v>1488</v>
      </c>
      <c r="AH79" s="308" t="s">
        <v>1488</v>
      </c>
      <c r="AI79" s="308" t="s">
        <v>1488</v>
      </c>
      <c r="AJ79" s="308" t="s">
        <v>1488</v>
      </c>
      <c r="AK79" s="308" t="s">
        <v>1488</v>
      </c>
      <c r="AL79" s="308" t="s">
        <v>1488</v>
      </c>
      <c r="AM79" s="308" t="s">
        <v>1488</v>
      </c>
      <c r="AO79" s="322">
        <f t="shared" si="8"/>
        <v>0</v>
      </c>
      <c r="AP79" s="322">
        <f t="shared" si="7"/>
        <v>0</v>
      </c>
      <c r="AQ79" s="322">
        <f t="shared" si="7"/>
        <v>4</v>
      </c>
      <c r="AR79" s="322">
        <f t="shared" si="7"/>
        <v>0</v>
      </c>
      <c r="AS79" s="322">
        <f t="shared" si="7"/>
        <v>0</v>
      </c>
      <c r="AT79" s="322">
        <f t="shared" si="7"/>
        <v>0</v>
      </c>
      <c r="AU79" s="322">
        <f t="shared" si="7"/>
        <v>0</v>
      </c>
      <c r="AV79" s="322">
        <f t="shared" si="7"/>
        <v>0</v>
      </c>
      <c r="AW79" s="322">
        <f t="shared" si="7"/>
        <v>22</v>
      </c>
      <c r="AX79" s="322">
        <f t="shared" si="7"/>
        <v>0</v>
      </c>
      <c r="AY79" s="322">
        <f t="shared" si="7"/>
        <v>0</v>
      </c>
      <c r="AZ79" s="322">
        <f t="shared" si="7"/>
        <v>4</v>
      </c>
      <c r="BA79" s="323">
        <f t="shared" si="9"/>
        <v>8</v>
      </c>
    </row>
    <row r="80" spans="2:53" ht="18.600000000000001" customHeight="1" x14ac:dyDescent="0.3">
      <c r="B80" s="255">
        <v>71</v>
      </c>
      <c r="C80" s="388">
        <v>80166999</v>
      </c>
      <c r="D80" s="325" t="str">
        <f>IFERROR(VLOOKUP($C80,[2]BD!$B$6:$O$205,2,0),"")</f>
        <v>GONZALEZ CONTRERAS YULIANA DEL CARMEN</v>
      </c>
      <c r="E80" s="389" t="s">
        <v>1445</v>
      </c>
      <c r="F80" s="284" t="s">
        <v>178</v>
      </c>
      <c r="G80" s="325" t="str">
        <f>IFERROR(VLOOKUP($C80,[2]BD!$B$6:$O$205,14,0),"")</f>
        <v>3233204212</v>
      </c>
      <c r="H80" s="257" t="s">
        <v>219</v>
      </c>
      <c r="I80" s="257" t="str">
        <f>IFERROR(VLOOKUP($C80,[2]BD!$B$6:$O$205,4,0),"")</f>
        <v>22/01/2026</v>
      </c>
      <c r="J80" s="308" t="s">
        <v>1482</v>
      </c>
      <c r="K80" s="308" t="s">
        <v>1491</v>
      </c>
      <c r="L80" s="308" t="s">
        <v>1491</v>
      </c>
      <c r="M80" s="308" t="s">
        <v>1491</v>
      </c>
      <c r="N80" s="308" t="s">
        <v>1491</v>
      </c>
      <c r="O80" s="308" t="s">
        <v>1491</v>
      </c>
      <c r="P80" s="308" t="s">
        <v>1491</v>
      </c>
      <c r="Q80" s="308" t="s">
        <v>1482</v>
      </c>
      <c r="R80" s="308" t="s">
        <v>1491</v>
      </c>
      <c r="S80" s="308" t="s">
        <v>1491</v>
      </c>
      <c r="T80" s="308" t="s">
        <v>1491</v>
      </c>
      <c r="U80" s="308" t="s">
        <v>1491</v>
      </c>
      <c r="V80" s="308" t="s">
        <v>1491</v>
      </c>
      <c r="W80" s="308" t="s">
        <v>1491</v>
      </c>
      <c r="X80" s="308" t="s">
        <v>1482</v>
      </c>
      <c r="Y80" s="308" t="s">
        <v>1491</v>
      </c>
      <c r="Z80" s="308" t="s">
        <v>1491</v>
      </c>
      <c r="AA80" s="308" t="s">
        <v>1491</v>
      </c>
      <c r="AB80" s="308" t="s">
        <v>1491</v>
      </c>
      <c r="AC80" s="308" t="s">
        <v>1491</v>
      </c>
      <c r="AD80" s="308" t="s">
        <v>1491</v>
      </c>
      <c r="AE80" s="308" t="s">
        <v>1482</v>
      </c>
      <c r="AF80" s="308" t="s">
        <v>1491</v>
      </c>
      <c r="AG80" s="308" t="s">
        <v>1491</v>
      </c>
      <c r="AH80" s="308" t="s">
        <v>1491</v>
      </c>
      <c r="AI80" s="308" t="s">
        <v>1491</v>
      </c>
      <c r="AJ80" s="308" t="s">
        <v>1491</v>
      </c>
      <c r="AK80" s="308" t="s">
        <v>1491</v>
      </c>
      <c r="AL80" s="308" t="s">
        <v>1482</v>
      </c>
      <c r="AM80" s="308" t="s">
        <v>1491</v>
      </c>
      <c r="AO80" s="322">
        <f t="shared" si="8"/>
        <v>0</v>
      </c>
      <c r="AP80" s="322">
        <f t="shared" si="7"/>
        <v>0</v>
      </c>
      <c r="AQ80" s="322">
        <f t="shared" si="7"/>
        <v>5</v>
      </c>
      <c r="AR80" s="322">
        <f t="shared" si="7"/>
        <v>0</v>
      </c>
      <c r="AS80" s="322">
        <f t="shared" si="7"/>
        <v>0</v>
      </c>
      <c r="AT80" s="322">
        <f t="shared" si="7"/>
        <v>0</v>
      </c>
      <c r="AU80" s="322">
        <f t="shared" si="7"/>
        <v>0</v>
      </c>
      <c r="AV80" s="322">
        <f t="shared" si="7"/>
        <v>0</v>
      </c>
      <c r="AW80" s="322">
        <f t="shared" si="7"/>
        <v>0</v>
      </c>
      <c r="AX80" s="322">
        <f t="shared" si="7"/>
        <v>0</v>
      </c>
      <c r="AY80" s="322">
        <f t="shared" si="7"/>
        <v>0</v>
      </c>
      <c r="AZ80" s="322">
        <f t="shared" si="7"/>
        <v>25</v>
      </c>
      <c r="BA80" s="323">
        <f t="shared" si="9"/>
        <v>30</v>
      </c>
    </row>
    <row r="81" spans="2:53" ht="18.600000000000001" customHeight="1" x14ac:dyDescent="0.3">
      <c r="B81" s="255">
        <v>72</v>
      </c>
      <c r="C81" s="266">
        <v>1087206496</v>
      </c>
      <c r="D81" s="257" t="s">
        <v>1583</v>
      </c>
      <c r="E81" s="259" t="s">
        <v>1445</v>
      </c>
      <c r="F81" s="284" t="s">
        <v>178</v>
      </c>
      <c r="G81" s="257" t="str">
        <f>IFERROR(VLOOKUP($C81,[2]BD!$B$6:$O$205,14,0),"")</f>
        <v/>
      </c>
      <c r="H81" s="257" t="s">
        <v>209</v>
      </c>
      <c r="I81" s="257" t="str">
        <f>IFERROR(VLOOKUP($C81,[2]BD!$B$6:$O$205,4,0),"")</f>
        <v/>
      </c>
      <c r="J81" s="308" t="s">
        <v>1482</v>
      </c>
      <c r="K81" s="308" t="s">
        <v>1491</v>
      </c>
      <c r="L81" s="308" t="s">
        <v>1491</v>
      </c>
      <c r="M81" s="308" t="s">
        <v>1491</v>
      </c>
      <c r="N81" s="308" t="s">
        <v>1491</v>
      </c>
      <c r="O81" s="308" t="s">
        <v>1491</v>
      </c>
      <c r="P81" s="308" t="s">
        <v>1491</v>
      </c>
      <c r="Q81" s="308" t="s">
        <v>1482</v>
      </c>
      <c r="R81" s="308" t="s">
        <v>1491</v>
      </c>
      <c r="S81" s="308" t="s">
        <v>1491</v>
      </c>
      <c r="T81" s="308" t="s">
        <v>1491</v>
      </c>
      <c r="U81" s="308" t="s">
        <v>1491</v>
      </c>
      <c r="V81" s="308" t="s">
        <v>1491</v>
      </c>
      <c r="W81" s="308" t="s">
        <v>1491</v>
      </c>
      <c r="X81" s="308" t="s">
        <v>1482</v>
      </c>
      <c r="Y81" s="308" t="s">
        <v>1491</v>
      </c>
      <c r="Z81" s="308" t="s">
        <v>1491</v>
      </c>
      <c r="AA81" s="308" t="s">
        <v>1491</v>
      </c>
      <c r="AB81" s="308" t="s">
        <v>1491</v>
      </c>
      <c r="AC81" s="308" t="s">
        <v>1491</v>
      </c>
      <c r="AD81" s="308" t="s">
        <v>1491</v>
      </c>
      <c r="AE81" s="308" t="s">
        <v>1482</v>
      </c>
      <c r="AF81" s="308" t="s">
        <v>1491</v>
      </c>
      <c r="AG81" s="308" t="s">
        <v>1491</v>
      </c>
      <c r="AH81" s="308" t="s">
        <v>1491</v>
      </c>
      <c r="AI81" s="308" t="s">
        <v>1491</v>
      </c>
      <c r="AJ81" s="308" t="s">
        <v>1491</v>
      </c>
      <c r="AK81" s="308" t="s">
        <v>1491</v>
      </c>
      <c r="AL81" s="308" t="s">
        <v>1482</v>
      </c>
      <c r="AM81" s="308" t="s">
        <v>1491</v>
      </c>
      <c r="AO81" s="322">
        <f t="shared" si="8"/>
        <v>0</v>
      </c>
      <c r="AP81" s="322">
        <f t="shared" si="7"/>
        <v>0</v>
      </c>
      <c r="AQ81" s="322">
        <f t="shared" si="7"/>
        <v>5</v>
      </c>
      <c r="AR81" s="322">
        <f t="shared" si="7"/>
        <v>0</v>
      </c>
      <c r="AS81" s="322">
        <f t="shared" si="7"/>
        <v>0</v>
      </c>
      <c r="AT81" s="322">
        <f t="shared" si="7"/>
        <v>0</v>
      </c>
      <c r="AU81" s="322">
        <f t="shared" si="7"/>
        <v>0</v>
      </c>
      <c r="AV81" s="322">
        <f t="shared" si="7"/>
        <v>0</v>
      </c>
      <c r="AW81" s="322">
        <f t="shared" si="7"/>
        <v>0</v>
      </c>
      <c r="AX81" s="322">
        <f t="shared" si="7"/>
        <v>0</v>
      </c>
      <c r="AY81" s="322">
        <f t="shared" si="7"/>
        <v>0</v>
      </c>
      <c r="AZ81" s="322">
        <f t="shared" si="7"/>
        <v>25</v>
      </c>
      <c r="BA81" s="323">
        <f t="shared" si="9"/>
        <v>30</v>
      </c>
    </row>
    <row r="82" spans="2:53" ht="18.600000000000001" customHeight="1" x14ac:dyDescent="0.3">
      <c r="B82" s="255">
        <v>73</v>
      </c>
      <c r="C82" s="266">
        <v>39629193</v>
      </c>
      <c r="D82" s="257" t="str">
        <f>IFERROR(VLOOKUP($C82,[2]BD!$B$6:$O$205,2,0),"")</f>
        <v>CASTRO POSADA DORIS CAROLINA</v>
      </c>
      <c r="E82" s="262" t="s">
        <v>1447</v>
      </c>
      <c r="F82" s="284" t="s">
        <v>178</v>
      </c>
      <c r="G82" s="257" t="str">
        <f>IFERROR(VLOOKUP($C82,[2]BD!$B$6:$O$205,14,0),"")</f>
        <v>3144909914</v>
      </c>
      <c r="H82" s="257" t="s">
        <v>207</v>
      </c>
      <c r="I82" s="257" t="str">
        <f>IFERROR(VLOOKUP($C82,[2]BD!$B$6:$O$205,4,0),"")</f>
        <v>09/12/2025</v>
      </c>
      <c r="J82" s="308" t="s">
        <v>1482</v>
      </c>
      <c r="K82" s="308" t="s">
        <v>1491</v>
      </c>
      <c r="L82" s="308" t="s">
        <v>1491</v>
      </c>
      <c r="M82" s="308" t="s">
        <v>1491</v>
      </c>
      <c r="N82" s="308" t="s">
        <v>1491</v>
      </c>
      <c r="O82" s="308" t="s">
        <v>1491</v>
      </c>
      <c r="P82" s="308" t="s">
        <v>1491</v>
      </c>
      <c r="Q82" s="308" t="s">
        <v>1482</v>
      </c>
      <c r="R82" s="308" t="s">
        <v>1491</v>
      </c>
      <c r="S82" s="308" t="s">
        <v>1491</v>
      </c>
      <c r="T82" s="308" t="s">
        <v>1491</v>
      </c>
      <c r="U82" s="308" t="s">
        <v>1491</v>
      </c>
      <c r="V82" s="308" t="s">
        <v>1491</v>
      </c>
      <c r="W82" s="308" t="s">
        <v>1491</v>
      </c>
      <c r="X82" s="308" t="s">
        <v>1482</v>
      </c>
      <c r="Y82" s="308" t="s">
        <v>1491</v>
      </c>
      <c r="Z82" s="308" t="s">
        <v>1491</v>
      </c>
      <c r="AA82" s="308" t="s">
        <v>1491</v>
      </c>
      <c r="AB82" s="308" t="s">
        <v>1491</v>
      </c>
      <c r="AC82" s="308" t="s">
        <v>1491</v>
      </c>
      <c r="AD82" s="308" t="s">
        <v>1491</v>
      </c>
      <c r="AE82" s="308" t="s">
        <v>1482</v>
      </c>
      <c r="AF82" s="308" t="s">
        <v>1491</v>
      </c>
      <c r="AG82" s="308" t="s">
        <v>1491</v>
      </c>
      <c r="AH82" s="308" t="s">
        <v>1491</v>
      </c>
      <c r="AI82" s="308" t="s">
        <v>1491</v>
      </c>
      <c r="AJ82" s="308" t="s">
        <v>1491</v>
      </c>
      <c r="AK82" s="308" t="s">
        <v>1491</v>
      </c>
      <c r="AL82" s="308" t="s">
        <v>1482</v>
      </c>
      <c r="AM82" s="308" t="s">
        <v>1491</v>
      </c>
      <c r="AO82" s="322">
        <f t="shared" si="8"/>
        <v>0</v>
      </c>
      <c r="AP82" s="322">
        <f t="shared" si="7"/>
        <v>0</v>
      </c>
      <c r="AQ82" s="322">
        <f t="shared" si="7"/>
        <v>5</v>
      </c>
      <c r="AR82" s="322">
        <f t="shared" si="7"/>
        <v>0</v>
      </c>
      <c r="AS82" s="322">
        <f t="shared" si="7"/>
        <v>0</v>
      </c>
      <c r="AT82" s="322">
        <f t="shared" si="7"/>
        <v>0</v>
      </c>
      <c r="AU82" s="322">
        <f t="shared" si="7"/>
        <v>0</v>
      </c>
      <c r="AV82" s="322">
        <f t="shared" si="7"/>
        <v>0</v>
      </c>
      <c r="AW82" s="322">
        <f t="shared" si="7"/>
        <v>0</v>
      </c>
      <c r="AX82" s="322">
        <f t="shared" si="7"/>
        <v>0</v>
      </c>
      <c r="AY82" s="322">
        <f t="shared" si="7"/>
        <v>0</v>
      </c>
      <c r="AZ82" s="322">
        <f t="shared" si="7"/>
        <v>25</v>
      </c>
      <c r="BA82" s="323">
        <f t="shared" si="9"/>
        <v>30</v>
      </c>
    </row>
    <row r="83" spans="2:53" ht="18.600000000000001" customHeight="1" x14ac:dyDescent="0.3">
      <c r="B83" s="255">
        <v>74</v>
      </c>
      <c r="C83" s="266">
        <v>52164364</v>
      </c>
      <c r="D83" s="257" t="str">
        <f>IFERROR(VLOOKUP($C83,[2]BD!$B$6:$O$205,2,0),"")</f>
        <v>TORO CAMARGO BLANCA AYDEE</v>
      </c>
      <c r="E83" s="262" t="s">
        <v>1447</v>
      </c>
      <c r="F83" s="284" t="s">
        <v>178</v>
      </c>
      <c r="G83" s="257" t="str">
        <f>IFERROR(VLOOKUP($C83,[2]BD!$B$6:$O$205,14,0),"")</f>
        <v>3174516626</v>
      </c>
      <c r="H83" s="257" t="s">
        <v>207</v>
      </c>
      <c r="I83" s="257" t="str">
        <f>IFERROR(VLOOKUP($C83,[2]BD!$B$6:$O$205,4,0),"")</f>
        <v>18/10/2025</v>
      </c>
      <c r="J83" s="308" t="s">
        <v>1482</v>
      </c>
      <c r="K83" s="308" t="s">
        <v>1491</v>
      </c>
      <c r="L83" s="308" t="s">
        <v>1491</v>
      </c>
      <c r="M83" s="308" t="s">
        <v>1491</v>
      </c>
      <c r="N83" s="308" t="s">
        <v>1491</v>
      </c>
      <c r="O83" s="308" t="s">
        <v>1491</v>
      </c>
      <c r="P83" s="308" t="s">
        <v>1491</v>
      </c>
      <c r="Q83" s="308" t="s">
        <v>1482</v>
      </c>
      <c r="R83" s="308" t="s">
        <v>1491</v>
      </c>
      <c r="S83" s="308" t="s">
        <v>1491</v>
      </c>
      <c r="T83" s="308" t="s">
        <v>1491</v>
      </c>
      <c r="U83" s="308" t="s">
        <v>1491</v>
      </c>
      <c r="V83" s="308" t="s">
        <v>1491</v>
      </c>
      <c r="W83" s="308" t="s">
        <v>1491</v>
      </c>
      <c r="X83" s="308" t="s">
        <v>1482</v>
      </c>
      <c r="Y83" s="308" t="s">
        <v>1491</v>
      </c>
      <c r="Z83" s="308" t="s">
        <v>1491</v>
      </c>
      <c r="AA83" s="308" t="s">
        <v>1491</v>
      </c>
      <c r="AB83" s="308" t="s">
        <v>1491</v>
      </c>
      <c r="AC83" s="308" t="s">
        <v>1491</v>
      </c>
      <c r="AD83" s="308" t="s">
        <v>1491</v>
      </c>
      <c r="AE83" s="308" t="s">
        <v>1482</v>
      </c>
      <c r="AF83" s="308" t="s">
        <v>1491</v>
      </c>
      <c r="AG83" s="308" t="s">
        <v>1491</v>
      </c>
      <c r="AH83" s="308" t="s">
        <v>1491</v>
      </c>
      <c r="AI83" s="308" t="s">
        <v>1491</v>
      </c>
      <c r="AJ83" s="308" t="s">
        <v>1491</v>
      </c>
      <c r="AK83" s="308" t="s">
        <v>1491</v>
      </c>
      <c r="AL83" s="308" t="s">
        <v>1482</v>
      </c>
      <c r="AM83" s="308" t="s">
        <v>1491</v>
      </c>
      <c r="AO83" s="322">
        <f t="shared" si="8"/>
        <v>0</v>
      </c>
      <c r="AP83" s="322">
        <f t="shared" si="7"/>
        <v>0</v>
      </c>
      <c r="AQ83" s="322">
        <f t="shared" si="7"/>
        <v>5</v>
      </c>
      <c r="AR83" s="322">
        <f t="shared" si="7"/>
        <v>0</v>
      </c>
      <c r="AS83" s="322">
        <f t="shared" si="7"/>
        <v>0</v>
      </c>
      <c r="AT83" s="322">
        <f t="shared" si="7"/>
        <v>0</v>
      </c>
      <c r="AU83" s="322">
        <f t="shared" si="7"/>
        <v>0</v>
      </c>
      <c r="AV83" s="322">
        <f t="shared" si="7"/>
        <v>0</v>
      </c>
      <c r="AW83" s="322">
        <f t="shared" si="7"/>
        <v>0</v>
      </c>
      <c r="AX83" s="322">
        <f t="shared" si="7"/>
        <v>0</v>
      </c>
      <c r="AY83" s="322">
        <f t="shared" si="7"/>
        <v>0</v>
      </c>
      <c r="AZ83" s="322">
        <f t="shared" si="7"/>
        <v>25</v>
      </c>
      <c r="BA83" s="323">
        <f t="shared" si="9"/>
        <v>30</v>
      </c>
    </row>
    <row r="84" spans="2:53" ht="18.600000000000001" customHeight="1" x14ac:dyDescent="0.3">
      <c r="B84" s="255">
        <v>75</v>
      </c>
      <c r="C84" s="266">
        <v>5090615</v>
      </c>
      <c r="D84" s="257" t="str">
        <f>IFERROR(VLOOKUP($C84,[2]BD!$B$6:$O$205,2,0),"")</f>
        <v>RODRIGUEZ DELGADO DIEGO ALEXANDER</v>
      </c>
      <c r="E84" s="262" t="s">
        <v>1447</v>
      </c>
      <c r="F84" s="284" t="s">
        <v>982</v>
      </c>
      <c r="G84" s="257" t="str">
        <f>IFERROR(VLOOKUP($C84,[2]BD!$B$6:$O$205,14,0),"")</f>
        <v>3136802598</v>
      </c>
      <c r="H84" s="257" t="s">
        <v>207</v>
      </c>
      <c r="I84" s="257" t="str">
        <f>IFERROR(VLOOKUP($C84,[2]BD!$B$6:$O$205,4,0),"")</f>
        <v>22/10/2025</v>
      </c>
      <c r="J84" s="308" t="s">
        <v>1482</v>
      </c>
      <c r="K84" s="308" t="s">
        <v>1491</v>
      </c>
      <c r="L84" s="308" t="s">
        <v>1491</v>
      </c>
      <c r="M84" s="308" t="s">
        <v>1491</v>
      </c>
      <c r="N84" s="308" t="s">
        <v>1491</v>
      </c>
      <c r="O84" s="308" t="s">
        <v>1491</v>
      </c>
      <c r="P84" s="308" t="s">
        <v>1491</v>
      </c>
      <c r="Q84" s="308" t="s">
        <v>1482</v>
      </c>
      <c r="R84" s="308" t="s">
        <v>1491</v>
      </c>
      <c r="S84" s="308" t="s">
        <v>1491</v>
      </c>
      <c r="T84" s="308" t="s">
        <v>1491</v>
      </c>
      <c r="U84" s="308" t="s">
        <v>1491</v>
      </c>
      <c r="V84" s="308" t="s">
        <v>1491</v>
      </c>
      <c r="W84" s="308" t="s">
        <v>1491</v>
      </c>
      <c r="X84" s="308" t="s">
        <v>1482</v>
      </c>
      <c r="Y84" s="308" t="s">
        <v>1491</v>
      </c>
      <c r="Z84" s="308" t="s">
        <v>1491</v>
      </c>
      <c r="AA84" s="308" t="s">
        <v>1491</v>
      </c>
      <c r="AB84" s="308" t="s">
        <v>1491</v>
      </c>
      <c r="AC84" s="308" t="s">
        <v>1491</v>
      </c>
      <c r="AD84" s="308" t="s">
        <v>1491</v>
      </c>
      <c r="AE84" s="308" t="s">
        <v>1482</v>
      </c>
      <c r="AF84" s="308" t="s">
        <v>1491</v>
      </c>
      <c r="AG84" s="308" t="s">
        <v>1491</v>
      </c>
      <c r="AH84" s="308" t="s">
        <v>1491</v>
      </c>
      <c r="AI84" s="308" t="s">
        <v>1491</v>
      </c>
      <c r="AJ84" s="308" t="s">
        <v>1491</v>
      </c>
      <c r="AK84" s="308" t="s">
        <v>1491</v>
      </c>
      <c r="AL84" s="308" t="s">
        <v>1482</v>
      </c>
      <c r="AM84" s="308" t="s">
        <v>1491</v>
      </c>
      <c r="AO84" s="322">
        <f t="shared" si="8"/>
        <v>0</v>
      </c>
      <c r="AP84" s="322">
        <f t="shared" si="7"/>
        <v>0</v>
      </c>
      <c r="AQ84" s="322">
        <f t="shared" si="7"/>
        <v>5</v>
      </c>
      <c r="AR84" s="322">
        <f t="shared" si="7"/>
        <v>0</v>
      </c>
      <c r="AS84" s="322">
        <f t="shared" si="7"/>
        <v>0</v>
      </c>
      <c r="AT84" s="322">
        <f t="shared" si="7"/>
        <v>0</v>
      </c>
      <c r="AU84" s="322">
        <f t="shared" si="7"/>
        <v>0</v>
      </c>
      <c r="AV84" s="322">
        <f t="shared" si="7"/>
        <v>0</v>
      </c>
      <c r="AW84" s="322">
        <f t="shared" si="7"/>
        <v>0</v>
      </c>
      <c r="AX84" s="322">
        <f t="shared" si="7"/>
        <v>0</v>
      </c>
      <c r="AY84" s="322">
        <f t="shared" si="7"/>
        <v>0</v>
      </c>
      <c r="AZ84" s="322">
        <f t="shared" si="7"/>
        <v>25</v>
      </c>
      <c r="BA84" s="323">
        <f t="shared" si="9"/>
        <v>30</v>
      </c>
    </row>
    <row r="85" spans="2:53" ht="18.600000000000001" customHeight="1" x14ac:dyDescent="0.3">
      <c r="B85" s="255">
        <v>76</v>
      </c>
      <c r="C85" s="266">
        <v>1126122552</v>
      </c>
      <c r="D85" s="257" t="str">
        <f>IFERROR(VLOOKUP($C85,[2]BD!$B$6:$O$205,2,0),"")</f>
        <v>MATEUS PIRACOA MARTHA JANETH</v>
      </c>
      <c r="E85" s="262" t="s">
        <v>1447</v>
      </c>
      <c r="F85" s="284" t="s">
        <v>982</v>
      </c>
      <c r="G85" s="257" t="str">
        <f>IFERROR(VLOOKUP($C85,[2]BD!$B$6:$O$205,14,0),"")</f>
        <v>3145730019</v>
      </c>
      <c r="H85" s="257" t="s">
        <v>221</v>
      </c>
      <c r="I85" s="257" t="str">
        <f>IFERROR(VLOOKUP($C85,[2]BD!$B$6:$O$205,4,0),"")</f>
        <v>18/10/2025</v>
      </c>
      <c r="J85" s="308" t="s">
        <v>1482</v>
      </c>
      <c r="K85" s="308" t="s">
        <v>1491</v>
      </c>
      <c r="L85" s="308" t="s">
        <v>1491</v>
      </c>
      <c r="M85" s="308" t="s">
        <v>1491</v>
      </c>
      <c r="N85" s="308" t="s">
        <v>1491</v>
      </c>
      <c r="O85" s="308" t="s">
        <v>1491</v>
      </c>
      <c r="P85" s="308" t="s">
        <v>1491</v>
      </c>
      <c r="Q85" s="308" t="s">
        <v>1482</v>
      </c>
      <c r="R85" s="308" t="s">
        <v>1491</v>
      </c>
      <c r="S85" s="308" t="s">
        <v>1491</v>
      </c>
      <c r="T85" s="308" t="s">
        <v>1491</v>
      </c>
      <c r="U85" s="308" t="s">
        <v>1491</v>
      </c>
      <c r="V85" s="308" t="s">
        <v>1491</v>
      </c>
      <c r="W85" s="308" t="s">
        <v>1491</v>
      </c>
      <c r="X85" s="308" t="s">
        <v>1482</v>
      </c>
      <c r="Y85" s="308" t="s">
        <v>1491</v>
      </c>
      <c r="Z85" s="308" t="s">
        <v>1491</v>
      </c>
      <c r="AA85" s="308" t="s">
        <v>1491</v>
      </c>
      <c r="AB85" s="308" t="s">
        <v>1491</v>
      </c>
      <c r="AC85" s="308" t="s">
        <v>1491</v>
      </c>
      <c r="AD85" s="308" t="s">
        <v>1491</v>
      </c>
      <c r="AE85" s="308" t="s">
        <v>1482</v>
      </c>
      <c r="AF85" s="308" t="s">
        <v>1491</v>
      </c>
      <c r="AG85" s="308" t="s">
        <v>1491</v>
      </c>
      <c r="AH85" s="308" t="s">
        <v>1491</v>
      </c>
      <c r="AI85" s="308" t="s">
        <v>1491</v>
      </c>
      <c r="AJ85" s="308" t="s">
        <v>1491</v>
      </c>
      <c r="AK85" s="308" t="s">
        <v>1491</v>
      </c>
      <c r="AL85" s="308" t="s">
        <v>1482</v>
      </c>
      <c r="AM85" s="308" t="s">
        <v>1491</v>
      </c>
      <c r="AO85" s="322">
        <f t="shared" si="8"/>
        <v>0</v>
      </c>
      <c r="AP85" s="322">
        <f t="shared" si="7"/>
        <v>0</v>
      </c>
      <c r="AQ85" s="322">
        <f t="shared" si="7"/>
        <v>5</v>
      </c>
      <c r="AR85" s="322">
        <f t="shared" si="7"/>
        <v>0</v>
      </c>
      <c r="AS85" s="322">
        <f t="shared" si="7"/>
        <v>0</v>
      </c>
      <c r="AT85" s="322">
        <f t="shared" si="7"/>
        <v>0</v>
      </c>
      <c r="AU85" s="322">
        <f t="shared" si="7"/>
        <v>0</v>
      </c>
      <c r="AV85" s="322">
        <f t="shared" si="7"/>
        <v>0</v>
      </c>
      <c r="AW85" s="322">
        <f t="shared" si="7"/>
        <v>0</v>
      </c>
      <c r="AX85" s="322">
        <f t="shared" si="7"/>
        <v>0</v>
      </c>
      <c r="AY85" s="322">
        <f t="shared" si="7"/>
        <v>0</v>
      </c>
      <c r="AZ85" s="322">
        <f t="shared" si="7"/>
        <v>25</v>
      </c>
      <c r="BA85" s="323">
        <f t="shared" si="9"/>
        <v>30</v>
      </c>
    </row>
    <row r="86" spans="2:53" ht="18.600000000000001" customHeight="1" x14ac:dyDescent="0.3">
      <c r="B86" s="255">
        <v>77</v>
      </c>
      <c r="C86" s="266">
        <v>39802794</v>
      </c>
      <c r="D86" s="257" t="str">
        <f>IFERROR(VLOOKUP($C86,[2]BD!$B$6:$O$205,2,0),"")</f>
        <v>CANTE MELO NELLY FARID</v>
      </c>
      <c r="E86" s="262" t="s">
        <v>1447</v>
      </c>
      <c r="F86" s="284" t="s">
        <v>178</v>
      </c>
      <c r="G86" s="257" t="str">
        <f>IFERROR(VLOOKUP($C86,[2]BD!$B$6:$O$205,14,0),"")</f>
        <v>3202892554</v>
      </c>
      <c r="H86" s="257" t="s">
        <v>207</v>
      </c>
      <c r="I86" s="257" t="str">
        <f>IFERROR(VLOOKUP($C86,[2]BD!$B$6:$O$205,4,0),"")</f>
        <v>18/10/2025</v>
      </c>
      <c r="J86" s="308" t="s">
        <v>1482</v>
      </c>
      <c r="K86" s="308" t="s">
        <v>1491</v>
      </c>
      <c r="L86" s="308" t="s">
        <v>1491</v>
      </c>
      <c r="M86" s="308" t="s">
        <v>1491</v>
      </c>
      <c r="N86" s="308" t="s">
        <v>1491</v>
      </c>
      <c r="O86" s="308" t="s">
        <v>1491</v>
      </c>
      <c r="P86" s="308" t="s">
        <v>1491</v>
      </c>
      <c r="Q86" s="308" t="s">
        <v>1482</v>
      </c>
      <c r="R86" s="308" t="s">
        <v>1491</v>
      </c>
      <c r="S86" s="308" t="s">
        <v>1491</v>
      </c>
      <c r="T86" s="308" t="s">
        <v>1491</v>
      </c>
      <c r="U86" s="308" t="s">
        <v>1491</v>
      </c>
      <c r="V86" s="308" t="s">
        <v>1491</v>
      </c>
      <c r="W86" s="308" t="s">
        <v>1491</v>
      </c>
      <c r="X86" s="308" t="s">
        <v>1482</v>
      </c>
      <c r="Y86" s="308" t="s">
        <v>1491</v>
      </c>
      <c r="Z86" s="308" t="s">
        <v>1491</v>
      </c>
      <c r="AA86" s="308" t="s">
        <v>1491</v>
      </c>
      <c r="AB86" s="308" t="s">
        <v>1491</v>
      </c>
      <c r="AC86" s="308" t="s">
        <v>1491</v>
      </c>
      <c r="AD86" s="308" t="s">
        <v>1491</v>
      </c>
      <c r="AE86" s="308" t="s">
        <v>1482</v>
      </c>
      <c r="AF86" s="308" t="s">
        <v>1491</v>
      </c>
      <c r="AG86" s="308" t="s">
        <v>1491</v>
      </c>
      <c r="AH86" s="308" t="s">
        <v>1491</v>
      </c>
      <c r="AI86" s="308" t="s">
        <v>1491</v>
      </c>
      <c r="AJ86" s="308" t="s">
        <v>1491</v>
      </c>
      <c r="AK86" s="308" t="s">
        <v>1491</v>
      </c>
      <c r="AL86" s="308" t="s">
        <v>1482</v>
      </c>
      <c r="AM86" s="308" t="s">
        <v>1491</v>
      </c>
      <c r="AO86" s="322">
        <f t="shared" si="8"/>
        <v>0</v>
      </c>
      <c r="AP86" s="322">
        <f t="shared" si="7"/>
        <v>0</v>
      </c>
      <c r="AQ86" s="322">
        <f t="shared" si="7"/>
        <v>5</v>
      </c>
      <c r="AR86" s="322">
        <f t="shared" si="7"/>
        <v>0</v>
      </c>
      <c r="AS86" s="322">
        <f t="shared" si="7"/>
        <v>0</v>
      </c>
      <c r="AT86" s="322">
        <f t="shared" si="7"/>
        <v>0</v>
      </c>
      <c r="AU86" s="322">
        <f t="shared" si="7"/>
        <v>0</v>
      </c>
      <c r="AV86" s="322">
        <f t="shared" si="7"/>
        <v>0</v>
      </c>
      <c r="AW86" s="322">
        <f t="shared" si="7"/>
        <v>0</v>
      </c>
      <c r="AX86" s="322">
        <f t="shared" si="7"/>
        <v>0</v>
      </c>
      <c r="AY86" s="322">
        <f t="shared" si="7"/>
        <v>0</v>
      </c>
      <c r="AZ86" s="322">
        <f t="shared" si="7"/>
        <v>25</v>
      </c>
      <c r="BA86" s="323">
        <f t="shared" si="9"/>
        <v>30</v>
      </c>
    </row>
    <row r="87" spans="2:53" ht="18.600000000000001" customHeight="1" x14ac:dyDescent="0.3">
      <c r="B87" s="255">
        <v>78</v>
      </c>
      <c r="C87" s="266">
        <v>1045227589</v>
      </c>
      <c r="D87" s="257" t="str">
        <f>IFERROR(VLOOKUP($C87,[2]BD!$B$6:$O$205,2,0),"")</f>
        <v>RUIZ TRIVINO CAMILO ANDRES</v>
      </c>
      <c r="E87" s="262" t="s">
        <v>1447</v>
      </c>
      <c r="F87" s="284" t="s">
        <v>178</v>
      </c>
      <c r="G87" s="257" t="str">
        <f>IFERROR(VLOOKUP($C87,[2]BD!$B$6:$O$205,14,0),"")</f>
        <v>3245191705</v>
      </c>
      <c r="H87" s="257" t="s">
        <v>207</v>
      </c>
      <c r="I87" s="257" t="str">
        <f>IFERROR(VLOOKUP($C87,[2]BD!$B$6:$O$205,4,0),"")</f>
        <v>18/10/2025</v>
      </c>
      <c r="J87" s="308" t="s">
        <v>1482</v>
      </c>
      <c r="K87" s="308" t="s">
        <v>1491</v>
      </c>
      <c r="L87" s="308" t="s">
        <v>1491</v>
      </c>
      <c r="M87" s="308" t="s">
        <v>1491</v>
      </c>
      <c r="N87" s="308" t="s">
        <v>1491</v>
      </c>
      <c r="O87" s="308" t="s">
        <v>1491</v>
      </c>
      <c r="P87" s="308" t="s">
        <v>1491</v>
      </c>
      <c r="Q87" s="308" t="s">
        <v>1482</v>
      </c>
      <c r="R87" s="308" t="s">
        <v>1491</v>
      </c>
      <c r="S87" s="308" t="s">
        <v>1491</v>
      </c>
      <c r="T87" s="308" t="s">
        <v>1491</v>
      </c>
      <c r="U87" s="308" t="s">
        <v>1491</v>
      </c>
      <c r="V87" s="308" t="s">
        <v>1491</v>
      </c>
      <c r="W87" s="308" t="s">
        <v>1491</v>
      </c>
      <c r="X87" s="308" t="s">
        <v>1482</v>
      </c>
      <c r="Y87" s="308" t="s">
        <v>1491</v>
      </c>
      <c r="Z87" s="308" t="s">
        <v>1491</v>
      </c>
      <c r="AA87" s="308" t="s">
        <v>1491</v>
      </c>
      <c r="AB87" s="308" t="s">
        <v>1491</v>
      </c>
      <c r="AC87" s="308" t="s">
        <v>1491</v>
      </c>
      <c r="AD87" s="308" t="s">
        <v>1491</v>
      </c>
      <c r="AE87" s="308" t="s">
        <v>1482</v>
      </c>
      <c r="AF87" s="308" t="s">
        <v>1491</v>
      </c>
      <c r="AG87" s="308" t="s">
        <v>1491</v>
      </c>
      <c r="AH87" s="308" t="s">
        <v>1491</v>
      </c>
      <c r="AI87" s="308" t="s">
        <v>1491</v>
      </c>
      <c r="AJ87" s="308" t="s">
        <v>1491</v>
      </c>
      <c r="AK87" s="308" t="s">
        <v>1491</v>
      </c>
      <c r="AL87" s="308" t="s">
        <v>1482</v>
      </c>
      <c r="AM87" s="308" t="s">
        <v>1491</v>
      </c>
      <c r="AO87" s="322">
        <f t="shared" si="8"/>
        <v>0</v>
      </c>
      <c r="AP87" s="322">
        <f t="shared" si="7"/>
        <v>0</v>
      </c>
      <c r="AQ87" s="322">
        <f t="shared" si="7"/>
        <v>5</v>
      </c>
      <c r="AR87" s="322">
        <f t="shared" si="7"/>
        <v>0</v>
      </c>
      <c r="AS87" s="322">
        <f t="shared" si="7"/>
        <v>0</v>
      </c>
      <c r="AT87" s="322">
        <f t="shared" ref="AP87:AZ110" si="10">COUNTIF($J87:$AM87,AT$8)</f>
        <v>0</v>
      </c>
      <c r="AU87" s="322">
        <f t="shared" si="10"/>
        <v>0</v>
      </c>
      <c r="AV87" s="322">
        <f t="shared" si="10"/>
        <v>0</v>
      </c>
      <c r="AW87" s="322">
        <f t="shared" si="10"/>
        <v>0</v>
      </c>
      <c r="AX87" s="322">
        <f t="shared" si="10"/>
        <v>0</v>
      </c>
      <c r="AY87" s="322">
        <f t="shared" si="10"/>
        <v>0</v>
      </c>
      <c r="AZ87" s="322">
        <f t="shared" si="10"/>
        <v>25</v>
      </c>
      <c r="BA87" s="323">
        <f t="shared" si="9"/>
        <v>30</v>
      </c>
    </row>
    <row r="88" spans="2:53" ht="18.600000000000001" customHeight="1" x14ac:dyDescent="0.3">
      <c r="B88" s="255">
        <v>79</v>
      </c>
      <c r="C88" s="266">
        <v>52017874</v>
      </c>
      <c r="D88" s="257" t="str">
        <f>IFERROR(VLOOKUP($C88,[2]BD!$B$6:$O$205,2,0),"")</f>
        <v>LOZANO OCHOA GLADYS STELLA</v>
      </c>
      <c r="E88" s="262" t="s">
        <v>1447</v>
      </c>
      <c r="F88" s="284" t="s">
        <v>178</v>
      </c>
      <c r="G88" s="257" t="str">
        <f>IFERROR(VLOOKUP($C88,[2]BD!$B$6:$O$205,14,0),"")</f>
        <v>3193602960</v>
      </c>
      <c r="H88" s="257" t="s">
        <v>207</v>
      </c>
      <c r="I88" s="257" t="str">
        <f>IFERROR(VLOOKUP($C88,[2]BD!$B$6:$O$205,4,0),"")</f>
        <v>18/10/2025</v>
      </c>
      <c r="J88" s="308" t="s">
        <v>1482</v>
      </c>
      <c r="K88" s="308" t="s">
        <v>1491</v>
      </c>
      <c r="L88" s="308" t="s">
        <v>1491</v>
      </c>
      <c r="M88" s="308" t="s">
        <v>1491</v>
      </c>
      <c r="N88" s="308" t="s">
        <v>1491</v>
      </c>
      <c r="O88" s="308" t="s">
        <v>1491</v>
      </c>
      <c r="P88" s="308" t="s">
        <v>1491</v>
      </c>
      <c r="Q88" s="308" t="s">
        <v>1482</v>
      </c>
      <c r="R88" s="308" t="s">
        <v>1491</v>
      </c>
      <c r="S88" s="308" t="s">
        <v>1491</v>
      </c>
      <c r="T88" s="308" t="s">
        <v>1491</v>
      </c>
      <c r="U88" s="308" t="s">
        <v>1491</v>
      </c>
      <c r="V88" s="308" t="s">
        <v>1491</v>
      </c>
      <c r="W88" s="308" t="s">
        <v>1491</v>
      </c>
      <c r="X88" s="308" t="s">
        <v>1482</v>
      </c>
      <c r="Y88" s="308" t="s">
        <v>1491</v>
      </c>
      <c r="Z88" s="308" t="s">
        <v>1491</v>
      </c>
      <c r="AA88" s="308" t="s">
        <v>1491</v>
      </c>
      <c r="AB88" s="308" t="s">
        <v>1491</v>
      </c>
      <c r="AC88" s="308" t="s">
        <v>1483</v>
      </c>
      <c r="AD88" s="308" t="s">
        <v>1483</v>
      </c>
      <c r="AE88" s="308" t="s">
        <v>1482</v>
      </c>
      <c r="AF88" s="308" t="s">
        <v>1491</v>
      </c>
      <c r="AG88" s="308" t="s">
        <v>1491</v>
      </c>
      <c r="AH88" s="308" t="s">
        <v>1491</v>
      </c>
      <c r="AI88" s="308" t="s">
        <v>1491</v>
      </c>
      <c r="AJ88" s="308" t="s">
        <v>1491</v>
      </c>
      <c r="AK88" s="308" t="s">
        <v>1491</v>
      </c>
      <c r="AL88" s="308" t="s">
        <v>1482</v>
      </c>
      <c r="AM88" s="308" t="s">
        <v>1491</v>
      </c>
      <c r="AO88" s="322">
        <f t="shared" si="8"/>
        <v>0</v>
      </c>
      <c r="AP88" s="322">
        <f t="shared" si="10"/>
        <v>0</v>
      </c>
      <c r="AQ88" s="322">
        <f t="shared" si="10"/>
        <v>5</v>
      </c>
      <c r="AR88" s="322">
        <f t="shared" si="10"/>
        <v>2</v>
      </c>
      <c r="AS88" s="322">
        <f t="shared" si="10"/>
        <v>0</v>
      </c>
      <c r="AT88" s="322">
        <f t="shared" si="10"/>
        <v>0</v>
      </c>
      <c r="AU88" s="322">
        <f t="shared" si="10"/>
        <v>0</v>
      </c>
      <c r="AV88" s="322">
        <f t="shared" si="10"/>
        <v>0</v>
      </c>
      <c r="AW88" s="322">
        <f t="shared" si="10"/>
        <v>0</v>
      </c>
      <c r="AX88" s="322">
        <f t="shared" si="10"/>
        <v>0</v>
      </c>
      <c r="AY88" s="322">
        <f t="shared" si="10"/>
        <v>0</v>
      </c>
      <c r="AZ88" s="322">
        <f t="shared" si="10"/>
        <v>23</v>
      </c>
      <c r="BA88" s="323">
        <f t="shared" si="9"/>
        <v>28</v>
      </c>
    </row>
    <row r="89" spans="2:53" ht="18.600000000000001" customHeight="1" x14ac:dyDescent="0.3">
      <c r="B89" s="255">
        <v>80</v>
      </c>
      <c r="C89" s="266">
        <v>51970521</v>
      </c>
      <c r="D89" s="257" t="str">
        <f>IFERROR(VLOOKUP($C89,[2]BD!$B$6:$O$205,2,0),"")</f>
        <v xml:space="preserve">LONDONO VILLEGAS EDILSON </v>
      </c>
      <c r="E89" s="262" t="s">
        <v>1447</v>
      </c>
      <c r="F89" s="284" t="s">
        <v>178</v>
      </c>
      <c r="G89" s="257" t="str">
        <f>IFERROR(VLOOKUP($C89,[2]BD!$B$6:$O$205,14,0),"")</f>
        <v>3134219368</v>
      </c>
      <c r="H89" s="257" t="s">
        <v>207</v>
      </c>
      <c r="I89" s="257" t="str">
        <f>IFERROR(VLOOKUP($C89,[2]BD!$B$6:$O$205,4,0),"")</f>
        <v>18/10/2025</v>
      </c>
      <c r="J89" s="308" t="s">
        <v>1482</v>
      </c>
      <c r="K89" s="308" t="s">
        <v>1491</v>
      </c>
      <c r="L89" s="308" t="s">
        <v>1491</v>
      </c>
      <c r="M89" s="308" t="s">
        <v>1491</v>
      </c>
      <c r="N89" s="308" t="s">
        <v>1491</v>
      </c>
      <c r="O89" s="308" t="s">
        <v>1491</v>
      </c>
      <c r="P89" s="308" t="s">
        <v>1491</v>
      </c>
      <c r="Q89" s="308" t="s">
        <v>1482</v>
      </c>
      <c r="R89" s="308" t="s">
        <v>1491</v>
      </c>
      <c r="S89" s="308" t="s">
        <v>1491</v>
      </c>
      <c r="T89" s="308" t="s">
        <v>1491</v>
      </c>
      <c r="U89" s="308" t="s">
        <v>1491</v>
      </c>
      <c r="V89" s="308" t="s">
        <v>1491</v>
      </c>
      <c r="W89" s="308" t="s">
        <v>1491</v>
      </c>
      <c r="X89" s="308" t="s">
        <v>1482</v>
      </c>
      <c r="Y89" s="308" t="s">
        <v>1491</v>
      </c>
      <c r="Z89" s="308" t="s">
        <v>1491</v>
      </c>
      <c r="AA89" s="308" t="s">
        <v>1491</v>
      </c>
      <c r="AB89" s="308" t="s">
        <v>1491</v>
      </c>
      <c r="AC89" s="308" t="s">
        <v>1491</v>
      </c>
      <c r="AD89" s="308" t="s">
        <v>1491</v>
      </c>
      <c r="AE89" s="308" t="s">
        <v>1482</v>
      </c>
      <c r="AF89" s="308" t="s">
        <v>1491</v>
      </c>
      <c r="AG89" s="308" t="s">
        <v>1491</v>
      </c>
      <c r="AH89" s="308" t="s">
        <v>1491</v>
      </c>
      <c r="AI89" s="308" t="s">
        <v>1491</v>
      </c>
      <c r="AJ89" s="308" t="s">
        <v>1491</v>
      </c>
      <c r="AK89" s="308" t="s">
        <v>1491</v>
      </c>
      <c r="AL89" s="308" t="s">
        <v>1482</v>
      </c>
      <c r="AM89" s="308" t="s">
        <v>1491</v>
      </c>
      <c r="AO89" s="322">
        <f t="shared" si="8"/>
        <v>0</v>
      </c>
      <c r="AP89" s="322">
        <f t="shared" si="10"/>
        <v>0</v>
      </c>
      <c r="AQ89" s="322">
        <f t="shared" si="10"/>
        <v>5</v>
      </c>
      <c r="AR89" s="322">
        <f t="shared" si="10"/>
        <v>0</v>
      </c>
      <c r="AS89" s="322">
        <f t="shared" si="10"/>
        <v>0</v>
      </c>
      <c r="AT89" s="322">
        <f t="shared" si="10"/>
        <v>0</v>
      </c>
      <c r="AU89" s="322">
        <f t="shared" si="10"/>
        <v>0</v>
      </c>
      <c r="AV89" s="322">
        <f t="shared" si="10"/>
        <v>0</v>
      </c>
      <c r="AW89" s="322">
        <f t="shared" si="10"/>
        <v>0</v>
      </c>
      <c r="AX89" s="322">
        <f t="shared" si="10"/>
        <v>0</v>
      </c>
      <c r="AY89" s="322">
        <f t="shared" si="10"/>
        <v>0</v>
      </c>
      <c r="AZ89" s="322">
        <f t="shared" si="10"/>
        <v>25</v>
      </c>
      <c r="BA89" s="323">
        <f t="shared" si="9"/>
        <v>30</v>
      </c>
    </row>
    <row r="90" spans="2:53" ht="18.600000000000001" customHeight="1" x14ac:dyDescent="0.3">
      <c r="B90" s="255">
        <v>81</v>
      </c>
      <c r="C90" s="266">
        <v>52742012</v>
      </c>
      <c r="D90" s="257" t="str">
        <f>IFERROR(VLOOKUP($C90,[2]BD!$B$6:$O$205,2,0),"")</f>
        <v>ALARCON URA MINI JOHANA</v>
      </c>
      <c r="E90" s="262" t="s">
        <v>1447</v>
      </c>
      <c r="F90" s="284" t="s">
        <v>178</v>
      </c>
      <c r="G90" s="257" t="str">
        <f>IFERROR(VLOOKUP($C90,[2]BD!$B$6:$O$205,14,0),"")</f>
        <v>3132204307</v>
      </c>
      <c r="H90" s="34" t="s">
        <v>210</v>
      </c>
      <c r="I90" s="257" t="str">
        <f>IFERROR(VLOOKUP($C90,[2]BD!$B$6:$O$205,4,0),"")</f>
        <v>18/10/2025</v>
      </c>
      <c r="J90" s="308" t="s">
        <v>1482</v>
      </c>
      <c r="K90" s="308" t="s">
        <v>1491</v>
      </c>
      <c r="L90" s="308" t="s">
        <v>1491</v>
      </c>
      <c r="M90" s="308" t="s">
        <v>1491</v>
      </c>
      <c r="N90" s="308" t="s">
        <v>1491</v>
      </c>
      <c r="O90" s="308" t="s">
        <v>1491</v>
      </c>
      <c r="P90" s="308" t="s">
        <v>1491</v>
      </c>
      <c r="Q90" s="308" t="s">
        <v>1482</v>
      </c>
      <c r="R90" s="308" t="s">
        <v>1491</v>
      </c>
      <c r="S90" s="308" t="s">
        <v>1491</v>
      </c>
      <c r="T90" s="308" t="s">
        <v>1491</v>
      </c>
      <c r="U90" s="308" t="s">
        <v>1491</v>
      </c>
      <c r="V90" s="308" t="s">
        <v>1491</v>
      </c>
      <c r="W90" s="308" t="s">
        <v>1491</v>
      </c>
      <c r="X90" s="308" t="s">
        <v>1482</v>
      </c>
      <c r="Y90" s="308" t="s">
        <v>1491</v>
      </c>
      <c r="Z90" s="308" t="s">
        <v>1491</v>
      </c>
      <c r="AA90" s="308" t="s">
        <v>1491</v>
      </c>
      <c r="AB90" s="308" t="s">
        <v>1491</v>
      </c>
      <c r="AC90" s="308" t="s">
        <v>1491</v>
      </c>
      <c r="AD90" s="308" t="s">
        <v>1491</v>
      </c>
      <c r="AE90" s="308" t="s">
        <v>1482</v>
      </c>
      <c r="AF90" s="308" t="s">
        <v>1491</v>
      </c>
      <c r="AG90" s="308" t="s">
        <v>1491</v>
      </c>
      <c r="AH90" s="308" t="s">
        <v>1491</v>
      </c>
      <c r="AI90" s="308" t="s">
        <v>1491</v>
      </c>
      <c r="AJ90" s="308" t="s">
        <v>1491</v>
      </c>
      <c r="AK90" s="308" t="s">
        <v>1491</v>
      </c>
      <c r="AL90" s="308" t="s">
        <v>1482</v>
      </c>
      <c r="AM90" s="308" t="s">
        <v>1491</v>
      </c>
      <c r="AO90" s="322">
        <f t="shared" si="8"/>
        <v>0</v>
      </c>
      <c r="AP90" s="322">
        <f t="shared" si="10"/>
        <v>0</v>
      </c>
      <c r="AQ90" s="322">
        <f t="shared" si="10"/>
        <v>5</v>
      </c>
      <c r="AR90" s="322">
        <f t="shared" si="10"/>
        <v>0</v>
      </c>
      <c r="AS90" s="322">
        <f t="shared" si="10"/>
        <v>0</v>
      </c>
      <c r="AT90" s="322">
        <f t="shared" si="10"/>
        <v>0</v>
      </c>
      <c r="AU90" s="322">
        <f t="shared" si="10"/>
        <v>0</v>
      </c>
      <c r="AV90" s="322">
        <f t="shared" si="10"/>
        <v>0</v>
      </c>
      <c r="AW90" s="322">
        <f t="shared" si="10"/>
        <v>0</v>
      </c>
      <c r="AX90" s="322">
        <f t="shared" si="10"/>
        <v>0</v>
      </c>
      <c r="AY90" s="322">
        <f t="shared" si="10"/>
        <v>0</v>
      </c>
      <c r="AZ90" s="322">
        <f t="shared" si="10"/>
        <v>25</v>
      </c>
      <c r="BA90" s="323">
        <f t="shared" si="9"/>
        <v>30</v>
      </c>
    </row>
    <row r="91" spans="2:53" ht="18.600000000000001" customHeight="1" x14ac:dyDescent="0.3">
      <c r="B91" s="255">
        <v>82</v>
      </c>
      <c r="C91" s="266">
        <v>79633497</v>
      </c>
      <c r="D91" s="257" t="str">
        <f>IFERROR(VLOOKUP($C91,[2]BD!$B$6:$O$205,2,0),"")</f>
        <v>RUDA GONZALEZ YADIRA MILAGROS</v>
      </c>
      <c r="E91" s="262" t="s">
        <v>1447</v>
      </c>
      <c r="F91" s="284" t="s">
        <v>982</v>
      </c>
      <c r="G91" s="257" t="str">
        <f>IFERROR(VLOOKUP($C91,[2]BD!$B$6:$O$205,14,0),"")</f>
        <v>3017371363</v>
      </c>
      <c r="H91" s="257" t="s">
        <v>219</v>
      </c>
      <c r="I91" s="257" t="str">
        <f>IFERROR(VLOOKUP($C91,[2]BD!$B$6:$O$205,4,0),"")</f>
        <v>23/10/2025</v>
      </c>
      <c r="J91" s="308" t="s">
        <v>1482</v>
      </c>
      <c r="K91" s="308" t="s">
        <v>1491</v>
      </c>
      <c r="L91" s="308" t="s">
        <v>1491</v>
      </c>
      <c r="M91" s="308" t="s">
        <v>1491</v>
      </c>
      <c r="N91" s="308" t="s">
        <v>1491</v>
      </c>
      <c r="O91" s="308" t="s">
        <v>1491</v>
      </c>
      <c r="P91" s="308" t="s">
        <v>1491</v>
      </c>
      <c r="Q91" s="308" t="s">
        <v>1482</v>
      </c>
      <c r="R91" s="308" t="s">
        <v>1491</v>
      </c>
      <c r="S91" s="308" t="s">
        <v>1491</v>
      </c>
      <c r="T91" s="308" t="s">
        <v>1491</v>
      </c>
      <c r="U91" s="308" t="s">
        <v>1491</v>
      </c>
      <c r="V91" s="308" t="s">
        <v>1491</v>
      </c>
      <c r="W91" s="308" t="s">
        <v>1491</v>
      </c>
      <c r="X91" s="308" t="s">
        <v>1482</v>
      </c>
      <c r="Y91" s="308" t="s">
        <v>1491</v>
      </c>
      <c r="Z91" s="308" t="s">
        <v>1491</v>
      </c>
      <c r="AA91" s="308" t="s">
        <v>1491</v>
      </c>
      <c r="AB91" s="308" t="s">
        <v>1491</v>
      </c>
      <c r="AC91" s="308" t="s">
        <v>1491</v>
      </c>
      <c r="AD91" s="308" t="s">
        <v>1491</v>
      </c>
      <c r="AE91" s="308" t="s">
        <v>1482</v>
      </c>
      <c r="AF91" s="308" t="s">
        <v>1491</v>
      </c>
      <c r="AG91" s="308" t="s">
        <v>1491</v>
      </c>
      <c r="AH91" s="308" t="s">
        <v>1491</v>
      </c>
      <c r="AI91" s="308" t="s">
        <v>1491</v>
      </c>
      <c r="AJ91" s="308" t="s">
        <v>1491</v>
      </c>
      <c r="AK91" s="308" t="s">
        <v>1491</v>
      </c>
      <c r="AL91" s="308" t="s">
        <v>1482</v>
      </c>
      <c r="AM91" s="308" t="s">
        <v>1491</v>
      </c>
      <c r="AO91" s="322">
        <f t="shared" si="8"/>
        <v>0</v>
      </c>
      <c r="AP91" s="322">
        <f t="shared" si="10"/>
        <v>0</v>
      </c>
      <c r="AQ91" s="322">
        <f t="shared" si="10"/>
        <v>5</v>
      </c>
      <c r="AR91" s="322">
        <f t="shared" si="10"/>
        <v>0</v>
      </c>
      <c r="AS91" s="322">
        <f t="shared" si="10"/>
        <v>0</v>
      </c>
      <c r="AT91" s="322">
        <f t="shared" si="10"/>
        <v>0</v>
      </c>
      <c r="AU91" s="322">
        <f t="shared" si="10"/>
        <v>0</v>
      </c>
      <c r="AV91" s="322">
        <f t="shared" si="10"/>
        <v>0</v>
      </c>
      <c r="AW91" s="322">
        <f t="shared" si="10"/>
        <v>0</v>
      </c>
      <c r="AX91" s="322">
        <f t="shared" si="10"/>
        <v>0</v>
      </c>
      <c r="AY91" s="322">
        <f t="shared" si="10"/>
        <v>0</v>
      </c>
      <c r="AZ91" s="322">
        <f t="shared" si="10"/>
        <v>25</v>
      </c>
      <c r="BA91" s="323">
        <f t="shared" si="9"/>
        <v>30</v>
      </c>
    </row>
    <row r="92" spans="2:53" ht="18.600000000000001" customHeight="1" x14ac:dyDescent="0.3">
      <c r="B92" s="255">
        <v>83</v>
      </c>
      <c r="C92" s="388">
        <v>79459623</v>
      </c>
      <c r="D92" s="325" t="s">
        <v>1593</v>
      </c>
      <c r="E92" s="390" t="s">
        <v>1447</v>
      </c>
      <c r="F92" s="284" t="s">
        <v>982</v>
      </c>
      <c r="G92" s="325" t="str">
        <f>IFERROR(VLOOKUP($C92,[2]BD!$B$6:$O$205,14,0),"")</f>
        <v>3507935844</v>
      </c>
      <c r="H92" s="325" t="s">
        <v>219</v>
      </c>
      <c r="I92" s="257" t="str">
        <f>IFERROR(VLOOKUP($C92,[2]BD!$B$6:$O$205,4,0),"")</f>
        <v>23/10/2025</v>
      </c>
      <c r="J92" s="308" t="s">
        <v>1482</v>
      </c>
      <c r="K92" s="308" t="s">
        <v>1491</v>
      </c>
      <c r="L92" s="308" t="s">
        <v>1491</v>
      </c>
      <c r="M92" s="308" t="s">
        <v>1491</v>
      </c>
      <c r="N92" s="308" t="s">
        <v>1491</v>
      </c>
      <c r="O92" s="308" t="s">
        <v>1491</v>
      </c>
      <c r="P92" s="308" t="s">
        <v>1491</v>
      </c>
      <c r="Q92" s="308" t="s">
        <v>1482</v>
      </c>
      <c r="R92" s="308" t="s">
        <v>1491</v>
      </c>
      <c r="S92" s="308" t="s">
        <v>1491</v>
      </c>
      <c r="T92" s="308" t="s">
        <v>1491</v>
      </c>
      <c r="U92" s="308" t="s">
        <v>1491</v>
      </c>
      <c r="V92" s="308" t="s">
        <v>1491</v>
      </c>
      <c r="W92" s="308" t="s">
        <v>1491</v>
      </c>
      <c r="X92" s="308" t="s">
        <v>1482</v>
      </c>
      <c r="Y92" s="308" t="s">
        <v>1491</v>
      </c>
      <c r="Z92" s="308" t="s">
        <v>1491</v>
      </c>
      <c r="AA92" s="308" t="s">
        <v>1491</v>
      </c>
      <c r="AB92" s="308" t="s">
        <v>1491</v>
      </c>
      <c r="AC92" s="308" t="s">
        <v>1491</v>
      </c>
      <c r="AD92" s="308" t="s">
        <v>1491</v>
      </c>
      <c r="AE92" s="308" t="s">
        <v>1482</v>
      </c>
      <c r="AF92" s="308" t="s">
        <v>1491</v>
      </c>
      <c r="AG92" s="308" t="s">
        <v>1491</v>
      </c>
      <c r="AH92" s="308" t="s">
        <v>1491</v>
      </c>
      <c r="AI92" s="308" t="s">
        <v>1491</v>
      </c>
      <c r="AJ92" s="308" t="s">
        <v>1491</v>
      </c>
      <c r="AK92" s="308" t="s">
        <v>1491</v>
      </c>
      <c r="AL92" s="308" t="s">
        <v>1482</v>
      </c>
      <c r="AM92" s="308" t="s">
        <v>1491</v>
      </c>
      <c r="AO92" s="322">
        <f t="shared" si="8"/>
        <v>0</v>
      </c>
      <c r="AP92" s="322">
        <f t="shared" si="10"/>
        <v>0</v>
      </c>
      <c r="AQ92" s="322">
        <f t="shared" si="10"/>
        <v>5</v>
      </c>
      <c r="AR92" s="322">
        <f t="shared" si="10"/>
        <v>0</v>
      </c>
      <c r="AS92" s="322">
        <f t="shared" si="10"/>
        <v>0</v>
      </c>
      <c r="AT92" s="322">
        <f t="shared" si="10"/>
        <v>0</v>
      </c>
      <c r="AU92" s="322">
        <f t="shared" si="10"/>
        <v>0</v>
      </c>
      <c r="AV92" s="322">
        <f t="shared" si="10"/>
        <v>0</v>
      </c>
      <c r="AW92" s="322">
        <f t="shared" si="10"/>
        <v>0</v>
      </c>
      <c r="AX92" s="322">
        <f t="shared" si="10"/>
        <v>0</v>
      </c>
      <c r="AY92" s="322">
        <f t="shared" si="10"/>
        <v>0</v>
      </c>
      <c r="AZ92" s="322">
        <f t="shared" si="10"/>
        <v>25</v>
      </c>
      <c r="BA92" s="323">
        <f t="shared" si="9"/>
        <v>30</v>
      </c>
    </row>
    <row r="93" spans="2:53" ht="18.600000000000001" customHeight="1" x14ac:dyDescent="0.3">
      <c r="B93" s="255">
        <v>84</v>
      </c>
      <c r="C93" s="266">
        <v>14191476</v>
      </c>
      <c r="D93" s="257" t="str">
        <f>IFERROR(VLOOKUP($C93,[2]BD!$B$6:$O$205,2,0),"")</f>
        <v>ROJAS RODRIGUEZ ADA LUCIA</v>
      </c>
      <c r="E93" s="262" t="s">
        <v>1447</v>
      </c>
      <c r="F93" s="284" t="s">
        <v>180</v>
      </c>
      <c r="G93" s="257" t="str">
        <f>IFERROR(VLOOKUP($C93,[2]BD!$B$6:$O$205,14,0),"")</f>
        <v>3144212888</v>
      </c>
      <c r="H93" s="257" t="s">
        <v>218</v>
      </c>
      <c r="I93" s="257" t="str">
        <f>IFERROR(VLOOKUP($C93,[2]BD!$B$6:$O$205,4,0),"")</f>
        <v>18/10/2025</v>
      </c>
      <c r="J93" s="308" t="s">
        <v>1482</v>
      </c>
      <c r="K93" s="308" t="s">
        <v>1491</v>
      </c>
      <c r="L93" s="308" t="s">
        <v>1491</v>
      </c>
      <c r="M93" s="308" t="s">
        <v>1491</v>
      </c>
      <c r="N93" s="308" t="s">
        <v>1491</v>
      </c>
      <c r="O93" s="308" t="s">
        <v>1491</v>
      </c>
      <c r="P93" s="308" t="s">
        <v>1491</v>
      </c>
      <c r="Q93" s="308" t="s">
        <v>1482</v>
      </c>
      <c r="R93" s="308" t="s">
        <v>1491</v>
      </c>
      <c r="S93" s="308" t="s">
        <v>1491</v>
      </c>
      <c r="T93" s="308" t="s">
        <v>1491</v>
      </c>
      <c r="U93" s="308" t="s">
        <v>1491</v>
      </c>
      <c r="V93" s="308" t="s">
        <v>1491</v>
      </c>
      <c r="W93" s="308" t="s">
        <v>1491</v>
      </c>
      <c r="X93" s="308" t="s">
        <v>1482</v>
      </c>
      <c r="Y93" s="308" t="s">
        <v>1491</v>
      </c>
      <c r="Z93" s="308" t="s">
        <v>1491</v>
      </c>
      <c r="AA93" s="308" t="s">
        <v>1491</v>
      </c>
      <c r="AB93" s="308" t="s">
        <v>1491</v>
      </c>
      <c r="AC93" s="308" t="s">
        <v>1491</v>
      </c>
      <c r="AD93" s="308" t="s">
        <v>1491</v>
      </c>
      <c r="AE93" s="308" t="s">
        <v>1482</v>
      </c>
      <c r="AF93" s="308" t="s">
        <v>1491</v>
      </c>
      <c r="AG93" s="308" t="s">
        <v>1491</v>
      </c>
      <c r="AH93" s="308" t="s">
        <v>1491</v>
      </c>
      <c r="AI93" s="308" t="s">
        <v>1491</v>
      </c>
      <c r="AJ93" s="308" t="s">
        <v>1491</v>
      </c>
      <c r="AK93" s="308" t="s">
        <v>1491</v>
      </c>
      <c r="AL93" s="308" t="s">
        <v>1482</v>
      </c>
      <c r="AM93" s="308" t="s">
        <v>1491</v>
      </c>
      <c r="AO93" s="322">
        <f t="shared" si="8"/>
        <v>0</v>
      </c>
      <c r="AP93" s="322">
        <f t="shared" si="10"/>
        <v>0</v>
      </c>
      <c r="AQ93" s="322">
        <f t="shared" si="10"/>
        <v>5</v>
      </c>
      <c r="AR93" s="322">
        <f t="shared" si="10"/>
        <v>0</v>
      </c>
      <c r="AS93" s="322">
        <f t="shared" si="10"/>
        <v>0</v>
      </c>
      <c r="AT93" s="322">
        <f t="shared" si="10"/>
        <v>0</v>
      </c>
      <c r="AU93" s="322">
        <f t="shared" si="10"/>
        <v>0</v>
      </c>
      <c r="AV93" s="322">
        <f t="shared" si="10"/>
        <v>0</v>
      </c>
      <c r="AW93" s="322">
        <f t="shared" si="10"/>
        <v>0</v>
      </c>
      <c r="AX93" s="322">
        <f t="shared" si="10"/>
        <v>0</v>
      </c>
      <c r="AY93" s="322">
        <f t="shared" si="10"/>
        <v>0</v>
      </c>
      <c r="AZ93" s="322">
        <f t="shared" si="10"/>
        <v>25</v>
      </c>
      <c r="BA93" s="323">
        <f t="shared" si="9"/>
        <v>30</v>
      </c>
    </row>
    <row r="94" spans="2:53" ht="18.600000000000001" customHeight="1" x14ac:dyDescent="0.3">
      <c r="B94" s="255">
        <v>85</v>
      </c>
      <c r="C94" s="266">
        <v>52635791</v>
      </c>
      <c r="D94" s="257" t="str">
        <f>IFERROR(VLOOKUP($C94,[2]BD!$B$6:$O$205,2,0),"")</f>
        <v>ALVARADO RAMIREZ WHITNEY GIANNINA</v>
      </c>
      <c r="E94" s="262" t="s">
        <v>1447</v>
      </c>
      <c r="F94" s="284" t="s">
        <v>178</v>
      </c>
      <c r="G94" s="257" t="str">
        <f>IFERROR(VLOOKUP($C94,[2]BD!$B$6:$O$205,14,0),"")</f>
        <v>3118958109</v>
      </c>
      <c r="H94" s="257" t="s">
        <v>219</v>
      </c>
      <c r="I94" s="257" t="str">
        <f>IFERROR(VLOOKUP($C94,[2]BD!$B$6:$O$205,4,0),"")</f>
        <v>18/10/2025</v>
      </c>
      <c r="J94" s="308" t="s">
        <v>1482</v>
      </c>
      <c r="K94" s="308" t="s">
        <v>1491</v>
      </c>
      <c r="L94" s="308" t="s">
        <v>1491</v>
      </c>
      <c r="M94" s="308" t="s">
        <v>1491</v>
      </c>
      <c r="N94" s="308" t="s">
        <v>1491</v>
      </c>
      <c r="O94" s="308" t="s">
        <v>1491</v>
      </c>
      <c r="P94" s="308" t="s">
        <v>1491</v>
      </c>
      <c r="Q94" s="308" t="s">
        <v>1482</v>
      </c>
      <c r="R94" s="308" t="s">
        <v>1491</v>
      </c>
      <c r="S94" s="308" t="s">
        <v>1491</v>
      </c>
      <c r="T94" s="308" t="s">
        <v>1491</v>
      </c>
      <c r="U94" s="308" t="s">
        <v>1491</v>
      </c>
      <c r="V94" s="308" t="s">
        <v>1491</v>
      </c>
      <c r="W94" s="308" t="s">
        <v>1491</v>
      </c>
      <c r="X94" s="308" t="s">
        <v>1482</v>
      </c>
      <c r="Y94" s="308" t="s">
        <v>1491</v>
      </c>
      <c r="Z94" s="308" t="s">
        <v>1491</v>
      </c>
      <c r="AA94" s="308" t="s">
        <v>1491</v>
      </c>
      <c r="AB94" s="308" t="s">
        <v>1491</v>
      </c>
      <c r="AC94" s="308" t="s">
        <v>1491</v>
      </c>
      <c r="AD94" s="308" t="s">
        <v>1491</v>
      </c>
      <c r="AE94" s="308" t="s">
        <v>1482</v>
      </c>
      <c r="AF94" s="308" t="s">
        <v>1491</v>
      </c>
      <c r="AG94" s="308" t="s">
        <v>1491</v>
      </c>
      <c r="AH94" s="308" t="s">
        <v>1491</v>
      </c>
      <c r="AI94" s="308" t="s">
        <v>1491</v>
      </c>
      <c r="AJ94" s="308" t="s">
        <v>1491</v>
      </c>
      <c r="AK94" s="308" t="s">
        <v>1491</v>
      </c>
      <c r="AL94" s="308" t="s">
        <v>1482</v>
      </c>
      <c r="AM94" s="308" t="s">
        <v>1491</v>
      </c>
      <c r="AO94" s="322">
        <f t="shared" si="8"/>
        <v>0</v>
      </c>
      <c r="AP94" s="322">
        <f t="shared" si="10"/>
        <v>0</v>
      </c>
      <c r="AQ94" s="322">
        <f t="shared" si="10"/>
        <v>5</v>
      </c>
      <c r="AR94" s="322">
        <f t="shared" si="10"/>
        <v>0</v>
      </c>
      <c r="AS94" s="322">
        <f t="shared" si="10"/>
        <v>0</v>
      </c>
      <c r="AT94" s="322">
        <f t="shared" si="10"/>
        <v>0</v>
      </c>
      <c r="AU94" s="322">
        <f t="shared" si="10"/>
        <v>0</v>
      </c>
      <c r="AV94" s="322">
        <f t="shared" si="10"/>
        <v>0</v>
      </c>
      <c r="AW94" s="322">
        <f t="shared" si="10"/>
        <v>0</v>
      </c>
      <c r="AX94" s="322">
        <f t="shared" si="10"/>
        <v>0</v>
      </c>
      <c r="AY94" s="322">
        <f t="shared" si="10"/>
        <v>0</v>
      </c>
      <c r="AZ94" s="322">
        <f t="shared" si="10"/>
        <v>25</v>
      </c>
      <c r="BA94" s="323">
        <f t="shared" si="9"/>
        <v>30</v>
      </c>
    </row>
    <row r="95" spans="2:53" ht="18.600000000000001" customHeight="1" x14ac:dyDescent="0.3">
      <c r="B95" s="255">
        <v>86</v>
      </c>
      <c r="C95" s="266">
        <v>52339253</v>
      </c>
      <c r="D95" s="257" t="str">
        <f>IFERROR(VLOOKUP($C95,[2]BD!$B$6:$O$205,2,0),"")</f>
        <v xml:space="preserve">LOZANO MANRIQUE JAYDI </v>
      </c>
      <c r="E95" s="262" t="s">
        <v>1447</v>
      </c>
      <c r="F95" s="284" t="s">
        <v>178</v>
      </c>
      <c r="G95" s="257" t="str">
        <f>IFERROR(VLOOKUP($C95,[2]BD!$B$6:$O$205,14,0),"")</f>
        <v>3242549695</v>
      </c>
      <c r="H95" s="257" t="s">
        <v>219</v>
      </c>
      <c r="I95" s="257" t="str">
        <f>IFERROR(VLOOKUP($C95,[2]BD!$B$6:$O$205,4,0),"")</f>
        <v>18/10/2025</v>
      </c>
      <c r="J95" s="308" t="s">
        <v>1482</v>
      </c>
      <c r="K95" s="308" t="s">
        <v>1491</v>
      </c>
      <c r="L95" s="308" t="s">
        <v>1491</v>
      </c>
      <c r="M95" s="308" t="s">
        <v>1491</v>
      </c>
      <c r="N95" s="308" t="s">
        <v>1491</v>
      </c>
      <c r="O95" s="308" t="s">
        <v>1491</v>
      </c>
      <c r="P95" s="308" t="s">
        <v>1491</v>
      </c>
      <c r="Q95" s="308" t="s">
        <v>1482</v>
      </c>
      <c r="R95" s="308" t="s">
        <v>1491</v>
      </c>
      <c r="S95" s="308" t="s">
        <v>1491</v>
      </c>
      <c r="T95" s="308" t="s">
        <v>1491</v>
      </c>
      <c r="U95" s="308" t="s">
        <v>1491</v>
      </c>
      <c r="V95" s="308" t="s">
        <v>1491</v>
      </c>
      <c r="W95" s="308" t="s">
        <v>1491</v>
      </c>
      <c r="X95" s="308" t="s">
        <v>1482</v>
      </c>
      <c r="Y95" s="308" t="s">
        <v>1491</v>
      </c>
      <c r="Z95" s="308" t="s">
        <v>1491</v>
      </c>
      <c r="AA95" s="308" t="s">
        <v>1491</v>
      </c>
      <c r="AB95" s="308" t="s">
        <v>1491</v>
      </c>
      <c r="AC95" s="308" t="s">
        <v>1491</v>
      </c>
      <c r="AD95" s="308" t="s">
        <v>1491</v>
      </c>
      <c r="AE95" s="308" t="s">
        <v>1482</v>
      </c>
      <c r="AF95" s="308" t="s">
        <v>1491</v>
      </c>
      <c r="AG95" s="308" t="s">
        <v>1491</v>
      </c>
      <c r="AH95" s="308" t="s">
        <v>1491</v>
      </c>
      <c r="AI95" s="308" t="s">
        <v>1491</v>
      </c>
      <c r="AJ95" s="308" t="s">
        <v>1491</v>
      </c>
      <c r="AK95" s="308" t="s">
        <v>1491</v>
      </c>
      <c r="AL95" s="308" t="s">
        <v>1482</v>
      </c>
      <c r="AM95" s="308" t="s">
        <v>1491</v>
      </c>
      <c r="AO95" s="322">
        <f t="shared" si="8"/>
        <v>0</v>
      </c>
      <c r="AP95" s="322">
        <f t="shared" si="10"/>
        <v>0</v>
      </c>
      <c r="AQ95" s="322">
        <f t="shared" si="10"/>
        <v>5</v>
      </c>
      <c r="AR95" s="322">
        <f t="shared" si="10"/>
        <v>0</v>
      </c>
      <c r="AS95" s="322">
        <f t="shared" si="10"/>
        <v>0</v>
      </c>
      <c r="AT95" s="322">
        <f t="shared" si="10"/>
        <v>0</v>
      </c>
      <c r="AU95" s="322">
        <f t="shared" si="10"/>
        <v>0</v>
      </c>
      <c r="AV95" s="322">
        <f t="shared" si="10"/>
        <v>0</v>
      </c>
      <c r="AW95" s="322">
        <f t="shared" si="10"/>
        <v>0</v>
      </c>
      <c r="AX95" s="322">
        <f t="shared" si="10"/>
        <v>0</v>
      </c>
      <c r="AY95" s="322">
        <f t="shared" si="10"/>
        <v>0</v>
      </c>
      <c r="AZ95" s="322">
        <f t="shared" si="10"/>
        <v>25</v>
      </c>
      <c r="BA95" s="323">
        <f t="shared" si="9"/>
        <v>30</v>
      </c>
    </row>
    <row r="96" spans="2:53" ht="18.600000000000001" customHeight="1" x14ac:dyDescent="0.3">
      <c r="B96" s="255">
        <v>87</v>
      </c>
      <c r="C96" s="266">
        <v>55155416</v>
      </c>
      <c r="D96" s="257" t="str">
        <f>IFERROR(VLOOKUP($C96,[2]BD!$B$6:$O$205,2,0),"")</f>
        <v xml:space="preserve">CABANZO LUQUE NELLY </v>
      </c>
      <c r="E96" s="262" t="s">
        <v>1447</v>
      </c>
      <c r="F96" s="284" t="s">
        <v>178</v>
      </c>
      <c r="G96" s="257" t="str">
        <f>IFERROR(VLOOKUP($C96,[2]BD!$B$6:$O$205,14,0),"")</f>
        <v>3208313300</v>
      </c>
      <c r="H96" s="257" t="s">
        <v>219</v>
      </c>
      <c r="I96" s="257" t="str">
        <f>IFERROR(VLOOKUP($C96,[2]BD!$B$6:$O$205,4,0),"")</f>
        <v>18/10/2025</v>
      </c>
      <c r="J96" s="308" t="s">
        <v>1482</v>
      </c>
      <c r="K96" s="308" t="s">
        <v>1491</v>
      </c>
      <c r="L96" s="308" t="s">
        <v>1491</v>
      </c>
      <c r="M96" s="308" t="s">
        <v>1491</v>
      </c>
      <c r="N96" s="308" t="s">
        <v>1491</v>
      </c>
      <c r="O96" s="308" t="s">
        <v>1491</v>
      </c>
      <c r="P96" s="308" t="s">
        <v>1491</v>
      </c>
      <c r="Q96" s="308" t="s">
        <v>1482</v>
      </c>
      <c r="R96" s="308" t="s">
        <v>1491</v>
      </c>
      <c r="S96" s="308" t="s">
        <v>1491</v>
      </c>
      <c r="T96" s="308" t="s">
        <v>1491</v>
      </c>
      <c r="U96" s="308" t="s">
        <v>1491</v>
      </c>
      <c r="V96" s="308" t="s">
        <v>1491</v>
      </c>
      <c r="W96" s="308" t="s">
        <v>1491</v>
      </c>
      <c r="X96" s="308" t="s">
        <v>1482</v>
      </c>
      <c r="Y96" s="308" t="s">
        <v>1491</v>
      </c>
      <c r="Z96" s="308" t="s">
        <v>1491</v>
      </c>
      <c r="AA96" s="308" t="s">
        <v>1491</v>
      </c>
      <c r="AB96" s="308" t="s">
        <v>1491</v>
      </c>
      <c r="AC96" s="308" t="s">
        <v>1491</v>
      </c>
      <c r="AD96" s="308" t="s">
        <v>1491</v>
      </c>
      <c r="AE96" s="308" t="s">
        <v>1482</v>
      </c>
      <c r="AF96" s="308" t="s">
        <v>1491</v>
      </c>
      <c r="AG96" s="308" t="s">
        <v>1491</v>
      </c>
      <c r="AH96" s="308" t="s">
        <v>1491</v>
      </c>
      <c r="AI96" s="308" t="s">
        <v>1491</v>
      </c>
      <c r="AJ96" s="308" t="s">
        <v>1491</v>
      </c>
      <c r="AK96" s="308" t="s">
        <v>1491</v>
      </c>
      <c r="AL96" s="308" t="s">
        <v>1482</v>
      </c>
      <c r="AM96" s="308" t="s">
        <v>1491</v>
      </c>
      <c r="AO96" s="322">
        <f t="shared" si="8"/>
        <v>0</v>
      </c>
      <c r="AP96" s="322">
        <f t="shared" si="10"/>
        <v>0</v>
      </c>
      <c r="AQ96" s="322">
        <f t="shared" si="10"/>
        <v>5</v>
      </c>
      <c r="AR96" s="322">
        <f t="shared" si="10"/>
        <v>0</v>
      </c>
      <c r="AS96" s="322">
        <f t="shared" si="10"/>
        <v>0</v>
      </c>
      <c r="AT96" s="322">
        <f t="shared" si="10"/>
        <v>0</v>
      </c>
      <c r="AU96" s="322">
        <f t="shared" si="10"/>
        <v>0</v>
      </c>
      <c r="AV96" s="322">
        <f t="shared" si="10"/>
        <v>0</v>
      </c>
      <c r="AW96" s="322">
        <f t="shared" si="10"/>
        <v>0</v>
      </c>
      <c r="AX96" s="322">
        <f t="shared" si="10"/>
        <v>0</v>
      </c>
      <c r="AY96" s="322">
        <f t="shared" si="10"/>
        <v>0</v>
      </c>
      <c r="AZ96" s="322">
        <f t="shared" si="10"/>
        <v>25</v>
      </c>
      <c r="BA96" s="323">
        <f t="shared" si="9"/>
        <v>30</v>
      </c>
    </row>
    <row r="97" spans="2:53" ht="18.600000000000001" customHeight="1" x14ac:dyDescent="0.3">
      <c r="B97" s="255">
        <v>88</v>
      </c>
      <c r="C97" s="266">
        <v>52309477</v>
      </c>
      <c r="D97" s="257" t="str">
        <f>IFERROR(VLOOKUP($C97,[2]BD!$B$6:$O$205,2,0),"")</f>
        <v>MARIN SANCHEZ LINA CLEMENCIA</v>
      </c>
      <c r="E97" s="262" t="s">
        <v>1447</v>
      </c>
      <c r="F97" s="284" t="s">
        <v>178</v>
      </c>
      <c r="G97" s="257" t="str">
        <f>IFERROR(VLOOKUP($C97,[2]BD!$B$6:$O$205,14,0),"")</f>
        <v>3208707869</v>
      </c>
      <c r="H97" s="257" t="s">
        <v>210</v>
      </c>
      <c r="I97" s="257" t="str">
        <f>IFERROR(VLOOKUP($C97,[2]BD!$B$6:$O$205,4,0),"")</f>
        <v>21/10/2025</v>
      </c>
      <c r="J97" s="308" t="s">
        <v>1482</v>
      </c>
      <c r="K97" s="308" t="s">
        <v>1491</v>
      </c>
      <c r="L97" s="308" t="s">
        <v>1491</v>
      </c>
      <c r="M97" s="308" t="s">
        <v>1491</v>
      </c>
      <c r="N97" s="308" t="s">
        <v>1491</v>
      </c>
      <c r="O97" s="308" t="s">
        <v>1491</v>
      </c>
      <c r="P97" s="308" t="s">
        <v>1491</v>
      </c>
      <c r="Q97" s="308" t="s">
        <v>1482</v>
      </c>
      <c r="R97" s="308" t="s">
        <v>1491</v>
      </c>
      <c r="S97" s="308" t="s">
        <v>1491</v>
      </c>
      <c r="T97" s="308" t="s">
        <v>1491</v>
      </c>
      <c r="U97" s="308" t="s">
        <v>1491</v>
      </c>
      <c r="V97" s="308" t="s">
        <v>1491</v>
      </c>
      <c r="W97" s="308" t="s">
        <v>1491</v>
      </c>
      <c r="X97" s="308" t="s">
        <v>1482</v>
      </c>
      <c r="Y97" s="308" t="s">
        <v>1491</v>
      </c>
      <c r="Z97" s="308" t="s">
        <v>1491</v>
      </c>
      <c r="AA97" s="308" t="s">
        <v>1491</v>
      </c>
      <c r="AB97" s="308" t="s">
        <v>1491</v>
      </c>
      <c r="AC97" s="308" t="s">
        <v>1491</v>
      </c>
      <c r="AD97" s="308" t="s">
        <v>1491</v>
      </c>
      <c r="AE97" s="308" t="s">
        <v>1482</v>
      </c>
      <c r="AF97" s="308" t="s">
        <v>1491</v>
      </c>
      <c r="AG97" s="308" t="s">
        <v>1491</v>
      </c>
      <c r="AH97" s="308" t="s">
        <v>1491</v>
      </c>
      <c r="AI97" s="308" t="s">
        <v>1491</v>
      </c>
      <c r="AJ97" s="308" t="s">
        <v>1491</v>
      </c>
      <c r="AK97" s="308" t="s">
        <v>1491</v>
      </c>
      <c r="AL97" s="308" t="s">
        <v>1482</v>
      </c>
      <c r="AM97" s="308" t="s">
        <v>1491</v>
      </c>
      <c r="AO97" s="322">
        <f t="shared" si="8"/>
        <v>0</v>
      </c>
      <c r="AP97" s="322">
        <f t="shared" si="10"/>
        <v>0</v>
      </c>
      <c r="AQ97" s="322">
        <f t="shared" si="10"/>
        <v>5</v>
      </c>
      <c r="AR97" s="322">
        <f t="shared" si="10"/>
        <v>0</v>
      </c>
      <c r="AS97" s="322">
        <f t="shared" si="10"/>
        <v>0</v>
      </c>
      <c r="AT97" s="322">
        <f t="shared" si="10"/>
        <v>0</v>
      </c>
      <c r="AU97" s="322">
        <f t="shared" si="10"/>
        <v>0</v>
      </c>
      <c r="AV97" s="322">
        <f t="shared" si="10"/>
        <v>0</v>
      </c>
      <c r="AW97" s="322">
        <f t="shared" si="10"/>
        <v>0</v>
      </c>
      <c r="AX97" s="322">
        <f t="shared" si="10"/>
        <v>0</v>
      </c>
      <c r="AY97" s="322">
        <f t="shared" si="10"/>
        <v>0</v>
      </c>
      <c r="AZ97" s="322">
        <f t="shared" si="10"/>
        <v>25</v>
      </c>
      <c r="BA97" s="323">
        <f t="shared" si="9"/>
        <v>30</v>
      </c>
    </row>
    <row r="98" spans="2:53" ht="18.600000000000001" customHeight="1" x14ac:dyDescent="0.3">
      <c r="B98" s="255">
        <v>89</v>
      </c>
      <c r="C98" s="266">
        <v>30225706</v>
      </c>
      <c r="D98" s="257" t="str">
        <f>IFERROR(VLOOKUP($C98,[2]BD!$B$6:$O$205,2,0),"")</f>
        <v>RAMIREZ TORRES PAOLA ANDREA</v>
      </c>
      <c r="E98" s="262" t="s">
        <v>1447</v>
      </c>
      <c r="F98" s="284" t="s">
        <v>178</v>
      </c>
      <c r="G98" s="257" t="str">
        <f>IFERROR(VLOOKUP($C98,[2]BD!$B$6:$O$205,14,0),"")</f>
        <v>3011868966</v>
      </c>
      <c r="H98" s="257" t="s">
        <v>210</v>
      </c>
      <c r="I98" s="257" t="str">
        <f>IFERROR(VLOOKUP($C98,[2]BD!$B$6:$O$205,4,0),"")</f>
        <v>18/10/2025</v>
      </c>
      <c r="J98" s="308" t="s">
        <v>1482</v>
      </c>
      <c r="K98" s="308" t="s">
        <v>1491</v>
      </c>
      <c r="L98" s="308" t="s">
        <v>1491</v>
      </c>
      <c r="M98" s="308" t="s">
        <v>1491</v>
      </c>
      <c r="N98" s="308" t="s">
        <v>1491</v>
      </c>
      <c r="O98" s="308" t="s">
        <v>1491</v>
      </c>
      <c r="P98" s="308" t="s">
        <v>1491</v>
      </c>
      <c r="Q98" s="308" t="s">
        <v>1482</v>
      </c>
      <c r="R98" s="308" t="s">
        <v>1491</v>
      </c>
      <c r="S98" s="308" t="s">
        <v>1491</v>
      </c>
      <c r="T98" s="308" t="s">
        <v>1491</v>
      </c>
      <c r="U98" s="308" t="s">
        <v>1491</v>
      </c>
      <c r="V98" s="308" t="s">
        <v>1491</v>
      </c>
      <c r="W98" s="308" t="s">
        <v>1491</v>
      </c>
      <c r="X98" s="308" t="s">
        <v>1482</v>
      </c>
      <c r="Y98" s="308" t="s">
        <v>1491</v>
      </c>
      <c r="Z98" s="308" t="s">
        <v>1491</v>
      </c>
      <c r="AA98" s="308" t="s">
        <v>1491</v>
      </c>
      <c r="AB98" s="308" t="s">
        <v>1491</v>
      </c>
      <c r="AC98" s="308" t="s">
        <v>1491</v>
      </c>
      <c r="AD98" s="308" t="s">
        <v>1491</v>
      </c>
      <c r="AE98" s="308" t="s">
        <v>1482</v>
      </c>
      <c r="AF98" s="308" t="s">
        <v>1491</v>
      </c>
      <c r="AG98" s="308" t="s">
        <v>1491</v>
      </c>
      <c r="AH98" s="308" t="s">
        <v>1491</v>
      </c>
      <c r="AI98" s="308" t="s">
        <v>1491</v>
      </c>
      <c r="AJ98" s="308" t="s">
        <v>1491</v>
      </c>
      <c r="AK98" s="308" t="s">
        <v>1491</v>
      </c>
      <c r="AL98" s="308" t="s">
        <v>1482</v>
      </c>
      <c r="AM98" s="308" t="s">
        <v>1491</v>
      </c>
      <c r="AO98" s="322">
        <f t="shared" si="8"/>
        <v>0</v>
      </c>
      <c r="AP98" s="322">
        <f t="shared" si="10"/>
        <v>0</v>
      </c>
      <c r="AQ98" s="322">
        <f t="shared" si="10"/>
        <v>5</v>
      </c>
      <c r="AR98" s="322">
        <f t="shared" si="10"/>
        <v>0</v>
      </c>
      <c r="AS98" s="322">
        <f t="shared" si="10"/>
        <v>0</v>
      </c>
      <c r="AT98" s="322">
        <f t="shared" si="10"/>
        <v>0</v>
      </c>
      <c r="AU98" s="322">
        <f t="shared" si="10"/>
        <v>0</v>
      </c>
      <c r="AV98" s="322">
        <f t="shared" si="10"/>
        <v>0</v>
      </c>
      <c r="AW98" s="322">
        <f t="shared" si="10"/>
        <v>0</v>
      </c>
      <c r="AX98" s="322">
        <f t="shared" si="10"/>
        <v>0</v>
      </c>
      <c r="AY98" s="322">
        <f t="shared" si="10"/>
        <v>0</v>
      </c>
      <c r="AZ98" s="322">
        <f t="shared" si="10"/>
        <v>25</v>
      </c>
      <c r="BA98" s="323">
        <f t="shared" si="9"/>
        <v>30</v>
      </c>
    </row>
    <row r="99" spans="2:53" ht="18.600000000000001" customHeight="1" x14ac:dyDescent="0.3">
      <c r="B99" s="255">
        <v>90</v>
      </c>
      <c r="C99" s="266">
        <v>1024583299</v>
      </c>
      <c r="D99" s="257" t="str">
        <f>IFERROR(VLOOKUP($C99,[2]BD!$B$6:$O$205,2,0),"")</f>
        <v xml:space="preserve">GONZALEZ CHACON KARINA </v>
      </c>
      <c r="E99" s="262" t="s">
        <v>1447</v>
      </c>
      <c r="F99" s="284" t="s">
        <v>178</v>
      </c>
      <c r="G99" s="257" t="str">
        <f>IFERROR(VLOOKUP($C99,[2]BD!$B$6:$O$205,14,0),"")</f>
        <v>3204997455</v>
      </c>
      <c r="H99" s="257" t="s">
        <v>206</v>
      </c>
      <c r="I99" s="257" t="str">
        <f>IFERROR(VLOOKUP($C99,[2]BD!$B$6:$O$205,4,0),"")</f>
        <v>18/10/2025</v>
      </c>
      <c r="J99" s="308" t="s">
        <v>1482</v>
      </c>
      <c r="K99" s="308" t="s">
        <v>1491</v>
      </c>
      <c r="L99" s="308" t="s">
        <v>1491</v>
      </c>
      <c r="M99" s="308" t="s">
        <v>1491</v>
      </c>
      <c r="N99" s="308" t="s">
        <v>1491</v>
      </c>
      <c r="O99" s="308" t="s">
        <v>1491</v>
      </c>
      <c r="P99" s="308" t="s">
        <v>1491</v>
      </c>
      <c r="Q99" s="308" t="s">
        <v>1482</v>
      </c>
      <c r="R99" s="308" t="s">
        <v>1491</v>
      </c>
      <c r="S99" s="308" t="s">
        <v>1491</v>
      </c>
      <c r="T99" s="308" t="s">
        <v>1491</v>
      </c>
      <c r="U99" s="308" t="s">
        <v>1491</v>
      </c>
      <c r="V99" s="308" t="s">
        <v>1491</v>
      </c>
      <c r="W99" s="308" t="s">
        <v>1491</v>
      </c>
      <c r="X99" s="308" t="s">
        <v>1482</v>
      </c>
      <c r="Y99" s="308" t="s">
        <v>1491</v>
      </c>
      <c r="Z99" s="308" t="s">
        <v>1491</v>
      </c>
      <c r="AA99" s="308" t="s">
        <v>1491</v>
      </c>
      <c r="AB99" s="308" t="s">
        <v>1491</v>
      </c>
      <c r="AC99" s="308" t="s">
        <v>1491</v>
      </c>
      <c r="AD99" s="308" t="s">
        <v>1491</v>
      </c>
      <c r="AE99" s="308" t="s">
        <v>1482</v>
      </c>
      <c r="AF99" s="308" t="s">
        <v>1491</v>
      </c>
      <c r="AG99" s="308" t="s">
        <v>1491</v>
      </c>
      <c r="AH99" s="308" t="s">
        <v>1491</v>
      </c>
      <c r="AI99" s="308" t="s">
        <v>1491</v>
      </c>
      <c r="AJ99" s="308" t="s">
        <v>1491</v>
      </c>
      <c r="AK99" s="308" t="s">
        <v>1491</v>
      </c>
      <c r="AL99" s="308" t="s">
        <v>1482</v>
      </c>
      <c r="AM99" s="308" t="s">
        <v>1491</v>
      </c>
      <c r="AO99" s="322">
        <f t="shared" si="8"/>
        <v>0</v>
      </c>
      <c r="AP99" s="322">
        <f t="shared" si="10"/>
        <v>0</v>
      </c>
      <c r="AQ99" s="322">
        <f t="shared" si="10"/>
        <v>5</v>
      </c>
      <c r="AR99" s="322">
        <f t="shared" si="10"/>
        <v>0</v>
      </c>
      <c r="AS99" s="322">
        <f t="shared" si="10"/>
        <v>0</v>
      </c>
      <c r="AT99" s="322">
        <f t="shared" si="10"/>
        <v>0</v>
      </c>
      <c r="AU99" s="322">
        <f t="shared" si="10"/>
        <v>0</v>
      </c>
      <c r="AV99" s="322">
        <f t="shared" si="10"/>
        <v>0</v>
      </c>
      <c r="AW99" s="322">
        <f t="shared" si="10"/>
        <v>0</v>
      </c>
      <c r="AX99" s="322">
        <f t="shared" si="10"/>
        <v>0</v>
      </c>
      <c r="AY99" s="322">
        <f t="shared" si="10"/>
        <v>0</v>
      </c>
      <c r="AZ99" s="322">
        <f t="shared" si="10"/>
        <v>25</v>
      </c>
      <c r="BA99" s="323">
        <f t="shared" si="9"/>
        <v>30</v>
      </c>
    </row>
    <row r="100" spans="2:53" ht="18.600000000000001" customHeight="1" x14ac:dyDescent="0.3">
      <c r="B100" s="255">
        <v>91</v>
      </c>
      <c r="C100" s="266">
        <v>55305195</v>
      </c>
      <c r="D100" s="257" t="str">
        <f>IFERROR(VLOOKUP($C100,[2]BD!$B$6:$O$205,2,0),"")</f>
        <v>SANCHEZ RIVERA VIANY ASTRID</v>
      </c>
      <c r="E100" s="262" t="s">
        <v>1447</v>
      </c>
      <c r="F100" s="284" t="s">
        <v>178</v>
      </c>
      <c r="G100" s="257" t="str">
        <f>IFERROR(VLOOKUP($C100,[2]BD!$B$6:$O$205,14,0),"")</f>
        <v>3223827570</v>
      </c>
      <c r="H100" s="257" t="s">
        <v>210</v>
      </c>
      <c r="I100" s="257" t="str">
        <f>IFERROR(VLOOKUP($C100,[2]BD!$B$6:$O$205,4,0),"")</f>
        <v>23/10/2025</v>
      </c>
      <c r="J100" s="308" t="s">
        <v>1482</v>
      </c>
      <c r="K100" s="308" t="s">
        <v>1491</v>
      </c>
      <c r="L100" s="308" t="s">
        <v>1491</v>
      </c>
      <c r="M100" s="308" t="s">
        <v>1491</v>
      </c>
      <c r="N100" s="308" t="s">
        <v>1491</v>
      </c>
      <c r="O100" s="308" t="s">
        <v>1491</v>
      </c>
      <c r="P100" s="308" t="s">
        <v>1491</v>
      </c>
      <c r="Q100" s="308" t="s">
        <v>1482</v>
      </c>
      <c r="R100" s="308" t="s">
        <v>1491</v>
      </c>
      <c r="S100" s="308" t="s">
        <v>1491</v>
      </c>
      <c r="T100" s="308" t="s">
        <v>1491</v>
      </c>
      <c r="U100" s="308" t="s">
        <v>1491</v>
      </c>
      <c r="V100" s="308" t="s">
        <v>1491</v>
      </c>
      <c r="W100" s="308" t="s">
        <v>1491</v>
      </c>
      <c r="X100" s="308" t="s">
        <v>1482</v>
      </c>
      <c r="Y100" s="308" t="s">
        <v>1491</v>
      </c>
      <c r="Z100" s="308" t="s">
        <v>1491</v>
      </c>
      <c r="AA100" s="308" t="s">
        <v>1491</v>
      </c>
      <c r="AB100" s="308" t="s">
        <v>1491</v>
      </c>
      <c r="AC100" s="308" t="s">
        <v>1491</v>
      </c>
      <c r="AD100" s="308" t="s">
        <v>1491</v>
      </c>
      <c r="AE100" s="308" t="s">
        <v>1482</v>
      </c>
      <c r="AF100" s="308" t="s">
        <v>1491</v>
      </c>
      <c r="AG100" s="308" t="s">
        <v>1491</v>
      </c>
      <c r="AH100" s="308" t="s">
        <v>1491</v>
      </c>
      <c r="AI100" s="308" t="s">
        <v>1491</v>
      </c>
      <c r="AJ100" s="308" t="s">
        <v>1491</v>
      </c>
      <c r="AK100" s="308" t="s">
        <v>1491</v>
      </c>
      <c r="AL100" s="308" t="s">
        <v>1482</v>
      </c>
      <c r="AM100" s="308" t="s">
        <v>1491</v>
      </c>
      <c r="AO100" s="322">
        <f t="shared" si="8"/>
        <v>0</v>
      </c>
      <c r="AP100" s="322">
        <f t="shared" si="10"/>
        <v>0</v>
      </c>
      <c r="AQ100" s="322">
        <f t="shared" si="10"/>
        <v>5</v>
      </c>
      <c r="AR100" s="322">
        <f t="shared" si="10"/>
        <v>0</v>
      </c>
      <c r="AS100" s="322">
        <f t="shared" si="10"/>
        <v>0</v>
      </c>
      <c r="AT100" s="322">
        <f t="shared" si="10"/>
        <v>0</v>
      </c>
      <c r="AU100" s="322">
        <f t="shared" si="10"/>
        <v>0</v>
      </c>
      <c r="AV100" s="322">
        <f t="shared" si="10"/>
        <v>0</v>
      </c>
      <c r="AW100" s="322">
        <f t="shared" si="10"/>
        <v>0</v>
      </c>
      <c r="AX100" s="322">
        <f t="shared" si="10"/>
        <v>0</v>
      </c>
      <c r="AY100" s="322">
        <f t="shared" si="10"/>
        <v>0</v>
      </c>
      <c r="AZ100" s="322">
        <f t="shared" si="10"/>
        <v>25</v>
      </c>
      <c r="BA100" s="323">
        <f t="shared" si="9"/>
        <v>30</v>
      </c>
    </row>
    <row r="101" spans="2:53" ht="18.600000000000001" customHeight="1" x14ac:dyDescent="0.3">
      <c r="B101" s="255">
        <v>92</v>
      </c>
      <c r="C101" s="266">
        <v>1002269813</v>
      </c>
      <c r="D101" s="257" t="str">
        <f>IFERROR(VLOOKUP($C101,[2]BD!$B$6:$O$205,2,0),"")</f>
        <v>BOTIA AVILA MARIA CONSUELO</v>
      </c>
      <c r="E101" s="262" t="s">
        <v>1447</v>
      </c>
      <c r="F101" s="284" t="s">
        <v>178</v>
      </c>
      <c r="G101" s="257" t="str">
        <f>IFERROR(VLOOKUP($C101,[2]BD!$B$6:$O$205,14,0),"")</f>
        <v>3194618677</v>
      </c>
      <c r="H101" s="257" t="s">
        <v>210</v>
      </c>
      <c r="I101" s="257" t="str">
        <f>IFERROR(VLOOKUP($C101,[2]BD!$B$6:$O$205,4,0),"")</f>
        <v>18/10/2025</v>
      </c>
      <c r="J101" s="308" t="s">
        <v>1482</v>
      </c>
      <c r="K101" s="308" t="s">
        <v>1491</v>
      </c>
      <c r="L101" s="308" t="s">
        <v>1491</v>
      </c>
      <c r="M101" s="308" t="s">
        <v>1491</v>
      </c>
      <c r="N101" s="308" t="s">
        <v>1491</v>
      </c>
      <c r="O101" s="308" t="s">
        <v>1491</v>
      </c>
      <c r="P101" s="308" t="s">
        <v>1491</v>
      </c>
      <c r="Q101" s="308" t="s">
        <v>1482</v>
      </c>
      <c r="R101" s="308" t="s">
        <v>1491</v>
      </c>
      <c r="S101" s="308" t="s">
        <v>1491</v>
      </c>
      <c r="T101" s="308" t="s">
        <v>1491</v>
      </c>
      <c r="U101" s="308" t="s">
        <v>1491</v>
      </c>
      <c r="V101" s="308" t="s">
        <v>1491</v>
      </c>
      <c r="W101" s="308" t="s">
        <v>1491</v>
      </c>
      <c r="X101" s="308" t="s">
        <v>1482</v>
      </c>
      <c r="Y101" s="308" t="s">
        <v>1491</v>
      </c>
      <c r="Z101" s="308" t="s">
        <v>1491</v>
      </c>
      <c r="AA101" s="308" t="s">
        <v>1491</v>
      </c>
      <c r="AB101" s="308" t="s">
        <v>1491</v>
      </c>
      <c r="AC101" s="308" t="s">
        <v>1491</v>
      </c>
      <c r="AD101" s="308" t="s">
        <v>1491</v>
      </c>
      <c r="AE101" s="308" t="s">
        <v>1482</v>
      </c>
      <c r="AF101" s="308" t="s">
        <v>1491</v>
      </c>
      <c r="AG101" s="308" t="s">
        <v>1491</v>
      </c>
      <c r="AH101" s="308" t="s">
        <v>1491</v>
      </c>
      <c r="AI101" s="308" t="s">
        <v>1491</v>
      </c>
      <c r="AJ101" s="308" t="s">
        <v>1491</v>
      </c>
      <c r="AK101" s="308" t="s">
        <v>1491</v>
      </c>
      <c r="AL101" s="308" t="s">
        <v>1482</v>
      </c>
      <c r="AM101" s="308" t="s">
        <v>1491</v>
      </c>
      <c r="AO101" s="322">
        <f t="shared" si="8"/>
        <v>0</v>
      </c>
      <c r="AP101" s="322">
        <f t="shared" si="10"/>
        <v>0</v>
      </c>
      <c r="AQ101" s="322">
        <f t="shared" si="10"/>
        <v>5</v>
      </c>
      <c r="AR101" s="322">
        <f t="shared" si="10"/>
        <v>0</v>
      </c>
      <c r="AS101" s="322">
        <f t="shared" si="10"/>
        <v>0</v>
      </c>
      <c r="AT101" s="322">
        <f t="shared" si="10"/>
        <v>0</v>
      </c>
      <c r="AU101" s="322">
        <f t="shared" si="10"/>
        <v>0</v>
      </c>
      <c r="AV101" s="322">
        <f t="shared" si="10"/>
        <v>0</v>
      </c>
      <c r="AW101" s="322">
        <f t="shared" si="10"/>
        <v>0</v>
      </c>
      <c r="AX101" s="322">
        <f t="shared" si="10"/>
        <v>0</v>
      </c>
      <c r="AY101" s="322">
        <f t="shared" si="10"/>
        <v>0</v>
      </c>
      <c r="AZ101" s="322">
        <f t="shared" si="10"/>
        <v>25</v>
      </c>
      <c r="BA101" s="323">
        <f t="shared" si="9"/>
        <v>30</v>
      </c>
    </row>
    <row r="102" spans="2:53" ht="18.600000000000001" customHeight="1" x14ac:dyDescent="0.3">
      <c r="B102" s="255">
        <v>93</v>
      </c>
      <c r="C102" s="266">
        <v>5483580</v>
      </c>
      <c r="D102" s="257" t="str">
        <f>IFERROR(VLOOKUP($C102,[2]BD!$B$6:$O$205,2,0),"")</f>
        <v>FLORIAN ZAMBRANO NILDA ROSA</v>
      </c>
      <c r="E102" s="262" t="s">
        <v>1447</v>
      </c>
      <c r="F102" s="284" t="s">
        <v>178</v>
      </c>
      <c r="G102" s="257" t="str">
        <f>IFERROR(VLOOKUP($C102,[2]BD!$B$6:$O$205,14,0),"")</f>
        <v>3243453295</v>
      </c>
      <c r="H102" s="257" t="s">
        <v>210</v>
      </c>
      <c r="I102" s="257" t="str">
        <f>IFERROR(VLOOKUP($C102,[2]BD!$B$6:$O$205,4,0),"")</f>
        <v>18/10/2025</v>
      </c>
      <c r="J102" s="308" t="s">
        <v>1482</v>
      </c>
      <c r="K102" s="308" t="s">
        <v>1491</v>
      </c>
      <c r="L102" s="308" t="s">
        <v>1491</v>
      </c>
      <c r="M102" s="308" t="s">
        <v>1491</v>
      </c>
      <c r="N102" s="308" t="s">
        <v>1491</v>
      </c>
      <c r="O102" s="308" t="s">
        <v>1491</v>
      </c>
      <c r="P102" s="308" t="s">
        <v>1491</v>
      </c>
      <c r="Q102" s="308" t="s">
        <v>1482</v>
      </c>
      <c r="R102" s="308" t="s">
        <v>1491</v>
      </c>
      <c r="S102" s="308" t="s">
        <v>1491</v>
      </c>
      <c r="T102" s="308" t="s">
        <v>1491</v>
      </c>
      <c r="U102" s="308" t="s">
        <v>1491</v>
      </c>
      <c r="V102" s="308" t="s">
        <v>1491</v>
      </c>
      <c r="W102" s="308" t="s">
        <v>1491</v>
      </c>
      <c r="X102" s="308" t="s">
        <v>1482</v>
      </c>
      <c r="Y102" s="308" t="s">
        <v>1491</v>
      </c>
      <c r="Z102" s="308" t="s">
        <v>1491</v>
      </c>
      <c r="AA102" s="308" t="s">
        <v>1491</v>
      </c>
      <c r="AB102" s="308" t="s">
        <v>1491</v>
      </c>
      <c r="AC102" s="308" t="s">
        <v>1491</v>
      </c>
      <c r="AD102" s="308" t="s">
        <v>1491</v>
      </c>
      <c r="AE102" s="308" t="s">
        <v>1482</v>
      </c>
      <c r="AF102" s="308" t="s">
        <v>1491</v>
      </c>
      <c r="AG102" s="308" t="s">
        <v>1491</v>
      </c>
      <c r="AH102" s="308" t="s">
        <v>1491</v>
      </c>
      <c r="AI102" s="308" t="s">
        <v>1491</v>
      </c>
      <c r="AJ102" s="308" t="s">
        <v>1491</v>
      </c>
      <c r="AK102" s="308" t="s">
        <v>1491</v>
      </c>
      <c r="AL102" s="308" t="s">
        <v>1482</v>
      </c>
      <c r="AM102" s="308" t="s">
        <v>1491</v>
      </c>
      <c r="AO102" s="322">
        <f t="shared" si="8"/>
        <v>0</v>
      </c>
      <c r="AP102" s="322">
        <f t="shared" si="10"/>
        <v>0</v>
      </c>
      <c r="AQ102" s="322">
        <f t="shared" si="10"/>
        <v>5</v>
      </c>
      <c r="AR102" s="322">
        <f t="shared" si="10"/>
        <v>0</v>
      </c>
      <c r="AS102" s="322">
        <f t="shared" si="10"/>
        <v>0</v>
      </c>
      <c r="AT102" s="322">
        <f t="shared" si="10"/>
        <v>0</v>
      </c>
      <c r="AU102" s="322">
        <f t="shared" si="10"/>
        <v>0</v>
      </c>
      <c r="AV102" s="322">
        <f t="shared" si="10"/>
        <v>0</v>
      </c>
      <c r="AW102" s="322">
        <f t="shared" si="10"/>
        <v>0</v>
      </c>
      <c r="AX102" s="322">
        <f t="shared" si="10"/>
        <v>0</v>
      </c>
      <c r="AY102" s="322">
        <f t="shared" si="10"/>
        <v>0</v>
      </c>
      <c r="AZ102" s="322">
        <f t="shared" si="10"/>
        <v>25</v>
      </c>
      <c r="BA102" s="323">
        <f t="shared" si="9"/>
        <v>30</v>
      </c>
    </row>
    <row r="103" spans="2:53" ht="18.600000000000001" customHeight="1" x14ac:dyDescent="0.3">
      <c r="B103" s="255">
        <v>94</v>
      </c>
      <c r="C103" s="266">
        <v>69802250</v>
      </c>
      <c r="D103" s="257" t="str">
        <f>IFERROR(VLOOKUP($C103,[2]BD!$B$6:$O$205,2,0),"")</f>
        <v>AYALA HERMOSA YURANY ALEJANDRA</v>
      </c>
      <c r="E103" s="262" t="s">
        <v>1447</v>
      </c>
      <c r="F103" s="284" t="s">
        <v>178</v>
      </c>
      <c r="G103" s="257" t="str">
        <f>IFERROR(VLOOKUP($C103,[2]BD!$B$6:$O$205,14,0),"")</f>
        <v>3232902740</v>
      </c>
      <c r="H103" s="257" t="s">
        <v>210</v>
      </c>
      <c r="I103" s="257" t="str">
        <f>IFERROR(VLOOKUP($C103,[2]BD!$B$6:$O$205,4,0),"")</f>
        <v>18/10/2025</v>
      </c>
      <c r="J103" s="308" t="s">
        <v>1482</v>
      </c>
      <c r="K103" s="308" t="s">
        <v>1491</v>
      </c>
      <c r="L103" s="308" t="s">
        <v>1491</v>
      </c>
      <c r="M103" s="308" t="s">
        <v>1491</v>
      </c>
      <c r="N103" s="308" t="s">
        <v>1491</v>
      </c>
      <c r="O103" s="308" t="s">
        <v>1491</v>
      </c>
      <c r="P103" s="308" t="s">
        <v>1491</v>
      </c>
      <c r="Q103" s="308" t="s">
        <v>1482</v>
      </c>
      <c r="R103" s="308" t="s">
        <v>1491</v>
      </c>
      <c r="S103" s="308" t="s">
        <v>1483</v>
      </c>
      <c r="T103" s="308" t="s">
        <v>1483</v>
      </c>
      <c r="U103" s="308" t="s">
        <v>1491</v>
      </c>
      <c r="V103" s="308" t="s">
        <v>1491</v>
      </c>
      <c r="W103" s="308" t="s">
        <v>1491</v>
      </c>
      <c r="X103" s="308" t="s">
        <v>1482</v>
      </c>
      <c r="Y103" s="308" t="s">
        <v>1491</v>
      </c>
      <c r="Z103" s="308" t="s">
        <v>1491</v>
      </c>
      <c r="AA103" s="308" t="s">
        <v>1491</v>
      </c>
      <c r="AB103" s="308" t="s">
        <v>1491</v>
      </c>
      <c r="AC103" s="308" t="s">
        <v>1491</v>
      </c>
      <c r="AD103" s="308" t="s">
        <v>1491</v>
      </c>
      <c r="AE103" s="308" t="s">
        <v>1482</v>
      </c>
      <c r="AF103" s="308" t="s">
        <v>1491</v>
      </c>
      <c r="AG103" s="308" t="s">
        <v>1491</v>
      </c>
      <c r="AH103" s="308" t="s">
        <v>1491</v>
      </c>
      <c r="AI103" s="308" t="s">
        <v>1491</v>
      </c>
      <c r="AJ103" s="308" t="s">
        <v>1491</v>
      </c>
      <c r="AK103" s="308" t="s">
        <v>1491</v>
      </c>
      <c r="AL103" s="308" t="s">
        <v>1482</v>
      </c>
      <c r="AM103" s="308" t="s">
        <v>1491</v>
      </c>
      <c r="AO103" s="322">
        <f t="shared" si="8"/>
        <v>0</v>
      </c>
      <c r="AP103" s="322">
        <f t="shared" si="10"/>
        <v>0</v>
      </c>
      <c r="AQ103" s="322">
        <f t="shared" si="10"/>
        <v>5</v>
      </c>
      <c r="AR103" s="322">
        <f t="shared" si="10"/>
        <v>2</v>
      </c>
      <c r="AS103" s="322">
        <f t="shared" si="10"/>
        <v>0</v>
      </c>
      <c r="AT103" s="322">
        <f t="shared" si="10"/>
        <v>0</v>
      </c>
      <c r="AU103" s="322">
        <f t="shared" si="10"/>
        <v>0</v>
      </c>
      <c r="AV103" s="322">
        <f t="shared" si="10"/>
        <v>0</v>
      </c>
      <c r="AW103" s="322">
        <f t="shared" si="10"/>
        <v>0</v>
      </c>
      <c r="AX103" s="322">
        <f t="shared" si="10"/>
        <v>0</v>
      </c>
      <c r="AY103" s="322">
        <f t="shared" si="10"/>
        <v>0</v>
      </c>
      <c r="AZ103" s="322">
        <f t="shared" si="10"/>
        <v>23</v>
      </c>
      <c r="BA103" s="323">
        <f t="shared" si="9"/>
        <v>28</v>
      </c>
    </row>
    <row r="104" spans="2:53" ht="18.600000000000001" customHeight="1" x14ac:dyDescent="0.3">
      <c r="B104" s="255">
        <v>95</v>
      </c>
      <c r="C104" s="266">
        <v>39655719</v>
      </c>
      <c r="D104" s="257" t="str">
        <f>IFERROR(VLOOKUP($C104,[2]BD!$B$6:$O$205,2,0),"")</f>
        <v>VILLARREAL ROYER JULIO ABEL</v>
      </c>
      <c r="E104" s="262" t="s">
        <v>1447</v>
      </c>
      <c r="F104" s="284" t="s">
        <v>178</v>
      </c>
      <c r="G104" s="257" t="str">
        <f>IFERROR(VLOOKUP($C104,[2]BD!$B$6:$O$205,14,0),"")</f>
        <v>3107617116</v>
      </c>
      <c r="H104" s="257" t="s">
        <v>210</v>
      </c>
      <c r="I104" s="257" t="str">
        <f>IFERROR(VLOOKUP($C104,[2]BD!$B$6:$O$205,4,0),"")</f>
        <v>18/10/2025</v>
      </c>
      <c r="J104" s="308" t="s">
        <v>1482</v>
      </c>
      <c r="K104" s="308" t="s">
        <v>1491</v>
      </c>
      <c r="L104" s="308" t="s">
        <v>1491</v>
      </c>
      <c r="M104" s="308" t="s">
        <v>1491</v>
      </c>
      <c r="N104" s="308" t="s">
        <v>1491</v>
      </c>
      <c r="O104" s="308" t="s">
        <v>1491</v>
      </c>
      <c r="P104" s="308" t="s">
        <v>1491</v>
      </c>
      <c r="Q104" s="308" t="s">
        <v>1482</v>
      </c>
      <c r="R104" s="308" t="s">
        <v>1491</v>
      </c>
      <c r="S104" s="308" t="s">
        <v>1491</v>
      </c>
      <c r="T104" s="308" t="s">
        <v>1491</v>
      </c>
      <c r="U104" s="308" t="s">
        <v>1491</v>
      </c>
      <c r="V104" s="308" t="s">
        <v>1491</v>
      </c>
      <c r="W104" s="308" t="s">
        <v>1491</v>
      </c>
      <c r="X104" s="308" t="s">
        <v>1482</v>
      </c>
      <c r="Y104" s="308" t="s">
        <v>1491</v>
      </c>
      <c r="Z104" s="308" t="s">
        <v>1491</v>
      </c>
      <c r="AA104" s="308" t="s">
        <v>1491</v>
      </c>
      <c r="AB104" s="308" t="s">
        <v>1491</v>
      </c>
      <c r="AC104" s="308" t="s">
        <v>1491</v>
      </c>
      <c r="AD104" s="308" t="s">
        <v>1491</v>
      </c>
      <c r="AE104" s="308" t="s">
        <v>1482</v>
      </c>
      <c r="AF104" s="308" t="s">
        <v>1491</v>
      </c>
      <c r="AG104" s="308" t="s">
        <v>1491</v>
      </c>
      <c r="AH104" s="308" t="s">
        <v>1491</v>
      </c>
      <c r="AI104" s="308" t="s">
        <v>1491</v>
      </c>
      <c r="AJ104" s="308" t="s">
        <v>1491</v>
      </c>
      <c r="AK104" s="308" t="s">
        <v>1491</v>
      </c>
      <c r="AL104" s="308" t="s">
        <v>1482</v>
      </c>
      <c r="AM104" s="308" t="s">
        <v>1491</v>
      </c>
      <c r="AO104" s="322">
        <f t="shared" si="8"/>
        <v>0</v>
      </c>
      <c r="AP104" s="322">
        <f t="shared" si="10"/>
        <v>0</v>
      </c>
      <c r="AQ104" s="322">
        <f t="shared" si="10"/>
        <v>5</v>
      </c>
      <c r="AR104" s="322">
        <f t="shared" si="10"/>
        <v>0</v>
      </c>
      <c r="AS104" s="322">
        <f t="shared" si="10"/>
        <v>0</v>
      </c>
      <c r="AT104" s="322">
        <f t="shared" si="10"/>
        <v>0</v>
      </c>
      <c r="AU104" s="322">
        <f t="shared" si="10"/>
        <v>0</v>
      </c>
      <c r="AV104" s="322">
        <f t="shared" si="10"/>
        <v>0</v>
      </c>
      <c r="AW104" s="322">
        <f t="shared" si="10"/>
        <v>0</v>
      </c>
      <c r="AX104" s="322">
        <f t="shared" si="10"/>
        <v>0</v>
      </c>
      <c r="AY104" s="322">
        <f t="shared" si="10"/>
        <v>0</v>
      </c>
      <c r="AZ104" s="322">
        <f t="shared" si="10"/>
        <v>25</v>
      </c>
      <c r="BA104" s="323">
        <f t="shared" si="9"/>
        <v>30</v>
      </c>
    </row>
    <row r="105" spans="2:53" ht="18.600000000000001" customHeight="1" x14ac:dyDescent="0.3">
      <c r="B105" s="255">
        <v>96</v>
      </c>
      <c r="C105" s="266">
        <v>1010025321</v>
      </c>
      <c r="D105" s="257" t="str">
        <f>IFERROR(VLOOKUP($C105,[2]BD!$B$6:$O$205,2,0),"")</f>
        <v>CORTES PORRAS VICTOR JULIO</v>
      </c>
      <c r="E105" s="262" t="s">
        <v>1447</v>
      </c>
      <c r="F105" s="284" t="s">
        <v>982</v>
      </c>
      <c r="G105" s="257" t="str">
        <f>IFERROR(VLOOKUP($C105,[2]BD!$B$6:$O$205,14,0),"")</f>
        <v>3011709391</v>
      </c>
      <c r="H105" s="257" t="s">
        <v>210</v>
      </c>
      <c r="I105" s="257" t="str">
        <f>IFERROR(VLOOKUP($C105,[2]BD!$B$6:$O$205,4,0),"")</f>
        <v>23/10/2025</v>
      </c>
      <c r="J105" s="308" t="s">
        <v>1482</v>
      </c>
      <c r="K105" s="308" t="s">
        <v>1491</v>
      </c>
      <c r="L105" s="308" t="s">
        <v>1491</v>
      </c>
      <c r="M105" s="308" t="s">
        <v>1491</v>
      </c>
      <c r="N105" s="308" t="s">
        <v>1491</v>
      </c>
      <c r="O105" s="308" t="s">
        <v>1491</v>
      </c>
      <c r="P105" s="308" t="s">
        <v>1491</v>
      </c>
      <c r="Q105" s="308" t="s">
        <v>1482</v>
      </c>
      <c r="R105" s="308" t="s">
        <v>1491</v>
      </c>
      <c r="S105" s="308" t="s">
        <v>1491</v>
      </c>
      <c r="T105" s="308" t="s">
        <v>1491</v>
      </c>
      <c r="U105" s="308" t="s">
        <v>1491</v>
      </c>
      <c r="V105" s="308" t="s">
        <v>1491</v>
      </c>
      <c r="W105" s="308" t="s">
        <v>1491</v>
      </c>
      <c r="X105" s="308" t="s">
        <v>1482</v>
      </c>
      <c r="Y105" s="308" t="s">
        <v>1483</v>
      </c>
      <c r="Z105" s="308" t="s">
        <v>1483</v>
      </c>
      <c r="AA105" s="308" t="s">
        <v>1491</v>
      </c>
      <c r="AB105" s="308" t="s">
        <v>1491</v>
      </c>
      <c r="AC105" s="308" t="s">
        <v>1491</v>
      </c>
      <c r="AD105" s="308" t="s">
        <v>1491</v>
      </c>
      <c r="AE105" s="308" t="s">
        <v>1482</v>
      </c>
      <c r="AF105" s="308" t="s">
        <v>1491</v>
      </c>
      <c r="AG105" s="308" t="s">
        <v>1491</v>
      </c>
      <c r="AH105" s="308" t="s">
        <v>1491</v>
      </c>
      <c r="AI105" s="308" t="s">
        <v>1491</v>
      </c>
      <c r="AJ105" s="308" t="s">
        <v>1491</v>
      </c>
      <c r="AK105" s="308" t="s">
        <v>1491</v>
      </c>
      <c r="AL105" s="308" t="s">
        <v>1482</v>
      </c>
      <c r="AM105" s="308" t="s">
        <v>1491</v>
      </c>
      <c r="AO105" s="322">
        <f t="shared" si="8"/>
        <v>0</v>
      </c>
      <c r="AP105" s="322">
        <f t="shared" si="10"/>
        <v>0</v>
      </c>
      <c r="AQ105" s="322">
        <f t="shared" si="10"/>
        <v>5</v>
      </c>
      <c r="AR105" s="322">
        <f t="shared" si="10"/>
        <v>2</v>
      </c>
      <c r="AS105" s="322">
        <f t="shared" si="10"/>
        <v>0</v>
      </c>
      <c r="AT105" s="322">
        <f t="shared" si="10"/>
        <v>0</v>
      </c>
      <c r="AU105" s="322">
        <f t="shared" si="10"/>
        <v>0</v>
      </c>
      <c r="AV105" s="322">
        <f t="shared" si="10"/>
        <v>0</v>
      </c>
      <c r="AW105" s="322">
        <f t="shared" si="10"/>
        <v>0</v>
      </c>
      <c r="AX105" s="322">
        <f t="shared" si="10"/>
        <v>0</v>
      </c>
      <c r="AY105" s="322">
        <f t="shared" si="10"/>
        <v>0</v>
      </c>
      <c r="AZ105" s="322">
        <f t="shared" si="10"/>
        <v>23</v>
      </c>
      <c r="BA105" s="323">
        <f t="shared" si="9"/>
        <v>28</v>
      </c>
    </row>
    <row r="106" spans="2:53" ht="18.600000000000001" customHeight="1" x14ac:dyDescent="0.3">
      <c r="B106" s="255">
        <v>97</v>
      </c>
      <c r="C106" s="266">
        <v>80369946</v>
      </c>
      <c r="D106" s="257" t="str">
        <f>IFERROR(VLOOKUP($C106,[2]BD!$B$6:$O$205,2,0),"")</f>
        <v>MEDINA CASTRO PEDRO ANTONIO</v>
      </c>
      <c r="E106" s="262" t="s">
        <v>1447</v>
      </c>
      <c r="F106" s="284" t="s">
        <v>982</v>
      </c>
      <c r="G106" s="257" t="str">
        <f>IFERROR(VLOOKUP($C106,[2]BD!$B$6:$O$205,14,0),"")</f>
        <v>3114917055</v>
      </c>
      <c r="H106" s="257" t="s">
        <v>210</v>
      </c>
      <c r="I106" s="257" t="str">
        <f>IFERROR(VLOOKUP($C106,[2]BD!$B$6:$O$205,4,0),"")</f>
        <v>18/10/2025</v>
      </c>
      <c r="J106" s="308" t="s">
        <v>1482</v>
      </c>
      <c r="K106" s="308" t="s">
        <v>1483</v>
      </c>
      <c r="L106" s="308" t="s">
        <v>1491</v>
      </c>
      <c r="M106" s="308" t="s">
        <v>1491</v>
      </c>
      <c r="N106" s="308" t="s">
        <v>1491</v>
      </c>
      <c r="O106" s="308" t="s">
        <v>1491</v>
      </c>
      <c r="P106" s="308" t="s">
        <v>1491</v>
      </c>
      <c r="Q106" s="308" t="s">
        <v>1482</v>
      </c>
      <c r="R106" s="308" t="s">
        <v>1491</v>
      </c>
      <c r="S106" s="308" t="s">
        <v>1491</v>
      </c>
      <c r="T106" s="308" t="s">
        <v>1491</v>
      </c>
      <c r="U106" s="308" t="s">
        <v>1491</v>
      </c>
      <c r="V106" s="308" t="s">
        <v>1491</v>
      </c>
      <c r="W106" s="308" t="s">
        <v>1491</v>
      </c>
      <c r="X106" s="308" t="s">
        <v>1482</v>
      </c>
      <c r="Y106" s="308" t="s">
        <v>1491</v>
      </c>
      <c r="Z106" s="308" t="s">
        <v>1491</v>
      </c>
      <c r="AA106" s="308" t="s">
        <v>1491</v>
      </c>
      <c r="AB106" s="308" t="s">
        <v>1491</v>
      </c>
      <c r="AC106" s="308" t="s">
        <v>1491</v>
      </c>
      <c r="AD106" s="308" t="s">
        <v>1491</v>
      </c>
      <c r="AE106" s="308" t="s">
        <v>1482</v>
      </c>
      <c r="AF106" s="308" t="s">
        <v>1491</v>
      </c>
      <c r="AG106" s="308" t="s">
        <v>1491</v>
      </c>
      <c r="AH106" s="308" t="s">
        <v>1491</v>
      </c>
      <c r="AI106" s="308" t="s">
        <v>1491</v>
      </c>
      <c r="AJ106" s="308" t="s">
        <v>1491</v>
      </c>
      <c r="AK106" s="308" t="s">
        <v>1491</v>
      </c>
      <c r="AL106" s="308" t="s">
        <v>1482</v>
      </c>
      <c r="AM106" s="308" t="s">
        <v>1491</v>
      </c>
      <c r="AO106" s="322">
        <f t="shared" si="8"/>
        <v>0</v>
      </c>
      <c r="AP106" s="322">
        <f t="shared" si="10"/>
        <v>0</v>
      </c>
      <c r="AQ106" s="322">
        <f t="shared" si="10"/>
        <v>5</v>
      </c>
      <c r="AR106" s="322">
        <f t="shared" si="10"/>
        <v>1</v>
      </c>
      <c r="AS106" s="322">
        <f t="shared" si="10"/>
        <v>0</v>
      </c>
      <c r="AT106" s="322">
        <f t="shared" si="10"/>
        <v>0</v>
      </c>
      <c r="AU106" s="322">
        <f t="shared" si="10"/>
        <v>0</v>
      </c>
      <c r="AV106" s="322">
        <f t="shared" si="10"/>
        <v>0</v>
      </c>
      <c r="AW106" s="322">
        <f t="shared" si="10"/>
        <v>0</v>
      </c>
      <c r="AX106" s="322">
        <f t="shared" si="10"/>
        <v>0</v>
      </c>
      <c r="AY106" s="322">
        <f t="shared" si="10"/>
        <v>0</v>
      </c>
      <c r="AZ106" s="322">
        <f t="shared" si="10"/>
        <v>24</v>
      </c>
      <c r="BA106" s="323">
        <f t="shared" si="9"/>
        <v>29</v>
      </c>
    </row>
    <row r="107" spans="2:53" ht="18.600000000000001" customHeight="1" x14ac:dyDescent="0.3">
      <c r="B107" s="255">
        <v>98</v>
      </c>
      <c r="C107" s="266">
        <v>51990667</v>
      </c>
      <c r="D107" s="257" t="str">
        <f>IFERROR(VLOOKUP($C107,[2]BD!$B$6:$O$205,2,0),"")</f>
        <v>BERMUDEZ RANGEL RONALD DAVID</v>
      </c>
      <c r="E107" s="262" t="s">
        <v>1447</v>
      </c>
      <c r="F107" s="284" t="s">
        <v>178</v>
      </c>
      <c r="G107" s="257" t="str">
        <f>IFERROR(VLOOKUP($C107,[2]BD!$B$6:$O$205,14,0),"")</f>
        <v>3103180180</v>
      </c>
      <c r="H107" s="257" t="s">
        <v>206</v>
      </c>
      <c r="I107" s="257" t="str">
        <f>IFERROR(VLOOKUP($C107,[2]BD!$B$6:$O$205,4,0),"")</f>
        <v>22/10/2025</v>
      </c>
      <c r="J107" s="308" t="s">
        <v>1482</v>
      </c>
      <c r="K107" s="308" t="s">
        <v>1491</v>
      </c>
      <c r="L107" s="308" t="s">
        <v>1491</v>
      </c>
      <c r="M107" s="308" t="s">
        <v>1491</v>
      </c>
      <c r="N107" s="308" t="s">
        <v>1491</v>
      </c>
      <c r="O107" s="308" t="s">
        <v>1491</v>
      </c>
      <c r="P107" s="308" t="s">
        <v>1491</v>
      </c>
      <c r="Q107" s="308" t="s">
        <v>1482</v>
      </c>
      <c r="R107" s="308" t="s">
        <v>1491</v>
      </c>
      <c r="S107" s="308" t="s">
        <v>1491</v>
      </c>
      <c r="T107" s="308" t="s">
        <v>1491</v>
      </c>
      <c r="U107" s="308" t="s">
        <v>1491</v>
      </c>
      <c r="V107" s="308" t="s">
        <v>1491</v>
      </c>
      <c r="W107" s="308" t="s">
        <v>1491</v>
      </c>
      <c r="X107" s="308" t="s">
        <v>1482</v>
      </c>
      <c r="Y107" s="308" t="s">
        <v>1491</v>
      </c>
      <c r="Z107" s="308" t="s">
        <v>1491</v>
      </c>
      <c r="AA107" s="308" t="s">
        <v>1491</v>
      </c>
      <c r="AB107" s="308" t="s">
        <v>1491</v>
      </c>
      <c r="AC107" s="308" t="s">
        <v>1491</v>
      </c>
      <c r="AD107" s="308" t="s">
        <v>1491</v>
      </c>
      <c r="AE107" s="308" t="s">
        <v>1482</v>
      </c>
      <c r="AF107" s="308" t="s">
        <v>1491</v>
      </c>
      <c r="AG107" s="308" t="s">
        <v>1491</v>
      </c>
      <c r="AH107" s="308" t="s">
        <v>1491</v>
      </c>
      <c r="AI107" s="308" t="s">
        <v>1491</v>
      </c>
      <c r="AJ107" s="308" t="s">
        <v>1491</v>
      </c>
      <c r="AK107" s="308" t="s">
        <v>1491</v>
      </c>
      <c r="AL107" s="308" t="s">
        <v>1482</v>
      </c>
      <c r="AM107" s="308" t="s">
        <v>1491</v>
      </c>
      <c r="AO107" s="322">
        <f t="shared" si="8"/>
        <v>0</v>
      </c>
      <c r="AP107" s="322">
        <f t="shared" si="10"/>
        <v>0</v>
      </c>
      <c r="AQ107" s="322">
        <f t="shared" si="10"/>
        <v>5</v>
      </c>
      <c r="AR107" s="322">
        <f t="shared" si="10"/>
        <v>0</v>
      </c>
      <c r="AS107" s="322">
        <f t="shared" si="10"/>
        <v>0</v>
      </c>
      <c r="AT107" s="322">
        <f t="shared" si="10"/>
        <v>0</v>
      </c>
      <c r="AU107" s="322">
        <f t="shared" si="10"/>
        <v>0</v>
      </c>
      <c r="AV107" s="322">
        <f t="shared" si="10"/>
        <v>0</v>
      </c>
      <c r="AW107" s="322">
        <f t="shared" si="10"/>
        <v>0</v>
      </c>
      <c r="AX107" s="322">
        <f t="shared" si="10"/>
        <v>0</v>
      </c>
      <c r="AY107" s="322">
        <f t="shared" si="10"/>
        <v>0</v>
      </c>
      <c r="AZ107" s="322">
        <f t="shared" si="10"/>
        <v>25</v>
      </c>
      <c r="BA107" s="323">
        <f t="shared" si="9"/>
        <v>30</v>
      </c>
    </row>
    <row r="108" spans="2:53" ht="18.600000000000001" customHeight="1" x14ac:dyDescent="0.3">
      <c r="B108" s="255">
        <v>99</v>
      </c>
      <c r="C108" s="266">
        <v>52033728</v>
      </c>
      <c r="D108" s="257" t="str">
        <f>IFERROR(VLOOKUP($C108,[2]BD!$B$6:$O$205,2,0),"")</f>
        <v>QUINTIN BAQUERO ELIDA KATERINE</v>
      </c>
      <c r="E108" s="390" t="s">
        <v>1447</v>
      </c>
      <c r="F108" s="284" t="s">
        <v>178</v>
      </c>
      <c r="G108" s="257" t="str">
        <f>IFERROR(VLOOKUP($C108,[2]BD!$B$6:$O$205,14,0),"")</f>
        <v>3187091610</v>
      </c>
      <c r="H108" s="257" t="s">
        <v>206</v>
      </c>
      <c r="I108" s="257" t="str">
        <f>IFERROR(VLOOKUP($C108,[2]BD!$B$6:$O$205,4,0),"")</f>
        <v>04/12/2025</v>
      </c>
      <c r="J108" s="308" t="s">
        <v>1482</v>
      </c>
      <c r="K108" s="308" t="s">
        <v>1491</v>
      </c>
      <c r="L108" s="308" t="s">
        <v>1491</v>
      </c>
      <c r="M108" s="308" t="s">
        <v>1491</v>
      </c>
      <c r="N108" s="308" t="s">
        <v>1491</v>
      </c>
      <c r="O108" s="308" t="s">
        <v>1491</v>
      </c>
      <c r="P108" s="308" t="s">
        <v>1491</v>
      </c>
      <c r="Q108" s="308" t="s">
        <v>1482</v>
      </c>
      <c r="R108" s="308" t="s">
        <v>1491</v>
      </c>
      <c r="S108" s="308" t="s">
        <v>1491</v>
      </c>
      <c r="T108" s="308" t="s">
        <v>1491</v>
      </c>
      <c r="U108" s="308" t="s">
        <v>1491</v>
      </c>
      <c r="V108" s="308" t="s">
        <v>1491</v>
      </c>
      <c r="W108" s="308" t="s">
        <v>1491</v>
      </c>
      <c r="X108" s="308" t="s">
        <v>1482</v>
      </c>
      <c r="Y108" s="308" t="s">
        <v>1491</v>
      </c>
      <c r="Z108" s="308" t="s">
        <v>1491</v>
      </c>
      <c r="AA108" s="308" t="s">
        <v>1491</v>
      </c>
      <c r="AB108" s="308" t="s">
        <v>1491</v>
      </c>
      <c r="AC108" s="308" t="s">
        <v>1491</v>
      </c>
      <c r="AD108" s="308" t="s">
        <v>1491</v>
      </c>
      <c r="AE108" s="308" t="s">
        <v>1482</v>
      </c>
      <c r="AF108" s="308" t="s">
        <v>1491</v>
      </c>
      <c r="AG108" s="308" t="s">
        <v>1491</v>
      </c>
      <c r="AH108" s="308" t="s">
        <v>1491</v>
      </c>
      <c r="AI108" s="308" t="s">
        <v>1491</v>
      </c>
      <c r="AJ108" s="308" t="s">
        <v>1491</v>
      </c>
      <c r="AK108" s="308" t="s">
        <v>1491</v>
      </c>
      <c r="AL108" s="308" t="s">
        <v>1482</v>
      </c>
      <c r="AM108" s="308" t="s">
        <v>1491</v>
      </c>
      <c r="AO108" s="322">
        <f t="shared" si="8"/>
        <v>0</v>
      </c>
      <c r="AP108" s="322">
        <f t="shared" si="10"/>
        <v>0</v>
      </c>
      <c r="AQ108" s="322">
        <f t="shared" si="10"/>
        <v>5</v>
      </c>
      <c r="AR108" s="322">
        <f t="shared" si="10"/>
        <v>0</v>
      </c>
      <c r="AS108" s="322">
        <f t="shared" si="10"/>
        <v>0</v>
      </c>
      <c r="AT108" s="322">
        <f t="shared" si="10"/>
        <v>0</v>
      </c>
      <c r="AU108" s="322">
        <f t="shared" si="10"/>
        <v>0</v>
      </c>
      <c r="AV108" s="322">
        <f t="shared" si="10"/>
        <v>0</v>
      </c>
      <c r="AW108" s="322">
        <f t="shared" si="10"/>
        <v>0</v>
      </c>
      <c r="AX108" s="322">
        <f t="shared" si="10"/>
        <v>0</v>
      </c>
      <c r="AY108" s="322">
        <f t="shared" si="10"/>
        <v>0</v>
      </c>
      <c r="AZ108" s="322">
        <f t="shared" si="10"/>
        <v>25</v>
      </c>
      <c r="BA108" s="323">
        <f t="shared" si="9"/>
        <v>30</v>
      </c>
    </row>
    <row r="109" spans="2:53" ht="18.600000000000001" customHeight="1" x14ac:dyDescent="0.3">
      <c r="B109" s="255">
        <v>100</v>
      </c>
      <c r="C109" s="266">
        <v>52832379</v>
      </c>
      <c r="D109" s="257" t="str">
        <f>IFERROR(VLOOKUP($C109,[2]BD!$B$6:$O$205,2,0),"")</f>
        <v>LOPEZ GUTIERREZ LUZ MERY</v>
      </c>
      <c r="E109" s="262" t="s">
        <v>1447</v>
      </c>
      <c r="F109" s="284" t="s">
        <v>178</v>
      </c>
      <c r="G109" s="257" t="str">
        <f>IFERROR(VLOOKUP($C109,[2]BD!$B$6:$O$205,14,0),"")</f>
        <v>3115077400</v>
      </c>
      <c r="H109" s="257" t="s">
        <v>206</v>
      </c>
      <c r="I109" s="257" t="str">
        <f>IFERROR(VLOOKUP($C109,[2]BD!$B$6:$O$205,4,0),"")</f>
        <v>18/10/2025</v>
      </c>
      <c r="J109" s="308" t="s">
        <v>1482</v>
      </c>
      <c r="K109" s="308" t="s">
        <v>1491</v>
      </c>
      <c r="L109" s="308" t="s">
        <v>1491</v>
      </c>
      <c r="M109" s="308" t="s">
        <v>1491</v>
      </c>
      <c r="N109" s="308" t="s">
        <v>1491</v>
      </c>
      <c r="O109" s="308" t="s">
        <v>1491</v>
      </c>
      <c r="P109" s="308" t="s">
        <v>1491</v>
      </c>
      <c r="Q109" s="308" t="s">
        <v>1482</v>
      </c>
      <c r="R109" s="308" t="s">
        <v>1491</v>
      </c>
      <c r="S109" s="308" t="s">
        <v>1491</v>
      </c>
      <c r="T109" s="308" t="s">
        <v>1491</v>
      </c>
      <c r="U109" s="308" t="s">
        <v>1491</v>
      </c>
      <c r="V109" s="308" t="s">
        <v>1491</v>
      </c>
      <c r="W109" s="308" t="s">
        <v>1491</v>
      </c>
      <c r="X109" s="308" t="s">
        <v>1482</v>
      </c>
      <c r="Y109" s="308" t="s">
        <v>1491</v>
      </c>
      <c r="Z109" s="308" t="s">
        <v>1491</v>
      </c>
      <c r="AA109" s="308" t="s">
        <v>1491</v>
      </c>
      <c r="AB109" s="308" t="s">
        <v>1491</v>
      </c>
      <c r="AC109" s="308" t="s">
        <v>1491</v>
      </c>
      <c r="AD109" s="308" t="s">
        <v>1491</v>
      </c>
      <c r="AE109" s="308" t="s">
        <v>1482</v>
      </c>
      <c r="AF109" s="308" t="s">
        <v>1491</v>
      </c>
      <c r="AG109" s="308" t="s">
        <v>1491</v>
      </c>
      <c r="AH109" s="308" t="s">
        <v>1491</v>
      </c>
      <c r="AI109" s="308" t="s">
        <v>1491</v>
      </c>
      <c r="AJ109" s="308" t="s">
        <v>1491</v>
      </c>
      <c r="AK109" s="308" t="s">
        <v>1491</v>
      </c>
      <c r="AL109" s="308" t="s">
        <v>1482</v>
      </c>
      <c r="AM109" s="308" t="s">
        <v>1491</v>
      </c>
      <c r="AO109" s="322">
        <f t="shared" si="8"/>
        <v>0</v>
      </c>
      <c r="AP109" s="322">
        <f t="shared" si="10"/>
        <v>0</v>
      </c>
      <c r="AQ109" s="322">
        <f t="shared" si="10"/>
        <v>5</v>
      </c>
      <c r="AR109" s="322">
        <f t="shared" si="10"/>
        <v>0</v>
      </c>
      <c r="AS109" s="322">
        <f t="shared" si="10"/>
        <v>0</v>
      </c>
      <c r="AT109" s="322">
        <f t="shared" si="10"/>
        <v>0</v>
      </c>
      <c r="AU109" s="322">
        <f t="shared" si="10"/>
        <v>0</v>
      </c>
      <c r="AV109" s="322">
        <f t="shared" si="10"/>
        <v>0</v>
      </c>
      <c r="AW109" s="322">
        <f t="shared" si="10"/>
        <v>0</v>
      </c>
      <c r="AX109" s="322">
        <f t="shared" si="10"/>
        <v>0</v>
      </c>
      <c r="AY109" s="322">
        <f t="shared" si="10"/>
        <v>0</v>
      </c>
      <c r="AZ109" s="322">
        <f t="shared" si="10"/>
        <v>25</v>
      </c>
      <c r="BA109" s="323">
        <f t="shared" si="9"/>
        <v>30</v>
      </c>
    </row>
    <row r="110" spans="2:53" ht="18.600000000000001" customHeight="1" x14ac:dyDescent="0.3">
      <c r="B110" s="255">
        <v>101</v>
      </c>
      <c r="C110" s="266">
        <v>1031120358</v>
      </c>
      <c r="D110" s="257" t="str">
        <f>IFERROR(VLOOKUP($C110,[2]BD!$B$6:$O$205,2,0),"")</f>
        <v>PERALTA GUTIERREZ OSCAR HUMBERTO</v>
      </c>
      <c r="E110" s="262" t="s">
        <v>1447</v>
      </c>
      <c r="F110" s="284" t="s">
        <v>178</v>
      </c>
      <c r="G110" s="257" t="str">
        <f>IFERROR(VLOOKUP($C110,[2]BD!$B$6:$O$205,14,0),"")</f>
        <v>3123848118</v>
      </c>
      <c r="H110" s="257" t="s">
        <v>206</v>
      </c>
      <c r="I110" s="257" t="str">
        <f>IFERROR(VLOOKUP($C110,[2]BD!$B$6:$O$205,4,0),"")</f>
        <v>18/10/2025</v>
      </c>
      <c r="J110" s="308" t="s">
        <v>1482</v>
      </c>
      <c r="K110" s="308" t="s">
        <v>1491</v>
      </c>
      <c r="L110" s="308" t="s">
        <v>1491</v>
      </c>
      <c r="M110" s="308" t="s">
        <v>1491</v>
      </c>
      <c r="N110" s="308" t="s">
        <v>1491</v>
      </c>
      <c r="O110" s="308" t="s">
        <v>1491</v>
      </c>
      <c r="P110" s="308" t="s">
        <v>1491</v>
      </c>
      <c r="Q110" s="308" t="s">
        <v>1482</v>
      </c>
      <c r="R110" s="308" t="s">
        <v>1491</v>
      </c>
      <c r="S110" s="308" t="s">
        <v>1491</v>
      </c>
      <c r="T110" s="308" t="s">
        <v>1491</v>
      </c>
      <c r="U110" s="308" t="s">
        <v>1491</v>
      </c>
      <c r="V110" s="308" t="s">
        <v>1491</v>
      </c>
      <c r="W110" s="308" t="s">
        <v>1491</v>
      </c>
      <c r="X110" s="308" t="s">
        <v>1482</v>
      </c>
      <c r="Y110" s="308" t="s">
        <v>1491</v>
      </c>
      <c r="Z110" s="308" t="s">
        <v>1491</v>
      </c>
      <c r="AA110" s="308" t="s">
        <v>1491</v>
      </c>
      <c r="AB110" s="308" t="s">
        <v>1491</v>
      </c>
      <c r="AC110" s="308" t="s">
        <v>1491</v>
      </c>
      <c r="AD110" s="308" t="s">
        <v>1491</v>
      </c>
      <c r="AE110" s="308" t="s">
        <v>1482</v>
      </c>
      <c r="AF110" s="308" t="s">
        <v>1491</v>
      </c>
      <c r="AG110" s="308" t="s">
        <v>1491</v>
      </c>
      <c r="AH110" s="308" t="s">
        <v>1491</v>
      </c>
      <c r="AI110" s="308" t="s">
        <v>1491</v>
      </c>
      <c r="AJ110" s="308" t="s">
        <v>1491</v>
      </c>
      <c r="AK110" s="308" t="s">
        <v>1491</v>
      </c>
      <c r="AL110" s="308" t="s">
        <v>1482</v>
      </c>
      <c r="AM110" s="308" t="s">
        <v>1491</v>
      </c>
      <c r="AO110" s="322">
        <f t="shared" si="8"/>
        <v>0</v>
      </c>
      <c r="AP110" s="322">
        <f t="shared" si="10"/>
        <v>0</v>
      </c>
      <c r="AQ110" s="322">
        <f t="shared" si="10"/>
        <v>5</v>
      </c>
      <c r="AR110" s="322">
        <f t="shared" si="10"/>
        <v>0</v>
      </c>
      <c r="AS110" s="322">
        <f t="shared" si="10"/>
        <v>0</v>
      </c>
      <c r="AT110" s="322">
        <f t="shared" si="10"/>
        <v>0</v>
      </c>
      <c r="AU110" s="322">
        <f t="shared" si="10"/>
        <v>0</v>
      </c>
      <c r="AV110" s="322">
        <f t="shared" ref="AV110:AZ110" si="11">COUNTIF($J110:$AM110,AV$8)</f>
        <v>0</v>
      </c>
      <c r="AW110" s="322">
        <f t="shared" si="11"/>
        <v>0</v>
      </c>
      <c r="AX110" s="322">
        <f t="shared" si="11"/>
        <v>0</v>
      </c>
      <c r="AY110" s="322">
        <f t="shared" si="11"/>
        <v>0</v>
      </c>
      <c r="AZ110" s="322">
        <f t="shared" si="11"/>
        <v>25</v>
      </c>
      <c r="BA110" s="323">
        <f t="shared" si="9"/>
        <v>30</v>
      </c>
    </row>
    <row r="111" spans="2:53" ht="18.600000000000001" customHeight="1" x14ac:dyDescent="0.3">
      <c r="B111" s="255">
        <v>102</v>
      </c>
      <c r="C111" s="266">
        <v>52442600</v>
      </c>
      <c r="D111" s="257" t="str">
        <f>IFERROR(VLOOKUP($C111,[2]BD!$B$6:$O$205,2,0),"")</f>
        <v xml:space="preserve">MARTINEZ HERNANDEZ MARITZA </v>
      </c>
      <c r="E111" s="262" t="s">
        <v>1447</v>
      </c>
      <c r="F111" s="284" t="s">
        <v>178</v>
      </c>
      <c r="G111" s="257" t="str">
        <f>IFERROR(VLOOKUP($C111,[2]BD!$B$6:$O$205,14,0),"")</f>
        <v>3224117250</v>
      </c>
      <c r="H111" s="257" t="s">
        <v>221</v>
      </c>
      <c r="I111" s="257" t="str">
        <f>IFERROR(VLOOKUP($C111,[2]BD!$B$6:$O$205,4,0),"")</f>
        <v>18/10/2025</v>
      </c>
      <c r="J111" s="308" t="s">
        <v>1482</v>
      </c>
      <c r="K111" s="308" t="s">
        <v>1491</v>
      </c>
      <c r="L111" s="308" t="s">
        <v>1491</v>
      </c>
      <c r="M111" s="308" t="s">
        <v>1491</v>
      </c>
      <c r="N111" s="308" t="s">
        <v>1491</v>
      </c>
      <c r="O111" s="308" t="s">
        <v>1491</v>
      </c>
      <c r="P111" s="308" t="s">
        <v>1491</v>
      </c>
      <c r="Q111" s="308" t="s">
        <v>1482</v>
      </c>
      <c r="R111" s="308" t="s">
        <v>1491</v>
      </c>
      <c r="S111" s="308" t="s">
        <v>1491</v>
      </c>
      <c r="T111" s="308" t="s">
        <v>1491</v>
      </c>
      <c r="U111" s="308" t="s">
        <v>1491</v>
      </c>
      <c r="V111" s="308" t="s">
        <v>1491</v>
      </c>
      <c r="W111" s="308" t="s">
        <v>1491</v>
      </c>
      <c r="X111" s="308" t="s">
        <v>1482</v>
      </c>
      <c r="Y111" s="308" t="s">
        <v>1491</v>
      </c>
      <c r="Z111" s="308" t="s">
        <v>1491</v>
      </c>
      <c r="AA111" s="308" t="s">
        <v>1491</v>
      </c>
      <c r="AB111" s="308" t="s">
        <v>1491</v>
      </c>
      <c r="AC111" s="308" t="s">
        <v>1491</v>
      </c>
      <c r="AD111" s="308" t="s">
        <v>1491</v>
      </c>
      <c r="AE111" s="308" t="s">
        <v>1482</v>
      </c>
      <c r="AF111" s="308" t="s">
        <v>1491</v>
      </c>
      <c r="AG111" s="308" t="s">
        <v>1491</v>
      </c>
      <c r="AH111" s="308" t="s">
        <v>1491</v>
      </c>
      <c r="AI111" s="308" t="s">
        <v>1491</v>
      </c>
      <c r="AJ111" s="308" t="s">
        <v>1491</v>
      </c>
      <c r="AK111" s="308" t="s">
        <v>1491</v>
      </c>
      <c r="AL111" s="308" t="s">
        <v>1482</v>
      </c>
      <c r="AM111" s="308" t="s">
        <v>1491</v>
      </c>
      <c r="AO111" s="322">
        <f t="shared" si="8"/>
        <v>0</v>
      </c>
      <c r="AP111" s="322">
        <f t="shared" si="8"/>
        <v>0</v>
      </c>
      <c r="AQ111" s="322">
        <f t="shared" si="8"/>
        <v>5</v>
      </c>
      <c r="AR111" s="322">
        <f t="shared" si="8"/>
        <v>0</v>
      </c>
      <c r="AS111" s="322">
        <f t="shared" si="8"/>
        <v>0</v>
      </c>
      <c r="AT111" s="322">
        <f t="shared" si="8"/>
        <v>0</v>
      </c>
      <c r="AU111" s="322">
        <f t="shared" si="8"/>
        <v>0</v>
      </c>
      <c r="AV111" s="322">
        <f t="shared" si="8"/>
        <v>0</v>
      </c>
      <c r="AW111" s="322">
        <f t="shared" si="8"/>
        <v>0</v>
      </c>
      <c r="AX111" s="322">
        <f t="shared" si="8"/>
        <v>0</v>
      </c>
      <c r="AY111" s="322">
        <f t="shared" si="8"/>
        <v>0</v>
      </c>
      <c r="AZ111" s="322">
        <f t="shared" si="8"/>
        <v>25</v>
      </c>
      <c r="BA111" s="323">
        <f t="shared" si="9"/>
        <v>30</v>
      </c>
    </row>
    <row r="112" spans="2:53" ht="18.600000000000001" customHeight="1" x14ac:dyDescent="0.3">
      <c r="B112" s="255">
        <v>103</v>
      </c>
      <c r="C112" s="266">
        <v>21119479</v>
      </c>
      <c r="D112" s="257" t="str">
        <f>IFERROR(VLOOKUP($C112,[2]BD!$B$6:$O$205,2,0),"")</f>
        <v>DIAZ HERNANDEZ ANGIE PAOLA</v>
      </c>
      <c r="E112" s="262" t="s">
        <v>1447</v>
      </c>
      <c r="F112" s="284" t="s">
        <v>178</v>
      </c>
      <c r="G112" s="257" t="str">
        <f>IFERROR(VLOOKUP($C112,[2]BD!$B$6:$O$205,14,0),"")</f>
        <v>3102373775</v>
      </c>
      <c r="H112" s="257" t="s">
        <v>221</v>
      </c>
      <c r="I112" s="257" t="str">
        <f>IFERROR(VLOOKUP($C112,[2]BD!$B$6:$O$205,4,0),"")</f>
        <v>18/10/2025</v>
      </c>
      <c r="J112" s="308" t="s">
        <v>1482</v>
      </c>
      <c r="K112" s="308" t="s">
        <v>1491</v>
      </c>
      <c r="L112" s="308" t="s">
        <v>1491</v>
      </c>
      <c r="M112" s="308" t="s">
        <v>1491</v>
      </c>
      <c r="N112" s="308" t="s">
        <v>1491</v>
      </c>
      <c r="O112" s="308" t="s">
        <v>1491</v>
      </c>
      <c r="P112" s="308" t="s">
        <v>1491</v>
      </c>
      <c r="Q112" s="308" t="s">
        <v>1482</v>
      </c>
      <c r="R112" s="308" t="s">
        <v>1491</v>
      </c>
      <c r="S112" s="308" t="s">
        <v>1491</v>
      </c>
      <c r="T112" s="308" t="s">
        <v>1491</v>
      </c>
      <c r="U112" s="308" t="s">
        <v>1491</v>
      </c>
      <c r="V112" s="308" t="s">
        <v>1491</v>
      </c>
      <c r="W112" s="308" t="s">
        <v>1491</v>
      </c>
      <c r="X112" s="308" t="s">
        <v>1482</v>
      </c>
      <c r="Y112" s="308" t="s">
        <v>1491</v>
      </c>
      <c r="Z112" s="308" t="s">
        <v>1491</v>
      </c>
      <c r="AA112" s="308" t="s">
        <v>1491</v>
      </c>
      <c r="AB112" s="308" t="s">
        <v>1491</v>
      </c>
      <c r="AC112" s="308" t="s">
        <v>1491</v>
      </c>
      <c r="AD112" s="308" t="s">
        <v>1491</v>
      </c>
      <c r="AE112" s="308" t="s">
        <v>1482</v>
      </c>
      <c r="AF112" s="308" t="s">
        <v>1491</v>
      </c>
      <c r="AG112" s="308" t="s">
        <v>1491</v>
      </c>
      <c r="AH112" s="308" t="s">
        <v>1491</v>
      </c>
      <c r="AI112" s="308" t="s">
        <v>1491</v>
      </c>
      <c r="AJ112" s="308" t="s">
        <v>1491</v>
      </c>
      <c r="AK112" s="308" t="s">
        <v>1491</v>
      </c>
      <c r="AL112" s="308" t="s">
        <v>1482</v>
      </c>
      <c r="AM112" s="308" t="s">
        <v>1491</v>
      </c>
      <c r="AO112" s="322">
        <f t="shared" si="8"/>
        <v>0</v>
      </c>
      <c r="AP112" s="322">
        <f t="shared" si="8"/>
        <v>0</v>
      </c>
      <c r="AQ112" s="322">
        <f t="shared" si="8"/>
        <v>5</v>
      </c>
      <c r="AR112" s="322">
        <f t="shared" si="8"/>
        <v>0</v>
      </c>
      <c r="AS112" s="322">
        <f t="shared" si="8"/>
        <v>0</v>
      </c>
      <c r="AT112" s="322">
        <f t="shared" si="8"/>
        <v>0</v>
      </c>
      <c r="AU112" s="322">
        <f t="shared" si="8"/>
        <v>0</v>
      </c>
      <c r="AV112" s="322">
        <f t="shared" si="8"/>
        <v>0</v>
      </c>
      <c r="AW112" s="322">
        <f t="shared" si="8"/>
        <v>0</v>
      </c>
      <c r="AX112" s="322">
        <f t="shared" si="8"/>
        <v>0</v>
      </c>
      <c r="AY112" s="322">
        <f t="shared" si="8"/>
        <v>0</v>
      </c>
      <c r="AZ112" s="322">
        <f t="shared" si="8"/>
        <v>25</v>
      </c>
      <c r="BA112" s="323">
        <f t="shared" si="9"/>
        <v>30</v>
      </c>
    </row>
    <row r="113" spans="1:53" ht="18.600000000000001" customHeight="1" x14ac:dyDescent="0.3">
      <c r="B113" s="255">
        <v>104</v>
      </c>
      <c r="C113" s="266">
        <v>53002582</v>
      </c>
      <c r="D113" s="257" t="str">
        <f>IFERROR(VLOOKUP($C113,[2]BD!$B$6:$O$205,2,0),"")</f>
        <v>MATIZ CANTOR ERIKA PAMELA</v>
      </c>
      <c r="E113" s="262" t="s">
        <v>1447</v>
      </c>
      <c r="F113" s="284" t="s">
        <v>178</v>
      </c>
      <c r="G113" s="257" t="str">
        <f>IFERROR(VLOOKUP($C113,[2]BD!$B$6:$O$205,14,0),"")</f>
        <v>3005713443</v>
      </c>
      <c r="H113" s="257" t="s">
        <v>221</v>
      </c>
      <c r="I113" s="257" t="str">
        <f>IFERROR(VLOOKUP($C113,[2]BD!$B$6:$O$205,4,0),"")</f>
        <v>16/01/2026</v>
      </c>
      <c r="J113" s="308" t="s">
        <v>1482</v>
      </c>
      <c r="K113" s="308" t="s">
        <v>1491</v>
      </c>
      <c r="L113" s="308" t="s">
        <v>1491</v>
      </c>
      <c r="M113" s="308" t="s">
        <v>1491</v>
      </c>
      <c r="N113" s="308" t="s">
        <v>1491</v>
      </c>
      <c r="O113" s="308" t="s">
        <v>1491</v>
      </c>
      <c r="P113" s="308" t="s">
        <v>1491</v>
      </c>
      <c r="Q113" s="308" t="s">
        <v>1482</v>
      </c>
      <c r="R113" s="308" t="s">
        <v>1491</v>
      </c>
      <c r="S113" s="308" t="s">
        <v>1491</v>
      </c>
      <c r="T113" s="308" t="s">
        <v>1491</v>
      </c>
      <c r="U113" s="308" t="s">
        <v>1491</v>
      </c>
      <c r="V113" s="308" t="s">
        <v>1491</v>
      </c>
      <c r="W113" s="308" t="s">
        <v>1491</v>
      </c>
      <c r="X113" s="308" t="s">
        <v>1482</v>
      </c>
      <c r="Y113" s="308" t="s">
        <v>1491</v>
      </c>
      <c r="Z113" s="308" t="s">
        <v>1491</v>
      </c>
      <c r="AA113" s="308" t="s">
        <v>1491</v>
      </c>
      <c r="AB113" s="308" t="s">
        <v>1491</v>
      </c>
      <c r="AC113" s="308" t="s">
        <v>1491</v>
      </c>
      <c r="AD113" s="308" t="s">
        <v>1491</v>
      </c>
      <c r="AE113" s="308" t="s">
        <v>1482</v>
      </c>
      <c r="AF113" s="308" t="s">
        <v>1491</v>
      </c>
      <c r="AG113" s="308" t="s">
        <v>1491</v>
      </c>
      <c r="AH113" s="308" t="s">
        <v>1491</v>
      </c>
      <c r="AI113" s="308" t="s">
        <v>1491</v>
      </c>
      <c r="AJ113" s="308" t="s">
        <v>1491</v>
      </c>
      <c r="AK113" s="308" t="s">
        <v>1491</v>
      </c>
      <c r="AL113" s="308" t="s">
        <v>1482</v>
      </c>
      <c r="AM113" s="308" t="s">
        <v>1491</v>
      </c>
      <c r="AO113" s="322">
        <f t="shared" si="8"/>
        <v>0</v>
      </c>
      <c r="AP113" s="322">
        <f t="shared" si="8"/>
        <v>0</v>
      </c>
      <c r="AQ113" s="322">
        <f t="shared" si="8"/>
        <v>5</v>
      </c>
      <c r="AR113" s="322">
        <f t="shared" si="8"/>
        <v>0</v>
      </c>
      <c r="AS113" s="322">
        <f t="shared" si="8"/>
        <v>0</v>
      </c>
      <c r="AT113" s="322">
        <f t="shared" si="8"/>
        <v>0</v>
      </c>
      <c r="AU113" s="322">
        <f t="shared" si="8"/>
        <v>0</v>
      </c>
      <c r="AV113" s="322">
        <f t="shared" si="8"/>
        <v>0</v>
      </c>
      <c r="AW113" s="322">
        <f t="shared" si="8"/>
        <v>0</v>
      </c>
      <c r="AX113" s="322">
        <f t="shared" si="8"/>
        <v>0</v>
      </c>
      <c r="AY113" s="322">
        <f t="shared" si="8"/>
        <v>0</v>
      </c>
      <c r="AZ113" s="322">
        <f t="shared" si="8"/>
        <v>25</v>
      </c>
      <c r="BA113" s="323">
        <f t="shared" si="9"/>
        <v>30</v>
      </c>
    </row>
    <row r="114" spans="1:53" ht="18.600000000000001" customHeight="1" x14ac:dyDescent="0.3">
      <c r="A114" s="264"/>
      <c r="B114" s="255">
        <v>105</v>
      </c>
      <c r="C114" s="266">
        <v>52301809</v>
      </c>
      <c r="D114" s="257" t="str">
        <f>IFERROR(VLOOKUP($C114,[2]BD!$B$6:$O$205,2,0),"")</f>
        <v>AREVALO MEDINA MARIA GLADYS</v>
      </c>
      <c r="E114" s="262" t="s">
        <v>1447</v>
      </c>
      <c r="F114" s="284" t="s">
        <v>178</v>
      </c>
      <c r="G114" s="257" t="str">
        <f>IFERROR(VLOOKUP($C114,[2]BD!$B$6:$O$205,14,0),"")</f>
        <v>3138798248</v>
      </c>
      <c r="H114" s="257" t="s">
        <v>206</v>
      </c>
      <c r="I114" s="257" t="str">
        <f>IFERROR(VLOOKUP($C114,[2]BD!$B$6:$O$205,4,0),"")</f>
        <v>18/10/2025</v>
      </c>
      <c r="J114" s="308" t="s">
        <v>1482</v>
      </c>
      <c r="K114" s="308" t="s">
        <v>1491</v>
      </c>
      <c r="L114" s="308" t="s">
        <v>1491</v>
      </c>
      <c r="M114" s="308" t="s">
        <v>1491</v>
      </c>
      <c r="N114" s="308" t="s">
        <v>1491</v>
      </c>
      <c r="O114" s="308" t="s">
        <v>1491</v>
      </c>
      <c r="P114" s="308" t="s">
        <v>1491</v>
      </c>
      <c r="Q114" s="308" t="s">
        <v>1482</v>
      </c>
      <c r="R114" s="308" t="s">
        <v>1491</v>
      </c>
      <c r="S114" s="308" t="s">
        <v>1491</v>
      </c>
      <c r="T114" s="308" t="s">
        <v>1491</v>
      </c>
      <c r="U114" s="308" t="s">
        <v>1491</v>
      </c>
      <c r="V114" s="308" t="s">
        <v>1491</v>
      </c>
      <c r="W114" s="308" t="s">
        <v>1491</v>
      </c>
      <c r="X114" s="308" t="s">
        <v>1482</v>
      </c>
      <c r="Y114" s="308" t="s">
        <v>1491</v>
      </c>
      <c r="Z114" s="308" t="s">
        <v>1491</v>
      </c>
      <c r="AA114" s="308" t="s">
        <v>1491</v>
      </c>
      <c r="AB114" s="308" t="s">
        <v>1491</v>
      </c>
      <c r="AC114" s="308" t="s">
        <v>1491</v>
      </c>
      <c r="AD114" s="308" t="s">
        <v>1491</v>
      </c>
      <c r="AE114" s="308" t="s">
        <v>1482</v>
      </c>
      <c r="AF114" s="308" t="s">
        <v>1491</v>
      </c>
      <c r="AG114" s="308" t="s">
        <v>1491</v>
      </c>
      <c r="AH114" s="308" t="s">
        <v>1491</v>
      </c>
      <c r="AI114" s="308" t="s">
        <v>1491</v>
      </c>
      <c r="AJ114" s="308" t="s">
        <v>1491</v>
      </c>
      <c r="AK114" s="308" t="s">
        <v>1491</v>
      </c>
      <c r="AL114" s="308" t="s">
        <v>1482</v>
      </c>
      <c r="AM114" s="308" t="s">
        <v>1491</v>
      </c>
      <c r="AO114" s="322">
        <f t="shared" si="8"/>
        <v>0</v>
      </c>
      <c r="AP114" s="322">
        <f t="shared" si="8"/>
        <v>0</v>
      </c>
      <c r="AQ114" s="322">
        <f t="shared" si="8"/>
        <v>5</v>
      </c>
      <c r="AR114" s="322">
        <f t="shared" si="8"/>
        <v>0</v>
      </c>
      <c r="AS114" s="322">
        <f t="shared" si="8"/>
        <v>0</v>
      </c>
      <c r="AT114" s="322">
        <f t="shared" si="8"/>
        <v>0</v>
      </c>
      <c r="AU114" s="322">
        <f t="shared" si="8"/>
        <v>0</v>
      </c>
      <c r="AV114" s="322">
        <f t="shared" si="8"/>
        <v>0</v>
      </c>
      <c r="AW114" s="322">
        <f t="shared" si="8"/>
        <v>0</v>
      </c>
      <c r="AX114" s="322">
        <f t="shared" si="8"/>
        <v>0</v>
      </c>
      <c r="AY114" s="322">
        <f t="shared" si="8"/>
        <v>0</v>
      </c>
      <c r="AZ114" s="322">
        <f t="shared" si="8"/>
        <v>25</v>
      </c>
      <c r="BA114" s="323">
        <f t="shared" si="9"/>
        <v>30</v>
      </c>
    </row>
    <row r="115" spans="1:53" ht="18.600000000000001" customHeight="1" x14ac:dyDescent="0.3">
      <c r="B115" s="255">
        <v>106</v>
      </c>
      <c r="C115" s="266">
        <v>80733180</v>
      </c>
      <c r="D115" s="257" t="str">
        <f>IFERROR(VLOOKUP($C115,[2]BD!$B$6:$O$205,2,0),"")</f>
        <v>MUNOZ QUINTERO GLORIA ESPERANZA</v>
      </c>
      <c r="E115" s="262" t="s">
        <v>1447</v>
      </c>
      <c r="F115" s="284" t="s">
        <v>982</v>
      </c>
      <c r="G115" s="257" t="str">
        <f>IFERROR(VLOOKUP($C115,[2]BD!$B$6:$O$205,14,0),"")</f>
        <v>3027415192</v>
      </c>
      <c r="H115" s="257" t="s">
        <v>206</v>
      </c>
      <c r="I115" s="257" t="str">
        <f>IFERROR(VLOOKUP($C115,[2]BD!$B$6:$O$205,4,0),"")</f>
        <v>18/10/2025</v>
      </c>
      <c r="J115" s="308" t="s">
        <v>1482</v>
      </c>
      <c r="K115" s="308" t="s">
        <v>1491</v>
      </c>
      <c r="L115" s="308" t="s">
        <v>1491</v>
      </c>
      <c r="M115" s="308" t="s">
        <v>1491</v>
      </c>
      <c r="N115" s="308" t="s">
        <v>1491</v>
      </c>
      <c r="O115" s="308" t="s">
        <v>1491</v>
      </c>
      <c r="P115" s="308" t="s">
        <v>1491</v>
      </c>
      <c r="Q115" s="308" t="s">
        <v>1482</v>
      </c>
      <c r="R115" s="308" t="s">
        <v>1491</v>
      </c>
      <c r="S115" s="308" t="s">
        <v>1491</v>
      </c>
      <c r="T115" s="308" t="s">
        <v>1491</v>
      </c>
      <c r="U115" s="308" t="s">
        <v>1491</v>
      </c>
      <c r="V115" s="308" t="s">
        <v>1491</v>
      </c>
      <c r="W115" s="308" t="s">
        <v>1491</v>
      </c>
      <c r="X115" s="308" t="s">
        <v>1482</v>
      </c>
      <c r="Y115" s="308" t="s">
        <v>1491</v>
      </c>
      <c r="Z115" s="308" t="s">
        <v>1491</v>
      </c>
      <c r="AA115" s="308" t="s">
        <v>1491</v>
      </c>
      <c r="AB115" s="308" t="s">
        <v>1491</v>
      </c>
      <c r="AC115" s="308" t="s">
        <v>1491</v>
      </c>
      <c r="AD115" s="308" t="s">
        <v>1491</v>
      </c>
      <c r="AE115" s="308" t="s">
        <v>1482</v>
      </c>
      <c r="AF115" s="308" t="s">
        <v>1491</v>
      </c>
      <c r="AG115" s="308" t="s">
        <v>1491</v>
      </c>
      <c r="AH115" s="308" t="s">
        <v>1491</v>
      </c>
      <c r="AI115" s="308" t="s">
        <v>1491</v>
      </c>
      <c r="AJ115" s="308" t="s">
        <v>1491</v>
      </c>
      <c r="AK115" s="308" t="s">
        <v>1491</v>
      </c>
      <c r="AL115" s="308" t="s">
        <v>1482</v>
      </c>
      <c r="AM115" s="308" t="s">
        <v>1491</v>
      </c>
      <c r="AO115" s="322">
        <f t="shared" si="8"/>
        <v>0</v>
      </c>
      <c r="AP115" s="322">
        <f t="shared" si="8"/>
        <v>0</v>
      </c>
      <c r="AQ115" s="322">
        <f t="shared" si="8"/>
        <v>5</v>
      </c>
      <c r="AR115" s="322">
        <f t="shared" si="8"/>
        <v>0</v>
      </c>
      <c r="AS115" s="322">
        <f t="shared" si="8"/>
        <v>0</v>
      </c>
      <c r="AT115" s="322">
        <f t="shared" si="8"/>
        <v>0</v>
      </c>
      <c r="AU115" s="322">
        <f t="shared" si="8"/>
        <v>0</v>
      </c>
      <c r="AV115" s="322">
        <f t="shared" si="8"/>
        <v>0</v>
      </c>
      <c r="AW115" s="322">
        <f t="shared" si="8"/>
        <v>0</v>
      </c>
      <c r="AX115" s="322">
        <f t="shared" si="8"/>
        <v>0</v>
      </c>
      <c r="AY115" s="322">
        <f t="shared" si="8"/>
        <v>0</v>
      </c>
      <c r="AZ115" s="322">
        <f t="shared" si="8"/>
        <v>25</v>
      </c>
      <c r="BA115" s="323">
        <f t="shared" si="9"/>
        <v>30</v>
      </c>
    </row>
    <row r="116" spans="1:53" ht="18.600000000000001" customHeight="1" x14ac:dyDescent="0.3">
      <c r="B116" s="255">
        <v>107</v>
      </c>
      <c r="C116" s="266">
        <v>73185010</v>
      </c>
      <c r="D116" s="257" t="str">
        <f>IFERROR(VLOOKUP($C116,[2]BD!$B$6:$O$205,2,0),"")</f>
        <v>MALAVE HERNANDEZ DIANA VALENTINA</v>
      </c>
      <c r="E116" s="262" t="s">
        <v>1447</v>
      </c>
      <c r="F116" s="284" t="s">
        <v>982</v>
      </c>
      <c r="G116" s="257" t="str">
        <f>IFERROR(VLOOKUP($C116,[2]BD!$B$6:$O$205,14,0),"")</f>
        <v>3045456809</v>
      </c>
      <c r="H116" s="257" t="s">
        <v>221</v>
      </c>
      <c r="I116" s="257" t="str">
        <f>IFERROR(VLOOKUP($C116,[2]BD!$B$6:$O$205,4,0),"")</f>
        <v>12/12/2025</v>
      </c>
      <c r="J116" s="308" t="s">
        <v>1482</v>
      </c>
      <c r="K116" s="308" t="s">
        <v>1491</v>
      </c>
      <c r="L116" s="308" t="s">
        <v>1491</v>
      </c>
      <c r="M116" s="308" t="s">
        <v>1491</v>
      </c>
      <c r="N116" s="308" t="s">
        <v>1491</v>
      </c>
      <c r="O116" s="308" t="s">
        <v>1491</v>
      </c>
      <c r="P116" s="308" t="s">
        <v>1491</v>
      </c>
      <c r="Q116" s="308" t="s">
        <v>1482</v>
      </c>
      <c r="R116" s="308" t="s">
        <v>1491</v>
      </c>
      <c r="S116" s="308" t="s">
        <v>1491</v>
      </c>
      <c r="T116" s="308" t="s">
        <v>1491</v>
      </c>
      <c r="U116" s="308" t="s">
        <v>1491</v>
      </c>
      <c r="V116" s="308" t="s">
        <v>1491</v>
      </c>
      <c r="W116" s="308" t="s">
        <v>1491</v>
      </c>
      <c r="X116" s="308" t="s">
        <v>1482</v>
      </c>
      <c r="Y116" s="308" t="s">
        <v>1491</v>
      </c>
      <c r="Z116" s="308" t="s">
        <v>1491</v>
      </c>
      <c r="AA116" s="308" t="s">
        <v>1491</v>
      </c>
      <c r="AB116" s="308" t="s">
        <v>1491</v>
      </c>
      <c r="AC116" s="308" t="s">
        <v>1491</v>
      </c>
      <c r="AD116" s="308" t="s">
        <v>1491</v>
      </c>
      <c r="AE116" s="308" t="s">
        <v>1482</v>
      </c>
      <c r="AF116" s="308" t="s">
        <v>1491</v>
      </c>
      <c r="AG116" s="308" t="s">
        <v>1491</v>
      </c>
      <c r="AH116" s="308" t="s">
        <v>1491</v>
      </c>
      <c r="AI116" s="308" t="s">
        <v>1491</v>
      </c>
      <c r="AJ116" s="308" t="s">
        <v>1491</v>
      </c>
      <c r="AK116" s="308" t="s">
        <v>1491</v>
      </c>
      <c r="AL116" s="308" t="s">
        <v>1482</v>
      </c>
      <c r="AM116" s="308" t="s">
        <v>1491</v>
      </c>
      <c r="AO116" s="322">
        <f t="shared" si="8"/>
        <v>0</v>
      </c>
      <c r="AP116" s="322">
        <f t="shared" si="8"/>
        <v>0</v>
      </c>
      <c r="AQ116" s="322">
        <f t="shared" si="8"/>
        <v>5</v>
      </c>
      <c r="AR116" s="322">
        <f t="shared" si="8"/>
        <v>0</v>
      </c>
      <c r="AS116" s="322">
        <f t="shared" si="8"/>
        <v>0</v>
      </c>
      <c r="AT116" s="322">
        <f t="shared" si="8"/>
        <v>0</v>
      </c>
      <c r="AU116" s="322">
        <f t="shared" si="8"/>
        <v>0</v>
      </c>
      <c r="AV116" s="322">
        <f t="shared" si="8"/>
        <v>0</v>
      </c>
      <c r="AW116" s="322">
        <f t="shared" si="8"/>
        <v>0</v>
      </c>
      <c r="AX116" s="322">
        <f t="shared" si="8"/>
        <v>0</v>
      </c>
      <c r="AY116" s="322">
        <f t="shared" si="8"/>
        <v>0</v>
      </c>
      <c r="AZ116" s="322">
        <f t="shared" si="8"/>
        <v>25</v>
      </c>
      <c r="BA116" s="323">
        <f t="shared" si="9"/>
        <v>30</v>
      </c>
    </row>
    <row r="117" spans="1:53" ht="18.600000000000001" customHeight="1" x14ac:dyDescent="0.3">
      <c r="B117" s="255">
        <v>108</v>
      </c>
      <c r="C117" s="266">
        <v>52161057</v>
      </c>
      <c r="D117" s="257" t="str">
        <f>IFERROR(VLOOKUP($C117,[2]BD!$B$6:$O$205,2,0),"")</f>
        <v>DIAZ RIVERA LORENA PATRICIA</v>
      </c>
      <c r="E117" s="262" t="s">
        <v>1447</v>
      </c>
      <c r="F117" s="284" t="s">
        <v>178</v>
      </c>
      <c r="G117" s="257" t="str">
        <f>IFERROR(VLOOKUP($C117,[2]BD!$B$6:$O$205,14,0),"")</f>
        <v>31257833441</v>
      </c>
      <c r="H117" s="257" t="s">
        <v>217</v>
      </c>
      <c r="I117" s="257" t="str">
        <f>IFERROR(VLOOKUP($C117,[2]BD!$B$6:$O$205,4,0),"")</f>
        <v>18/10/2025</v>
      </c>
      <c r="J117" s="308" t="s">
        <v>1482</v>
      </c>
      <c r="K117" s="308" t="s">
        <v>1491</v>
      </c>
      <c r="L117" s="308" t="s">
        <v>1491</v>
      </c>
      <c r="M117" s="308" t="s">
        <v>1491</v>
      </c>
      <c r="N117" s="308" t="s">
        <v>1491</v>
      </c>
      <c r="O117" s="308" t="s">
        <v>1491</v>
      </c>
      <c r="P117" s="308" t="s">
        <v>1491</v>
      </c>
      <c r="Q117" s="308" t="s">
        <v>1482</v>
      </c>
      <c r="R117" s="308" t="s">
        <v>1491</v>
      </c>
      <c r="S117" s="308" t="s">
        <v>1491</v>
      </c>
      <c r="T117" s="308" t="s">
        <v>1491</v>
      </c>
      <c r="U117" s="308" t="s">
        <v>1491</v>
      </c>
      <c r="V117" s="308" t="s">
        <v>1491</v>
      </c>
      <c r="W117" s="308" t="s">
        <v>1491</v>
      </c>
      <c r="X117" s="308" t="s">
        <v>1482</v>
      </c>
      <c r="Y117" s="308" t="s">
        <v>1491</v>
      </c>
      <c r="Z117" s="308" t="s">
        <v>1491</v>
      </c>
      <c r="AA117" s="308" t="s">
        <v>1491</v>
      </c>
      <c r="AB117" s="308" t="s">
        <v>1491</v>
      </c>
      <c r="AC117" s="308" t="s">
        <v>1491</v>
      </c>
      <c r="AD117" s="308" t="s">
        <v>1491</v>
      </c>
      <c r="AE117" s="308" t="s">
        <v>1482</v>
      </c>
      <c r="AF117" s="308" t="s">
        <v>1491</v>
      </c>
      <c r="AG117" s="308" t="s">
        <v>1491</v>
      </c>
      <c r="AH117" s="308" t="s">
        <v>1491</v>
      </c>
      <c r="AI117" s="308" t="s">
        <v>1491</v>
      </c>
      <c r="AJ117" s="308" t="s">
        <v>1491</v>
      </c>
      <c r="AK117" s="308" t="s">
        <v>1491</v>
      </c>
      <c r="AL117" s="308" t="s">
        <v>1482</v>
      </c>
      <c r="AM117" s="308" t="s">
        <v>1491</v>
      </c>
      <c r="AO117" s="322">
        <f t="shared" si="8"/>
        <v>0</v>
      </c>
      <c r="AP117" s="322">
        <f t="shared" si="8"/>
        <v>0</v>
      </c>
      <c r="AQ117" s="322">
        <f t="shared" si="8"/>
        <v>5</v>
      </c>
      <c r="AR117" s="322">
        <f t="shared" si="8"/>
        <v>0</v>
      </c>
      <c r="AS117" s="322">
        <f t="shared" si="8"/>
        <v>0</v>
      </c>
      <c r="AT117" s="322">
        <f t="shared" si="8"/>
        <v>0</v>
      </c>
      <c r="AU117" s="322">
        <f t="shared" si="8"/>
        <v>0</v>
      </c>
      <c r="AV117" s="322">
        <f t="shared" si="8"/>
        <v>0</v>
      </c>
      <c r="AW117" s="322">
        <f t="shared" si="8"/>
        <v>0</v>
      </c>
      <c r="AX117" s="322">
        <f t="shared" si="8"/>
        <v>0</v>
      </c>
      <c r="AY117" s="322">
        <f t="shared" si="8"/>
        <v>0</v>
      </c>
      <c r="AZ117" s="322">
        <f t="shared" si="8"/>
        <v>25</v>
      </c>
      <c r="BA117" s="323">
        <f t="shared" si="9"/>
        <v>30</v>
      </c>
    </row>
    <row r="118" spans="1:53" ht="18.600000000000001" customHeight="1" x14ac:dyDescent="0.3">
      <c r="B118" s="255">
        <v>109</v>
      </c>
      <c r="C118" s="266">
        <v>1111335552</v>
      </c>
      <c r="D118" s="257" t="str">
        <f>IFERROR(VLOOKUP($C118,[2]BD!$B$6:$O$205,2,0),"")</f>
        <v xml:space="preserve">RUIZ VALERO CAROLINA </v>
      </c>
      <c r="E118" s="262" t="s">
        <v>1447</v>
      </c>
      <c r="F118" s="284" t="s">
        <v>178</v>
      </c>
      <c r="G118" s="257" t="str">
        <f>IFERROR(VLOOKUP($C118,[2]BD!$B$6:$O$205,14,0),"")</f>
        <v>3114415852</v>
      </c>
      <c r="H118" s="257" t="s">
        <v>217</v>
      </c>
      <c r="I118" s="257" t="str">
        <f>IFERROR(VLOOKUP($C118,[2]BD!$B$6:$O$205,4,0),"")</f>
        <v>21/10/2025</v>
      </c>
      <c r="J118" s="308" t="s">
        <v>1482</v>
      </c>
      <c r="K118" s="308" t="s">
        <v>1491</v>
      </c>
      <c r="L118" s="308" t="s">
        <v>1491</v>
      </c>
      <c r="M118" s="308" t="s">
        <v>1491</v>
      </c>
      <c r="N118" s="308" t="s">
        <v>1491</v>
      </c>
      <c r="O118" s="308" t="s">
        <v>1491</v>
      </c>
      <c r="P118" s="308" t="s">
        <v>1491</v>
      </c>
      <c r="Q118" s="308" t="s">
        <v>1482</v>
      </c>
      <c r="R118" s="308" t="s">
        <v>1491</v>
      </c>
      <c r="S118" s="308" t="s">
        <v>1491</v>
      </c>
      <c r="T118" s="308" t="s">
        <v>1491</v>
      </c>
      <c r="U118" s="308" t="s">
        <v>1491</v>
      </c>
      <c r="V118" s="308" t="s">
        <v>1491</v>
      </c>
      <c r="W118" s="308" t="s">
        <v>1491</v>
      </c>
      <c r="X118" s="308" t="s">
        <v>1482</v>
      </c>
      <c r="Y118" s="308" t="s">
        <v>1491</v>
      </c>
      <c r="Z118" s="308" t="s">
        <v>1491</v>
      </c>
      <c r="AA118" s="308" t="s">
        <v>1491</v>
      </c>
      <c r="AB118" s="308" t="s">
        <v>1491</v>
      </c>
      <c r="AC118" s="308" t="s">
        <v>1491</v>
      </c>
      <c r="AD118" s="308" t="s">
        <v>1491</v>
      </c>
      <c r="AE118" s="308" t="s">
        <v>1482</v>
      </c>
      <c r="AF118" s="308" t="s">
        <v>1491</v>
      </c>
      <c r="AG118" s="308" t="s">
        <v>1491</v>
      </c>
      <c r="AH118" s="308" t="s">
        <v>1491</v>
      </c>
      <c r="AI118" s="308" t="s">
        <v>1491</v>
      </c>
      <c r="AJ118" s="308" t="s">
        <v>1491</v>
      </c>
      <c r="AK118" s="308" t="s">
        <v>1491</v>
      </c>
      <c r="AL118" s="308" t="s">
        <v>1482</v>
      </c>
      <c r="AM118" s="308" t="s">
        <v>1491</v>
      </c>
      <c r="AO118" s="322">
        <f t="shared" si="8"/>
        <v>0</v>
      </c>
      <c r="AP118" s="322">
        <f t="shared" si="8"/>
        <v>0</v>
      </c>
      <c r="AQ118" s="322">
        <f t="shared" si="8"/>
        <v>5</v>
      </c>
      <c r="AR118" s="322">
        <f t="shared" si="8"/>
        <v>0</v>
      </c>
      <c r="AS118" s="322">
        <f t="shared" si="8"/>
        <v>0</v>
      </c>
      <c r="AT118" s="322">
        <f t="shared" si="8"/>
        <v>0</v>
      </c>
      <c r="AU118" s="322">
        <f t="shared" si="8"/>
        <v>0</v>
      </c>
      <c r="AV118" s="322">
        <f t="shared" si="8"/>
        <v>0</v>
      </c>
      <c r="AW118" s="322">
        <f t="shared" si="8"/>
        <v>0</v>
      </c>
      <c r="AX118" s="322">
        <f t="shared" si="8"/>
        <v>0</v>
      </c>
      <c r="AY118" s="322">
        <f t="shared" si="8"/>
        <v>0</v>
      </c>
      <c r="AZ118" s="322">
        <f t="shared" si="8"/>
        <v>25</v>
      </c>
      <c r="BA118" s="323">
        <f t="shared" si="9"/>
        <v>30</v>
      </c>
    </row>
    <row r="119" spans="1:53" ht="18.600000000000001" customHeight="1" x14ac:dyDescent="0.3">
      <c r="B119" s="255">
        <v>110</v>
      </c>
      <c r="C119" s="266">
        <v>1026256911</v>
      </c>
      <c r="D119" s="257" t="str">
        <f>IFERROR(VLOOKUP($C119,[2]BD!$B$6:$O$205,2,0),"")</f>
        <v>ARDILA PULIDO JEIMMY CAROLINA</v>
      </c>
      <c r="E119" s="262" t="s">
        <v>1447</v>
      </c>
      <c r="F119" s="284" t="s">
        <v>178</v>
      </c>
      <c r="G119" s="257" t="str">
        <f>IFERROR(VLOOKUP($C119,[2]BD!$B$6:$O$205,14,0),"")</f>
        <v>3222872318</v>
      </c>
      <c r="H119" s="257" t="s">
        <v>217</v>
      </c>
      <c r="I119" s="257" t="str">
        <f>IFERROR(VLOOKUP($C119,[2]BD!$B$6:$O$205,4,0),"")</f>
        <v>18/10/2025</v>
      </c>
      <c r="J119" s="308" t="s">
        <v>1482</v>
      </c>
      <c r="K119" s="308" t="s">
        <v>1491</v>
      </c>
      <c r="L119" s="308" t="s">
        <v>1491</v>
      </c>
      <c r="M119" s="308" t="s">
        <v>1491</v>
      </c>
      <c r="N119" s="308" t="s">
        <v>1491</v>
      </c>
      <c r="O119" s="308" t="s">
        <v>1491</v>
      </c>
      <c r="P119" s="308" t="s">
        <v>1491</v>
      </c>
      <c r="Q119" s="308" t="s">
        <v>1482</v>
      </c>
      <c r="R119" s="308" t="s">
        <v>1491</v>
      </c>
      <c r="S119" s="308" t="s">
        <v>1491</v>
      </c>
      <c r="T119" s="308" t="s">
        <v>1491</v>
      </c>
      <c r="U119" s="308" t="s">
        <v>1491</v>
      </c>
      <c r="V119" s="308" t="s">
        <v>1491</v>
      </c>
      <c r="W119" s="308" t="s">
        <v>1491</v>
      </c>
      <c r="X119" s="308" t="s">
        <v>1482</v>
      </c>
      <c r="Y119" s="308" t="s">
        <v>1491</v>
      </c>
      <c r="Z119" s="308" t="s">
        <v>1491</v>
      </c>
      <c r="AA119" s="308" t="s">
        <v>1491</v>
      </c>
      <c r="AB119" s="308" t="s">
        <v>1491</v>
      </c>
      <c r="AC119" s="308" t="s">
        <v>1491</v>
      </c>
      <c r="AD119" s="308" t="s">
        <v>1491</v>
      </c>
      <c r="AE119" s="308" t="s">
        <v>1482</v>
      </c>
      <c r="AF119" s="308" t="s">
        <v>1491</v>
      </c>
      <c r="AG119" s="308" t="s">
        <v>1491</v>
      </c>
      <c r="AH119" s="308" t="s">
        <v>1491</v>
      </c>
      <c r="AI119" s="308" t="s">
        <v>1491</v>
      </c>
      <c r="AJ119" s="308" t="s">
        <v>1491</v>
      </c>
      <c r="AK119" s="308" t="s">
        <v>1491</v>
      </c>
      <c r="AL119" s="308" t="s">
        <v>1482</v>
      </c>
      <c r="AM119" s="308" t="s">
        <v>1491</v>
      </c>
      <c r="AO119" s="322">
        <f t="shared" si="8"/>
        <v>0</v>
      </c>
      <c r="AP119" s="322">
        <f t="shared" si="8"/>
        <v>0</v>
      </c>
      <c r="AQ119" s="322">
        <f t="shared" si="8"/>
        <v>5</v>
      </c>
      <c r="AR119" s="322">
        <f t="shared" si="8"/>
        <v>0</v>
      </c>
      <c r="AS119" s="322">
        <f t="shared" si="8"/>
        <v>0</v>
      </c>
      <c r="AT119" s="322">
        <f t="shared" si="8"/>
        <v>0</v>
      </c>
      <c r="AU119" s="322">
        <f t="shared" si="8"/>
        <v>0</v>
      </c>
      <c r="AV119" s="322">
        <f t="shared" si="8"/>
        <v>0</v>
      </c>
      <c r="AW119" s="322">
        <f t="shared" si="8"/>
        <v>0</v>
      </c>
      <c r="AX119" s="322">
        <f t="shared" si="8"/>
        <v>0</v>
      </c>
      <c r="AY119" s="322">
        <f t="shared" si="8"/>
        <v>0</v>
      </c>
      <c r="AZ119" s="322">
        <f t="shared" si="8"/>
        <v>25</v>
      </c>
      <c r="BA119" s="323">
        <f t="shared" si="9"/>
        <v>30</v>
      </c>
    </row>
    <row r="120" spans="1:53" ht="18.600000000000001" customHeight="1" x14ac:dyDescent="0.3">
      <c r="B120" s="255">
        <v>111</v>
      </c>
      <c r="C120" s="266">
        <v>79449859</v>
      </c>
      <c r="D120" s="257" t="str">
        <f>IFERROR(VLOOKUP($C120,[2]BD!$B$6:$O$205,2,0),"")</f>
        <v>LEDESMA PERALTA YULISA PAOLA</v>
      </c>
      <c r="E120" s="262" t="s">
        <v>1447</v>
      </c>
      <c r="F120" s="284" t="s">
        <v>982</v>
      </c>
      <c r="G120" s="257" t="str">
        <f>IFERROR(VLOOKUP($C120,[2]BD!$B$6:$O$205,14,0),"")</f>
        <v>3143305278</v>
      </c>
      <c r="H120" s="257" t="s">
        <v>217</v>
      </c>
      <c r="I120" s="257" t="str">
        <f>IFERROR(VLOOKUP($C120,[2]BD!$B$6:$O$205,4,0),"")</f>
        <v>18/10/2025</v>
      </c>
      <c r="J120" s="308" t="s">
        <v>1482</v>
      </c>
      <c r="K120" s="308" t="s">
        <v>1491</v>
      </c>
      <c r="L120" s="308" t="s">
        <v>1491</v>
      </c>
      <c r="M120" s="308" t="s">
        <v>1491</v>
      </c>
      <c r="N120" s="308" t="s">
        <v>1491</v>
      </c>
      <c r="O120" s="308" t="s">
        <v>1491</v>
      </c>
      <c r="P120" s="308" t="s">
        <v>1491</v>
      </c>
      <c r="Q120" s="308" t="s">
        <v>1482</v>
      </c>
      <c r="R120" s="308" t="s">
        <v>1491</v>
      </c>
      <c r="S120" s="308" t="s">
        <v>1491</v>
      </c>
      <c r="T120" s="308" t="s">
        <v>1491</v>
      </c>
      <c r="U120" s="308" t="s">
        <v>1491</v>
      </c>
      <c r="V120" s="308" t="s">
        <v>1491</v>
      </c>
      <c r="W120" s="308" t="s">
        <v>1491</v>
      </c>
      <c r="X120" s="308" t="s">
        <v>1482</v>
      </c>
      <c r="Y120" s="308" t="s">
        <v>1491</v>
      </c>
      <c r="Z120" s="308" t="s">
        <v>1491</v>
      </c>
      <c r="AA120" s="308" t="s">
        <v>1491</v>
      </c>
      <c r="AB120" s="308" t="s">
        <v>1491</v>
      </c>
      <c r="AC120" s="308" t="s">
        <v>1491</v>
      </c>
      <c r="AD120" s="308" t="s">
        <v>1491</v>
      </c>
      <c r="AE120" s="308" t="s">
        <v>1482</v>
      </c>
      <c r="AF120" s="308" t="s">
        <v>1491</v>
      </c>
      <c r="AG120" s="308" t="s">
        <v>1491</v>
      </c>
      <c r="AH120" s="308" t="s">
        <v>1491</v>
      </c>
      <c r="AI120" s="308" t="s">
        <v>1491</v>
      </c>
      <c r="AJ120" s="308" t="s">
        <v>1491</v>
      </c>
      <c r="AK120" s="308" t="s">
        <v>1491</v>
      </c>
      <c r="AL120" s="308" t="s">
        <v>1482</v>
      </c>
      <c r="AM120" s="308" t="s">
        <v>1491</v>
      </c>
      <c r="AO120" s="322">
        <f t="shared" si="8"/>
        <v>0</v>
      </c>
      <c r="AP120" s="322">
        <f t="shared" si="8"/>
        <v>0</v>
      </c>
      <c r="AQ120" s="322">
        <f t="shared" si="8"/>
        <v>5</v>
      </c>
      <c r="AR120" s="322">
        <f t="shared" si="8"/>
        <v>0</v>
      </c>
      <c r="AS120" s="322">
        <f t="shared" si="8"/>
        <v>0</v>
      </c>
      <c r="AT120" s="322">
        <f t="shared" si="8"/>
        <v>0</v>
      </c>
      <c r="AU120" s="322">
        <f t="shared" si="8"/>
        <v>0</v>
      </c>
      <c r="AV120" s="322">
        <f t="shared" si="8"/>
        <v>0</v>
      </c>
      <c r="AW120" s="322">
        <f t="shared" si="8"/>
        <v>0</v>
      </c>
      <c r="AX120" s="322">
        <f t="shared" si="8"/>
        <v>0</v>
      </c>
      <c r="AY120" s="322">
        <f t="shared" si="8"/>
        <v>0</v>
      </c>
      <c r="AZ120" s="322">
        <f t="shared" si="8"/>
        <v>25</v>
      </c>
      <c r="BA120" s="323">
        <f t="shared" si="9"/>
        <v>30</v>
      </c>
    </row>
    <row r="121" spans="1:53" ht="18.600000000000001" customHeight="1" x14ac:dyDescent="0.3">
      <c r="B121" s="255">
        <v>112</v>
      </c>
      <c r="C121" s="266">
        <v>1003242958</v>
      </c>
      <c r="D121" s="257" t="str">
        <f>IFERROR(VLOOKUP($C121,[2]BD!$B$6:$O$205,2,0),"")</f>
        <v>RAMOS TORRES ARMANDO LUIS</v>
      </c>
      <c r="E121" s="262" t="s">
        <v>1447</v>
      </c>
      <c r="F121" s="284" t="s">
        <v>178</v>
      </c>
      <c r="G121" s="257" t="str">
        <f>IFERROR(VLOOKUP($C121,[2]BD!$B$6:$O$205,14,0),"")</f>
        <v>3115141324</v>
      </c>
      <c r="H121" s="257" t="s">
        <v>225</v>
      </c>
      <c r="I121" s="257" t="str">
        <f>IFERROR(VLOOKUP($C121,[2]BD!$B$6:$O$205,4,0),"")</f>
        <v>18/10/2025</v>
      </c>
      <c r="J121" s="308" t="s">
        <v>1482</v>
      </c>
      <c r="K121" s="308" t="s">
        <v>1491</v>
      </c>
      <c r="L121" s="308" t="s">
        <v>1491</v>
      </c>
      <c r="M121" s="308" t="s">
        <v>1491</v>
      </c>
      <c r="N121" s="308" t="s">
        <v>1491</v>
      </c>
      <c r="O121" s="308" t="s">
        <v>1491</v>
      </c>
      <c r="P121" s="308" t="s">
        <v>1491</v>
      </c>
      <c r="Q121" s="308" t="s">
        <v>1482</v>
      </c>
      <c r="R121" s="308" t="s">
        <v>1491</v>
      </c>
      <c r="S121" s="308" t="s">
        <v>1491</v>
      </c>
      <c r="T121" s="308" t="s">
        <v>1491</v>
      </c>
      <c r="U121" s="308" t="s">
        <v>1491</v>
      </c>
      <c r="V121" s="308" t="s">
        <v>1491</v>
      </c>
      <c r="W121" s="308" t="s">
        <v>1491</v>
      </c>
      <c r="X121" s="308" t="s">
        <v>1482</v>
      </c>
      <c r="Y121" s="308" t="s">
        <v>1491</v>
      </c>
      <c r="Z121" s="308" t="s">
        <v>1491</v>
      </c>
      <c r="AA121" s="308" t="s">
        <v>1491</v>
      </c>
      <c r="AB121" s="308" t="s">
        <v>1491</v>
      </c>
      <c r="AC121" s="308" t="s">
        <v>1491</v>
      </c>
      <c r="AD121" s="308" t="s">
        <v>1491</v>
      </c>
      <c r="AE121" s="308" t="s">
        <v>1482</v>
      </c>
      <c r="AF121" s="308" t="s">
        <v>1491</v>
      </c>
      <c r="AG121" s="308" t="s">
        <v>1491</v>
      </c>
      <c r="AH121" s="308" t="s">
        <v>1491</v>
      </c>
      <c r="AI121" s="308" t="s">
        <v>1491</v>
      </c>
      <c r="AJ121" s="308" t="s">
        <v>1491</v>
      </c>
      <c r="AK121" s="308" t="s">
        <v>1491</v>
      </c>
      <c r="AL121" s="308" t="s">
        <v>1482</v>
      </c>
      <c r="AM121" s="308" t="s">
        <v>1491</v>
      </c>
      <c r="AO121" s="322">
        <f t="shared" si="8"/>
        <v>0</v>
      </c>
      <c r="AP121" s="322">
        <f t="shared" si="8"/>
        <v>0</v>
      </c>
      <c r="AQ121" s="322">
        <f t="shared" si="8"/>
        <v>5</v>
      </c>
      <c r="AR121" s="322">
        <f t="shared" si="8"/>
        <v>0</v>
      </c>
      <c r="AS121" s="322">
        <f t="shared" si="8"/>
        <v>0</v>
      </c>
      <c r="AT121" s="322">
        <f t="shared" si="8"/>
        <v>0</v>
      </c>
      <c r="AU121" s="322">
        <f t="shared" si="8"/>
        <v>0</v>
      </c>
      <c r="AV121" s="322">
        <f t="shared" si="8"/>
        <v>0</v>
      </c>
      <c r="AW121" s="322">
        <f t="shared" si="8"/>
        <v>0</v>
      </c>
      <c r="AX121" s="322">
        <f t="shared" si="8"/>
        <v>0</v>
      </c>
      <c r="AY121" s="322">
        <f t="shared" si="8"/>
        <v>0</v>
      </c>
      <c r="AZ121" s="322">
        <f t="shared" si="8"/>
        <v>25</v>
      </c>
      <c r="BA121" s="323">
        <f t="shared" si="9"/>
        <v>30</v>
      </c>
    </row>
    <row r="122" spans="1:53" ht="18.600000000000001" customHeight="1" x14ac:dyDescent="0.3">
      <c r="B122" s="255">
        <v>113</v>
      </c>
      <c r="C122" s="266">
        <v>1023963907</v>
      </c>
      <c r="D122" s="257" t="str">
        <f>IFERROR(VLOOKUP($C122,[2]BD!$B$6:$O$205,2,0),"")</f>
        <v>TORRES SOTO MARIA TERESA</v>
      </c>
      <c r="E122" s="262" t="s">
        <v>1447</v>
      </c>
      <c r="F122" s="284" t="s">
        <v>178</v>
      </c>
      <c r="G122" s="257" t="str">
        <f>IFERROR(VLOOKUP($C122,[2]BD!$B$6:$O$205,14,0),"")</f>
        <v>3219123660</v>
      </c>
      <c r="H122" s="257" t="s">
        <v>225</v>
      </c>
      <c r="I122" s="257" t="str">
        <f>IFERROR(VLOOKUP($C122,[2]BD!$B$6:$O$205,4,0),"")</f>
        <v>06/01/2026</v>
      </c>
      <c r="J122" s="308" t="s">
        <v>1482</v>
      </c>
      <c r="K122" s="308" t="s">
        <v>985</v>
      </c>
      <c r="L122" s="308" t="s">
        <v>1491</v>
      </c>
      <c r="M122" s="308" t="s">
        <v>1491</v>
      </c>
      <c r="N122" s="308" t="s">
        <v>1491</v>
      </c>
      <c r="O122" s="308" t="s">
        <v>1491</v>
      </c>
      <c r="P122" s="308" t="s">
        <v>1491</v>
      </c>
      <c r="Q122" s="308" t="s">
        <v>1482</v>
      </c>
      <c r="R122" s="308" t="s">
        <v>1483</v>
      </c>
      <c r="S122" s="308" t="s">
        <v>1483</v>
      </c>
      <c r="T122" s="308" t="s">
        <v>1483</v>
      </c>
      <c r="U122" s="308" t="s">
        <v>1491</v>
      </c>
      <c r="V122" s="308" t="s">
        <v>1491</v>
      </c>
      <c r="W122" s="308" t="s">
        <v>1491</v>
      </c>
      <c r="X122" s="308" t="s">
        <v>1482</v>
      </c>
      <c r="Y122" s="308" t="s">
        <v>1491</v>
      </c>
      <c r="Z122" s="308" t="s">
        <v>1491</v>
      </c>
      <c r="AA122" s="308" t="s">
        <v>1491</v>
      </c>
      <c r="AB122" s="308" t="s">
        <v>1491</v>
      </c>
      <c r="AC122" s="308" t="s">
        <v>1491</v>
      </c>
      <c r="AD122" s="308" t="s">
        <v>1491</v>
      </c>
      <c r="AE122" s="308" t="s">
        <v>1482</v>
      </c>
      <c r="AF122" s="308" t="s">
        <v>1491</v>
      </c>
      <c r="AG122" s="308" t="s">
        <v>1491</v>
      </c>
      <c r="AH122" s="308" t="s">
        <v>1491</v>
      </c>
      <c r="AI122" s="308" t="s">
        <v>1491</v>
      </c>
      <c r="AJ122" s="308" t="s">
        <v>1491</v>
      </c>
      <c r="AK122" s="308" t="s">
        <v>1491</v>
      </c>
      <c r="AL122" s="308" t="s">
        <v>1482</v>
      </c>
      <c r="AM122" s="308" t="s">
        <v>1491</v>
      </c>
      <c r="AO122" s="322">
        <f t="shared" si="8"/>
        <v>0</v>
      </c>
      <c r="AP122" s="322">
        <f t="shared" si="8"/>
        <v>0</v>
      </c>
      <c r="AQ122" s="322">
        <f t="shared" si="8"/>
        <v>5</v>
      </c>
      <c r="AR122" s="322">
        <f t="shared" si="8"/>
        <v>3</v>
      </c>
      <c r="AS122" s="322">
        <f t="shared" si="8"/>
        <v>0</v>
      </c>
      <c r="AT122" s="322">
        <f t="shared" si="8"/>
        <v>0</v>
      </c>
      <c r="AU122" s="322">
        <f t="shared" si="8"/>
        <v>0</v>
      </c>
      <c r="AV122" s="322">
        <f t="shared" si="8"/>
        <v>0</v>
      </c>
      <c r="AW122" s="322">
        <f t="shared" si="8"/>
        <v>0</v>
      </c>
      <c r="AX122" s="322">
        <f t="shared" si="8"/>
        <v>0</v>
      </c>
      <c r="AY122" s="322">
        <f t="shared" si="8"/>
        <v>0</v>
      </c>
      <c r="AZ122" s="322">
        <f t="shared" si="8"/>
        <v>21</v>
      </c>
      <c r="BA122" s="323">
        <f t="shared" si="9"/>
        <v>26</v>
      </c>
    </row>
    <row r="123" spans="1:53" ht="18.600000000000001" customHeight="1" x14ac:dyDescent="0.3">
      <c r="B123" s="255">
        <v>114</v>
      </c>
      <c r="C123" s="266">
        <v>1023940881</v>
      </c>
      <c r="D123" s="257" t="str">
        <f>IFERROR(VLOOKUP($C123,[2]BD!$B$6:$O$205,2,0),"")</f>
        <v>HERNANDEZ POLO LINDA MARCELA</v>
      </c>
      <c r="E123" s="262" t="s">
        <v>1447</v>
      </c>
      <c r="F123" s="284" t="s">
        <v>178</v>
      </c>
      <c r="G123" s="257" t="str">
        <f>IFERROR(VLOOKUP($C123,[2]BD!$B$6:$O$205,14,0),"")</f>
        <v>3219453295</v>
      </c>
      <c r="H123" s="257" t="s">
        <v>225</v>
      </c>
      <c r="I123" s="257" t="str">
        <f>IFERROR(VLOOKUP($C123,[2]BD!$B$6:$O$205,4,0),"")</f>
        <v>18/10/2025</v>
      </c>
      <c r="J123" s="308" t="s">
        <v>1482</v>
      </c>
      <c r="K123" s="308" t="s">
        <v>1491</v>
      </c>
      <c r="L123" s="308" t="s">
        <v>1491</v>
      </c>
      <c r="M123" s="308" t="s">
        <v>1491</v>
      </c>
      <c r="N123" s="308" t="s">
        <v>1491</v>
      </c>
      <c r="O123" s="308" t="s">
        <v>1491</v>
      </c>
      <c r="P123" s="308" t="s">
        <v>1491</v>
      </c>
      <c r="Q123" s="308" t="s">
        <v>1482</v>
      </c>
      <c r="R123" s="308" t="s">
        <v>1491</v>
      </c>
      <c r="S123" s="308" t="s">
        <v>1491</v>
      </c>
      <c r="T123" s="308" t="s">
        <v>1491</v>
      </c>
      <c r="U123" s="308" t="s">
        <v>1491</v>
      </c>
      <c r="V123" s="308" t="s">
        <v>1491</v>
      </c>
      <c r="W123" s="308" t="s">
        <v>1491</v>
      </c>
      <c r="X123" s="308" t="s">
        <v>1482</v>
      </c>
      <c r="Y123" s="308" t="s">
        <v>1491</v>
      </c>
      <c r="Z123" s="308" t="s">
        <v>1491</v>
      </c>
      <c r="AA123" s="308" t="s">
        <v>1491</v>
      </c>
      <c r="AB123" s="308" t="s">
        <v>1491</v>
      </c>
      <c r="AC123" s="308" t="s">
        <v>1491</v>
      </c>
      <c r="AD123" s="308" t="s">
        <v>1491</v>
      </c>
      <c r="AE123" s="308" t="s">
        <v>1482</v>
      </c>
      <c r="AF123" s="308" t="s">
        <v>1487</v>
      </c>
      <c r="AG123" s="308" t="s">
        <v>1491</v>
      </c>
      <c r="AH123" s="308" t="s">
        <v>1491</v>
      </c>
      <c r="AI123" s="308" t="s">
        <v>1491</v>
      </c>
      <c r="AJ123" s="308" t="s">
        <v>1491</v>
      </c>
      <c r="AK123" s="308" t="s">
        <v>1491</v>
      </c>
      <c r="AL123" s="308" t="s">
        <v>1482</v>
      </c>
      <c r="AM123" s="308" t="s">
        <v>1491</v>
      </c>
      <c r="AO123" s="322">
        <f t="shared" si="8"/>
        <v>0</v>
      </c>
      <c r="AP123" s="322">
        <f t="shared" si="8"/>
        <v>0</v>
      </c>
      <c r="AQ123" s="322">
        <f t="shared" si="8"/>
        <v>5</v>
      </c>
      <c r="AR123" s="322">
        <f t="shared" si="8"/>
        <v>0</v>
      </c>
      <c r="AS123" s="322">
        <f t="shared" si="8"/>
        <v>0</v>
      </c>
      <c r="AT123" s="322">
        <f t="shared" si="8"/>
        <v>0</v>
      </c>
      <c r="AU123" s="322">
        <f t="shared" si="8"/>
        <v>0</v>
      </c>
      <c r="AV123" s="322">
        <f t="shared" si="8"/>
        <v>1</v>
      </c>
      <c r="AW123" s="322">
        <f t="shared" si="8"/>
        <v>0</v>
      </c>
      <c r="AX123" s="322">
        <f t="shared" si="8"/>
        <v>0</v>
      </c>
      <c r="AY123" s="322">
        <f t="shared" si="8"/>
        <v>0</v>
      </c>
      <c r="AZ123" s="322">
        <f t="shared" si="8"/>
        <v>24</v>
      </c>
      <c r="BA123" s="323">
        <f t="shared" si="9"/>
        <v>29</v>
      </c>
    </row>
    <row r="124" spans="1:53" ht="18.600000000000001" customHeight="1" x14ac:dyDescent="0.3">
      <c r="B124" s="255">
        <v>115</v>
      </c>
      <c r="C124" s="266">
        <v>80391453</v>
      </c>
      <c r="D124" s="257" t="str">
        <f>IFERROR(VLOOKUP($C124,[2]BD!$B$6:$O$205,2,0),"")</f>
        <v>SARMIENTO CORREDOR DORA MARCELA</v>
      </c>
      <c r="E124" s="262" t="s">
        <v>1447</v>
      </c>
      <c r="F124" s="284" t="s">
        <v>982</v>
      </c>
      <c r="G124" s="257" t="str">
        <f>IFERROR(VLOOKUP($C124,[2]BD!$B$6:$O$205,14,0),"")</f>
        <v>3124113303</v>
      </c>
      <c r="H124" s="257" t="s">
        <v>221</v>
      </c>
      <c r="I124" s="257" t="str">
        <f>IFERROR(VLOOKUP($C124,[2]BD!$B$6:$O$205,4,0),"")</f>
        <v>22/10/2025</v>
      </c>
      <c r="J124" s="308" t="s">
        <v>1482</v>
      </c>
      <c r="K124" s="308" t="s">
        <v>1491</v>
      </c>
      <c r="L124" s="308" t="s">
        <v>1491</v>
      </c>
      <c r="M124" s="308" t="s">
        <v>1491</v>
      </c>
      <c r="N124" s="308" t="s">
        <v>1491</v>
      </c>
      <c r="O124" s="308" t="s">
        <v>1491</v>
      </c>
      <c r="P124" s="308" t="s">
        <v>1491</v>
      </c>
      <c r="Q124" s="308" t="s">
        <v>1482</v>
      </c>
      <c r="R124" s="308" t="s">
        <v>1491</v>
      </c>
      <c r="S124" s="308" t="s">
        <v>1491</v>
      </c>
      <c r="T124" s="308" t="s">
        <v>1491</v>
      </c>
      <c r="U124" s="308" t="s">
        <v>1491</v>
      </c>
      <c r="V124" s="308" t="s">
        <v>1491</v>
      </c>
      <c r="W124" s="308" t="s">
        <v>1491</v>
      </c>
      <c r="X124" s="308" t="s">
        <v>1482</v>
      </c>
      <c r="Y124" s="308" t="s">
        <v>1491</v>
      </c>
      <c r="Z124" s="308" t="s">
        <v>1491</v>
      </c>
      <c r="AA124" s="308" t="s">
        <v>1491</v>
      </c>
      <c r="AB124" s="308" t="s">
        <v>1491</v>
      </c>
      <c r="AC124" s="308" t="s">
        <v>1491</v>
      </c>
      <c r="AD124" s="308" t="s">
        <v>1491</v>
      </c>
      <c r="AE124" s="308" t="s">
        <v>1482</v>
      </c>
      <c r="AF124" s="308" t="s">
        <v>1491</v>
      </c>
      <c r="AG124" s="308" t="s">
        <v>1491</v>
      </c>
      <c r="AH124" s="308" t="s">
        <v>1491</v>
      </c>
      <c r="AI124" s="308" t="s">
        <v>1491</v>
      </c>
      <c r="AJ124" s="308" t="s">
        <v>1491</v>
      </c>
      <c r="AK124" s="308" t="s">
        <v>1491</v>
      </c>
      <c r="AL124" s="308" t="s">
        <v>1482</v>
      </c>
      <c r="AM124" s="308" t="s">
        <v>1491</v>
      </c>
      <c r="AO124" s="322">
        <f t="shared" si="8"/>
        <v>0</v>
      </c>
      <c r="AP124" s="322">
        <f t="shared" si="8"/>
        <v>0</v>
      </c>
      <c r="AQ124" s="322">
        <f t="shared" si="8"/>
        <v>5</v>
      </c>
      <c r="AR124" s="322">
        <f t="shared" si="8"/>
        <v>0</v>
      </c>
      <c r="AS124" s="322">
        <f t="shared" si="8"/>
        <v>0</v>
      </c>
      <c r="AT124" s="322">
        <f t="shared" si="8"/>
        <v>0</v>
      </c>
      <c r="AU124" s="322">
        <f t="shared" si="8"/>
        <v>0</v>
      </c>
      <c r="AV124" s="322">
        <f t="shared" si="8"/>
        <v>0</v>
      </c>
      <c r="AW124" s="322">
        <f t="shared" si="8"/>
        <v>0</v>
      </c>
      <c r="AX124" s="322">
        <f t="shared" si="8"/>
        <v>0</v>
      </c>
      <c r="AY124" s="322">
        <f t="shared" si="8"/>
        <v>0</v>
      </c>
      <c r="AZ124" s="322">
        <f t="shared" si="8"/>
        <v>25</v>
      </c>
      <c r="BA124" s="323">
        <f t="shared" si="9"/>
        <v>30</v>
      </c>
    </row>
    <row r="125" spans="1:53" ht="18.600000000000001" customHeight="1" x14ac:dyDescent="0.3">
      <c r="B125" s="255">
        <v>116</v>
      </c>
      <c r="C125" s="266">
        <v>24716019</v>
      </c>
      <c r="D125" s="257" t="str">
        <f>IFERROR(VLOOKUP($C125,[2]BD!$B$6:$O$205,2,0),"")</f>
        <v>AVILA SALINAS CARLOS ALBERTO</v>
      </c>
      <c r="E125" s="262" t="s">
        <v>1447</v>
      </c>
      <c r="F125" s="284" t="s">
        <v>180</v>
      </c>
      <c r="G125" s="257" t="str">
        <f>IFERROR(VLOOKUP($C125,[2]BD!$B$6:$O$205,14,0),"")</f>
        <v>3018506304</v>
      </c>
      <c r="H125" s="257" t="s">
        <v>225</v>
      </c>
      <c r="I125" s="257" t="str">
        <f>IFERROR(VLOOKUP($C125,[2]BD!$B$6:$O$205,4,0),"")</f>
        <v>17/12/2025</v>
      </c>
      <c r="J125" s="308" t="s">
        <v>1482</v>
      </c>
      <c r="K125" s="308" t="s">
        <v>1491</v>
      </c>
      <c r="L125" s="308" t="s">
        <v>1491</v>
      </c>
      <c r="M125" s="308" t="s">
        <v>1491</v>
      </c>
      <c r="N125" s="308" t="s">
        <v>1491</v>
      </c>
      <c r="O125" s="308" t="s">
        <v>1491</v>
      </c>
      <c r="P125" s="308" t="s">
        <v>1491</v>
      </c>
      <c r="Q125" s="308" t="s">
        <v>1482</v>
      </c>
      <c r="R125" s="308" t="s">
        <v>1491</v>
      </c>
      <c r="S125" s="308" t="s">
        <v>1491</v>
      </c>
      <c r="T125" s="308" t="s">
        <v>1491</v>
      </c>
      <c r="U125" s="308" t="s">
        <v>1491</v>
      </c>
      <c r="V125" s="308" t="s">
        <v>1491</v>
      </c>
      <c r="W125" s="308" t="s">
        <v>1491</v>
      </c>
      <c r="X125" s="308" t="s">
        <v>1482</v>
      </c>
      <c r="Y125" s="308" t="s">
        <v>1491</v>
      </c>
      <c r="Z125" s="308" t="s">
        <v>1491</v>
      </c>
      <c r="AA125" s="308" t="s">
        <v>1491</v>
      </c>
      <c r="AB125" s="308" t="s">
        <v>1491</v>
      </c>
      <c r="AC125" s="308" t="s">
        <v>1491</v>
      </c>
      <c r="AD125" s="308" t="s">
        <v>1491</v>
      </c>
      <c r="AE125" s="308" t="s">
        <v>1482</v>
      </c>
      <c r="AF125" s="308" t="s">
        <v>1491</v>
      </c>
      <c r="AG125" s="308" t="s">
        <v>1491</v>
      </c>
      <c r="AH125" s="308" t="s">
        <v>1491</v>
      </c>
      <c r="AI125" s="308" t="s">
        <v>1491</v>
      </c>
      <c r="AJ125" s="308" t="s">
        <v>1491</v>
      </c>
      <c r="AK125" s="308" t="s">
        <v>1491</v>
      </c>
      <c r="AL125" s="308" t="s">
        <v>1482</v>
      </c>
      <c r="AM125" s="308" t="s">
        <v>1491</v>
      </c>
      <c r="AO125" s="322">
        <f t="shared" si="8"/>
        <v>0</v>
      </c>
      <c r="AP125" s="322">
        <f t="shared" si="8"/>
        <v>0</v>
      </c>
      <c r="AQ125" s="322">
        <f t="shared" si="8"/>
        <v>5</v>
      </c>
      <c r="AR125" s="322">
        <f t="shared" si="8"/>
        <v>0</v>
      </c>
      <c r="AS125" s="322">
        <f t="shared" si="8"/>
        <v>0</v>
      </c>
      <c r="AT125" s="322">
        <f t="shared" si="8"/>
        <v>0</v>
      </c>
      <c r="AU125" s="322">
        <f t="shared" si="8"/>
        <v>0</v>
      </c>
      <c r="AV125" s="322">
        <f t="shared" si="8"/>
        <v>0</v>
      </c>
      <c r="AW125" s="322">
        <f t="shared" si="8"/>
        <v>0</v>
      </c>
      <c r="AX125" s="322">
        <f t="shared" si="8"/>
        <v>0</v>
      </c>
      <c r="AY125" s="322">
        <f t="shared" si="8"/>
        <v>0</v>
      </c>
      <c r="AZ125" s="322">
        <f t="shared" si="8"/>
        <v>25</v>
      </c>
      <c r="BA125" s="323">
        <f t="shared" si="9"/>
        <v>30</v>
      </c>
    </row>
    <row r="126" spans="1:53" ht="18.600000000000001" customHeight="1" x14ac:dyDescent="0.3">
      <c r="B126" s="255">
        <v>117</v>
      </c>
      <c r="C126" s="266">
        <v>1050838828</v>
      </c>
      <c r="D126" s="257" t="str">
        <f>IFERROR(VLOOKUP($C126,[2]BD!$B$6:$O$205,2,0),"")</f>
        <v>TORRES ANGEL JOSE MANUEL</v>
      </c>
      <c r="E126" s="262" t="s">
        <v>1447</v>
      </c>
      <c r="F126" s="284" t="s">
        <v>178</v>
      </c>
      <c r="G126" s="257" t="str">
        <f>IFERROR(VLOOKUP($C126,[2]BD!$B$6:$O$205,14,0),"")</f>
        <v>3137051086</v>
      </c>
      <c r="H126" s="257" t="s">
        <v>222</v>
      </c>
      <c r="I126" s="257" t="str">
        <f>IFERROR(VLOOKUP($C126,[2]BD!$B$6:$O$205,4,0),"")</f>
        <v>18/10/2025</v>
      </c>
      <c r="J126" s="308" t="s">
        <v>1482</v>
      </c>
      <c r="K126" s="308" t="s">
        <v>1491</v>
      </c>
      <c r="L126" s="308" t="s">
        <v>1491</v>
      </c>
      <c r="M126" s="308" t="s">
        <v>1491</v>
      </c>
      <c r="N126" s="308" t="s">
        <v>1491</v>
      </c>
      <c r="O126" s="308" t="s">
        <v>1491</v>
      </c>
      <c r="P126" s="308" t="s">
        <v>1491</v>
      </c>
      <c r="Q126" s="308" t="s">
        <v>1482</v>
      </c>
      <c r="R126" s="308" t="s">
        <v>1491</v>
      </c>
      <c r="S126" s="308" t="s">
        <v>1491</v>
      </c>
      <c r="T126" s="308" t="s">
        <v>1491</v>
      </c>
      <c r="U126" s="308" t="s">
        <v>1491</v>
      </c>
      <c r="V126" s="308" t="s">
        <v>1491</v>
      </c>
      <c r="W126" s="308" t="s">
        <v>1491</v>
      </c>
      <c r="X126" s="308" t="s">
        <v>1482</v>
      </c>
      <c r="Y126" s="308" t="s">
        <v>1491</v>
      </c>
      <c r="Z126" s="308" t="s">
        <v>1491</v>
      </c>
      <c r="AA126" s="308" t="s">
        <v>1491</v>
      </c>
      <c r="AB126" s="308" t="s">
        <v>1491</v>
      </c>
      <c r="AC126" s="308" t="s">
        <v>1491</v>
      </c>
      <c r="AD126" s="308" t="s">
        <v>1491</v>
      </c>
      <c r="AE126" s="308" t="s">
        <v>1482</v>
      </c>
      <c r="AF126" s="308" t="s">
        <v>1491</v>
      </c>
      <c r="AG126" s="308" t="s">
        <v>1491</v>
      </c>
      <c r="AH126" s="308" t="s">
        <v>1491</v>
      </c>
      <c r="AI126" s="308" t="s">
        <v>1491</v>
      </c>
      <c r="AJ126" s="308" t="s">
        <v>1491</v>
      </c>
      <c r="AK126" s="308" t="s">
        <v>1491</v>
      </c>
      <c r="AL126" s="308" t="s">
        <v>1482</v>
      </c>
      <c r="AM126" s="308" t="s">
        <v>1491</v>
      </c>
      <c r="AO126" s="322">
        <f t="shared" si="8"/>
        <v>0</v>
      </c>
      <c r="AP126" s="322">
        <f t="shared" si="8"/>
        <v>0</v>
      </c>
      <c r="AQ126" s="322">
        <f t="shared" si="8"/>
        <v>5</v>
      </c>
      <c r="AR126" s="322">
        <f t="shared" si="8"/>
        <v>0</v>
      </c>
      <c r="AS126" s="322">
        <f t="shared" si="8"/>
        <v>0</v>
      </c>
      <c r="AT126" s="322">
        <f t="shared" si="8"/>
        <v>0</v>
      </c>
      <c r="AU126" s="322">
        <f t="shared" si="8"/>
        <v>0</v>
      </c>
      <c r="AV126" s="322">
        <f t="shared" si="8"/>
        <v>0</v>
      </c>
      <c r="AW126" s="322">
        <f t="shared" si="8"/>
        <v>0</v>
      </c>
      <c r="AX126" s="322">
        <f t="shared" si="8"/>
        <v>0</v>
      </c>
      <c r="AY126" s="322">
        <f t="shared" si="8"/>
        <v>0</v>
      </c>
      <c r="AZ126" s="322">
        <f t="shared" si="8"/>
        <v>25</v>
      </c>
      <c r="BA126" s="323">
        <f t="shared" si="9"/>
        <v>30</v>
      </c>
    </row>
    <row r="127" spans="1:53" ht="18.600000000000001" customHeight="1" x14ac:dyDescent="0.3">
      <c r="B127" s="255">
        <v>118</v>
      </c>
      <c r="C127" s="266">
        <v>52317516</v>
      </c>
      <c r="D127" s="257" t="str">
        <f>IFERROR(VLOOKUP($C127,[2]BD!$B$6:$O$205,2,0),"")</f>
        <v xml:space="preserve">MARTINEZ CICHACA JOSEFINA </v>
      </c>
      <c r="E127" s="262" t="s">
        <v>1447</v>
      </c>
      <c r="F127" s="284" t="s">
        <v>178</v>
      </c>
      <c r="G127" s="257" t="str">
        <f>IFERROR(VLOOKUP($C127,[2]BD!$B$6:$O$205,14,0),"")</f>
        <v>3112226086</v>
      </c>
      <c r="H127" s="257" t="s">
        <v>222</v>
      </c>
      <c r="I127" s="257" t="str">
        <f>IFERROR(VLOOKUP($C127,[2]BD!$B$6:$O$205,4,0),"")</f>
        <v>18/10/2025</v>
      </c>
      <c r="J127" s="308" t="s">
        <v>1482</v>
      </c>
      <c r="K127" s="308" t="s">
        <v>1491</v>
      </c>
      <c r="L127" s="308" t="s">
        <v>1491</v>
      </c>
      <c r="M127" s="308" t="s">
        <v>1491</v>
      </c>
      <c r="N127" s="308" t="s">
        <v>1491</v>
      </c>
      <c r="O127" s="308" t="s">
        <v>1491</v>
      </c>
      <c r="P127" s="308" t="s">
        <v>1491</v>
      </c>
      <c r="Q127" s="308" t="s">
        <v>1482</v>
      </c>
      <c r="R127" s="308" t="s">
        <v>1491</v>
      </c>
      <c r="S127" s="308" t="s">
        <v>1491</v>
      </c>
      <c r="T127" s="308" t="s">
        <v>1491</v>
      </c>
      <c r="U127" s="308" t="s">
        <v>1491</v>
      </c>
      <c r="V127" s="308" t="s">
        <v>1491</v>
      </c>
      <c r="W127" s="308" t="s">
        <v>1491</v>
      </c>
      <c r="X127" s="308" t="s">
        <v>1482</v>
      </c>
      <c r="Y127" s="308" t="s">
        <v>1491</v>
      </c>
      <c r="Z127" s="308" t="s">
        <v>1491</v>
      </c>
      <c r="AA127" s="308" t="s">
        <v>1491</v>
      </c>
      <c r="AB127" s="308" t="s">
        <v>1491</v>
      </c>
      <c r="AC127" s="308" t="s">
        <v>1491</v>
      </c>
      <c r="AD127" s="308" t="s">
        <v>1491</v>
      </c>
      <c r="AE127" s="308" t="s">
        <v>1482</v>
      </c>
      <c r="AF127" s="308" t="s">
        <v>1491</v>
      </c>
      <c r="AG127" s="308" t="s">
        <v>1491</v>
      </c>
      <c r="AH127" s="308" t="s">
        <v>1491</v>
      </c>
      <c r="AI127" s="308" t="s">
        <v>1491</v>
      </c>
      <c r="AJ127" s="308" t="s">
        <v>1491</v>
      </c>
      <c r="AK127" s="308" t="s">
        <v>1491</v>
      </c>
      <c r="AL127" s="308" t="s">
        <v>1482</v>
      </c>
      <c r="AM127" s="308" t="s">
        <v>1491</v>
      </c>
      <c r="AO127" s="322">
        <f t="shared" si="8"/>
        <v>0</v>
      </c>
      <c r="AP127" s="322">
        <f t="shared" si="8"/>
        <v>0</v>
      </c>
      <c r="AQ127" s="322">
        <f t="shared" si="8"/>
        <v>5</v>
      </c>
      <c r="AR127" s="322">
        <f t="shared" si="8"/>
        <v>0</v>
      </c>
      <c r="AS127" s="322">
        <f t="shared" si="8"/>
        <v>0</v>
      </c>
      <c r="AT127" s="322">
        <f t="shared" si="8"/>
        <v>0</v>
      </c>
      <c r="AU127" s="322">
        <f t="shared" si="8"/>
        <v>0</v>
      </c>
      <c r="AV127" s="322">
        <f t="shared" si="8"/>
        <v>0</v>
      </c>
      <c r="AW127" s="322">
        <f t="shared" si="8"/>
        <v>0</v>
      </c>
      <c r="AX127" s="322">
        <f t="shared" si="8"/>
        <v>0</v>
      </c>
      <c r="AY127" s="322">
        <f t="shared" si="8"/>
        <v>0</v>
      </c>
      <c r="AZ127" s="322">
        <f t="shared" si="8"/>
        <v>25</v>
      </c>
      <c r="BA127" s="323">
        <f t="shared" si="9"/>
        <v>30</v>
      </c>
    </row>
    <row r="128" spans="1:53" ht="18.600000000000001" customHeight="1" x14ac:dyDescent="0.3">
      <c r="B128" s="255">
        <v>119</v>
      </c>
      <c r="C128" s="266">
        <v>1090491496</v>
      </c>
      <c r="D128" s="257" t="str">
        <f>IFERROR(VLOOKUP($C128,[2]BD!$B$6:$O$205,2,0),"")</f>
        <v>RINCON MALDONADO LUCENIT ISABEL</v>
      </c>
      <c r="E128" s="262" t="s">
        <v>1447</v>
      </c>
      <c r="F128" s="284" t="s">
        <v>178</v>
      </c>
      <c r="G128" s="257" t="str">
        <f>IFERROR(VLOOKUP($C128,[2]BD!$B$6:$O$205,14,0),"")</f>
        <v>3118629826</v>
      </c>
      <c r="H128" s="257" t="s">
        <v>222</v>
      </c>
      <c r="I128" s="257" t="str">
        <f>IFERROR(VLOOKUP($C128,[2]BD!$B$6:$O$205,4,0),"")</f>
        <v>18/10/2025</v>
      </c>
      <c r="J128" s="308" t="s">
        <v>1482</v>
      </c>
      <c r="K128" s="308" t="s">
        <v>1491</v>
      </c>
      <c r="L128" s="308" t="s">
        <v>1491</v>
      </c>
      <c r="M128" s="308" t="s">
        <v>1491</v>
      </c>
      <c r="N128" s="308" t="s">
        <v>1491</v>
      </c>
      <c r="O128" s="308" t="s">
        <v>1491</v>
      </c>
      <c r="P128" s="308" t="s">
        <v>1491</v>
      </c>
      <c r="Q128" s="308" t="s">
        <v>1482</v>
      </c>
      <c r="R128" s="308" t="s">
        <v>1491</v>
      </c>
      <c r="S128" s="308" t="s">
        <v>1491</v>
      </c>
      <c r="T128" s="308" t="s">
        <v>1491</v>
      </c>
      <c r="U128" s="308" t="s">
        <v>1491</v>
      </c>
      <c r="V128" s="308" t="s">
        <v>1491</v>
      </c>
      <c r="W128" s="308" t="s">
        <v>1491</v>
      </c>
      <c r="X128" s="308" t="s">
        <v>1482</v>
      </c>
      <c r="Y128" s="308" t="s">
        <v>1491</v>
      </c>
      <c r="Z128" s="308" t="s">
        <v>1491</v>
      </c>
      <c r="AA128" s="308" t="s">
        <v>1491</v>
      </c>
      <c r="AB128" s="308" t="s">
        <v>1491</v>
      </c>
      <c r="AC128" s="308" t="s">
        <v>1491</v>
      </c>
      <c r="AD128" s="308" t="s">
        <v>1491</v>
      </c>
      <c r="AE128" s="308" t="s">
        <v>1482</v>
      </c>
      <c r="AF128" s="308" t="s">
        <v>1491</v>
      </c>
      <c r="AG128" s="308" t="s">
        <v>1491</v>
      </c>
      <c r="AH128" s="308" t="s">
        <v>1491</v>
      </c>
      <c r="AI128" s="308" t="s">
        <v>1491</v>
      </c>
      <c r="AJ128" s="308" t="s">
        <v>1491</v>
      </c>
      <c r="AK128" s="308" t="s">
        <v>1491</v>
      </c>
      <c r="AL128" s="308" t="s">
        <v>1482</v>
      </c>
      <c r="AM128" s="308" t="s">
        <v>1491</v>
      </c>
      <c r="AO128" s="322">
        <f t="shared" si="8"/>
        <v>0</v>
      </c>
      <c r="AP128" s="322">
        <f t="shared" si="8"/>
        <v>0</v>
      </c>
      <c r="AQ128" s="322">
        <f t="shared" si="8"/>
        <v>5</v>
      </c>
      <c r="AR128" s="322">
        <f t="shared" si="8"/>
        <v>0</v>
      </c>
      <c r="AS128" s="322">
        <f t="shared" si="8"/>
        <v>0</v>
      </c>
      <c r="AT128" s="322">
        <f t="shared" ref="AP128:AZ151" si="12">COUNTIF($J128:$AM128,AT$8)</f>
        <v>0</v>
      </c>
      <c r="AU128" s="322">
        <f t="shared" si="12"/>
        <v>0</v>
      </c>
      <c r="AV128" s="322">
        <f t="shared" si="12"/>
        <v>0</v>
      </c>
      <c r="AW128" s="322">
        <f t="shared" si="12"/>
        <v>0</v>
      </c>
      <c r="AX128" s="322">
        <f t="shared" si="12"/>
        <v>0</v>
      </c>
      <c r="AY128" s="322">
        <f t="shared" si="12"/>
        <v>0</v>
      </c>
      <c r="AZ128" s="322">
        <f t="shared" si="12"/>
        <v>25</v>
      </c>
      <c r="BA128" s="323">
        <f t="shared" si="9"/>
        <v>30</v>
      </c>
    </row>
    <row r="129" spans="2:57" ht="18.600000000000001" customHeight="1" x14ac:dyDescent="0.3">
      <c r="B129" s="255">
        <v>120</v>
      </c>
      <c r="C129" s="388">
        <v>52762197</v>
      </c>
      <c r="D129" s="325" t="str">
        <f>IFERROR(VLOOKUP($C129,[2]BD!$B$6:$O$205,2,0),"")</f>
        <v>ZABALA BERDUGO EMILCE ISABEL</v>
      </c>
      <c r="E129" s="390" t="s">
        <v>1447</v>
      </c>
      <c r="F129" s="284" t="s">
        <v>178</v>
      </c>
      <c r="G129" s="325" t="str">
        <f>IFERROR(VLOOKUP($C129,[2]BD!$B$6:$O$205,14,0),"")</f>
        <v>3507896880</v>
      </c>
      <c r="H129" s="325" t="s">
        <v>207</v>
      </c>
      <c r="I129" s="257" t="str">
        <f>IFERROR(VLOOKUP($C129,[2]BD!$B$6:$O$205,4,0),"")</f>
        <v>18/10/2025</v>
      </c>
      <c r="J129" s="308" t="s">
        <v>1482</v>
      </c>
      <c r="K129" s="308" t="s">
        <v>1491</v>
      </c>
      <c r="L129" s="308" t="s">
        <v>1491</v>
      </c>
      <c r="M129" s="308" t="s">
        <v>1491</v>
      </c>
      <c r="N129" s="308" t="s">
        <v>1491</v>
      </c>
      <c r="O129" s="308" t="s">
        <v>1491</v>
      </c>
      <c r="P129" s="308" t="s">
        <v>1491</v>
      </c>
      <c r="Q129" s="308" t="s">
        <v>1482</v>
      </c>
      <c r="R129" s="308" t="s">
        <v>1491</v>
      </c>
      <c r="S129" s="308" t="s">
        <v>1491</v>
      </c>
      <c r="T129" s="308" t="s">
        <v>1491</v>
      </c>
      <c r="U129" s="308" t="s">
        <v>1491</v>
      </c>
      <c r="V129" s="308" t="s">
        <v>1491</v>
      </c>
      <c r="W129" s="308" t="s">
        <v>1491</v>
      </c>
      <c r="X129" s="308" t="s">
        <v>1482</v>
      </c>
      <c r="Y129" s="308" t="s">
        <v>1491</v>
      </c>
      <c r="Z129" s="308" t="s">
        <v>1491</v>
      </c>
      <c r="AA129" s="308" t="s">
        <v>1491</v>
      </c>
      <c r="AB129" s="308" t="s">
        <v>1491</v>
      </c>
      <c r="AC129" s="308" t="s">
        <v>1491</v>
      </c>
      <c r="AD129" s="308" t="s">
        <v>1491</v>
      </c>
      <c r="AE129" s="308" t="s">
        <v>1482</v>
      </c>
      <c r="AF129" s="308" t="s">
        <v>1491</v>
      </c>
      <c r="AG129" s="308" t="s">
        <v>1491</v>
      </c>
      <c r="AH129" s="308" t="s">
        <v>1491</v>
      </c>
      <c r="AI129" s="308" t="s">
        <v>1491</v>
      </c>
      <c r="AJ129" s="308" t="s">
        <v>1491</v>
      </c>
      <c r="AK129" s="308" t="s">
        <v>1491</v>
      </c>
      <c r="AL129" s="308" t="s">
        <v>1482</v>
      </c>
      <c r="AM129" s="308" t="s">
        <v>1491</v>
      </c>
      <c r="AO129" s="322">
        <f t="shared" ref="AO129:AZ171" si="13">COUNTIF($J129:$AM129,AO$8)</f>
        <v>0</v>
      </c>
      <c r="AP129" s="322">
        <f t="shared" si="12"/>
        <v>0</v>
      </c>
      <c r="AQ129" s="322">
        <f t="shared" si="12"/>
        <v>5</v>
      </c>
      <c r="AR129" s="322">
        <f t="shared" si="12"/>
        <v>0</v>
      </c>
      <c r="AS129" s="322">
        <f t="shared" si="12"/>
        <v>0</v>
      </c>
      <c r="AT129" s="322">
        <f t="shared" si="12"/>
        <v>0</v>
      </c>
      <c r="AU129" s="322">
        <f t="shared" si="12"/>
        <v>0</v>
      </c>
      <c r="AV129" s="322">
        <f t="shared" si="12"/>
        <v>0</v>
      </c>
      <c r="AW129" s="322">
        <f t="shared" si="12"/>
        <v>0</v>
      </c>
      <c r="AX129" s="322">
        <f t="shared" si="12"/>
        <v>0</v>
      </c>
      <c r="AY129" s="322">
        <f t="shared" si="12"/>
        <v>0</v>
      </c>
      <c r="AZ129" s="322">
        <f t="shared" si="12"/>
        <v>25</v>
      </c>
      <c r="BA129" s="323">
        <f t="shared" si="9"/>
        <v>30</v>
      </c>
    </row>
    <row r="130" spans="2:57" ht="18.600000000000001" customHeight="1" x14ac:dyDescent="0.3">
      <c r="B130" s="255">
        <v>121</v>
      </c>
      <c r="C130" s="266">
        <v>51907172</v>
      </c>
      <c r="D130" s="257" t="str">
        <f>IFERROR(VLOOKUP($C130,[2]BD!$B$6:$O$205,2,0),"")</f>
        <v>CASAS CASAS DORIS HELENA</v>
      </c>
      <c r="E130" s="259" t="s">
        <v>1448</v>
      </c>
      <c r="F130" s="284" t="s">
        <v>178</v>
      </c>
      <c r="G130" s="257" t="str">
        <f>IFERROR(VLOOKUP($C130,[2]BD!$B$6:$O$205,14,0),"")</f>
        <v>3202101872</v>
      </c>
      <c r="H130" s="257" t="s">
        <v>202</v>
      </c>
      <c r="I130" s="257" t="str">
        <f>IFERROR(VLOOKUP($C130,[2]BD!$B$6:$O$205,4,0),"")</f>
        <v>18/10/2025</v>
      </c>
      <c r="J130" s="308" t="s">
        <v>1482</v>
      </c>
      <c r="K130" s="308" t="s">
        <v>1491</v>
      </c>
      <c r="L130" s="308" t="s">
        <v>1491</v>
      </c>
      <c r="M130" s="308" t="s">
        <v>1491</v>
      </c>
      <c r="N130" s="308" t="s">
        <v>1491</v>
      </c>
      <c r="O130" s="308" t="s">
        <v>1491</v>
      </c>
      <c r="P130" s="308" t="s">
        <v>1491</v>
      </c>
      <c r="Q130" s="308" t="s">
        <v>1482</v>
      </c>
      <c r="R130" s="308" t="s">
        <v>1491</v>
      </c>
      <c r="S130" s="308" t="s">
        <v>1491</v>
      </c>
      <c r="T130" s="308" t="s">
        <v>1491</v>
      </c>
      <c r="U130" s="308" t="s">
        <v>1491</v>
      </c>
      <c r="V130" s="308" t="s">
        <v>1491</v>
      </c>
      <c r="W130" s="308" t="s">
        <v>1491</v>
      </c>
      <c r="X130" s="308" t="s">
        <v>1482</v>
      </c>
      <c r="Y130" s="308" t="s">
        <v>1491</v>
      </c>
      <c r="Z130" s="308" t="s">
        <v>1491</v>
      </c>
      <c r="AA130" s="308" t="s">
        <v>1491</v>
      </c>
      <c r="AB130" s="308" t="s">
        <v>1491</v>
      </c>
      <c r="AC130" s="308" t="s">
        <v>1491</v>
      </c>
      <c r="AD130" s="308" t="s">
        <v>1491</v>
      </c>
      <c r="AE130" s="308" t="s">
        <v>1482</v>
      </c>
      <c r="AF130" s="308" t="s">
        <v>1491</v>
      </c>
      <c r="AG130" s="308" t="s">
        <v>1491</v>
      </c>
      <c r="AH130" s="308" t="s">
        <v>1491</v>
      </c>
      <c r="AI130" s="308" t="s">
        <v>1491</v>
      </c>
      <c r="AJ130" s="308" t="s">
        <v>1491</v>
      </c>
      <c r="AK130" s="308" t="s">
        <v>1491</v>
      </c>
      <c r="AL130" s="308" t="s">
        <v>1482</v>
      </c>
      <c r="AM130" s="308" t="s">
        <v>1491</v>
      </c>
      <c r="AO130" s="322">
        <f t="shared" si="13"/>
        <v>0</v>
      </c>
      <c r="AP130" s="322">
        <f t="shared" si="12"/>
        <v>0</v>
      </c>
      <c r="AQ130" s="322">
        <f t="shared" si="12"/>
        <v>5</v>
      </c>
      <c r="AR130" s="322">
        <f t="shared" si="12"/>
        <v>0</v>
      </c>
      <c r="AS130" s="322">
        <f t="shared" si="12"/>
        <v>0</v>
      </c>
      <c r="AT130" s="322">
        <f t="shared" si="12"/>
        <v>0</v>
      </c>
      <c r="AU130" s="322">
        <f t="shared" si="12"/>
        <v>0</v>
      </c>
      <c r="AV130" s="322">
        <f t="shared" si="12"/>
        <v>0</v>
      </c>
      <c r="AW130" s="322">
        <f t="shared" si="12"/>
        <v>0</v>
      </c>
      <c r="AX130" s="322">
        <f t="shared" si="12"/>
        <v>0</v>
      </c>
      <c r="AY130" s="322">
        <f t="shared" si="12"/>
        <v>0</v>
      </c>
      <c r="AZ130" s="322">
        <f t="shared" si="12"/>
        <v>25</v>
      </c>
      <c r="BA130" s="323">
        <f t="shared" si="9"/>
        <v>30</v>
      </c>
    </row>
    <row r="131" spans="2:57" ht="18.600000000000001" customHeight="1" x14ac:dyDescent="0.3">
      <c r="B131" s="255">
        <v>122</v>
      </c>
      <c r="C131" s="266">
        <v>1026279093</v>
      </c>
      <c r="D131" s="257" t="str">
        <f>IFERROR(VLOOKUP($C131,[2]BD!$B$6:$O$205,2,0),"")</f>
        <v>RODRIGUEZ MATEUS NASLY JULIETH</v>
      </c>
      <c r="E131" s="259" t="s">
        <v>1448</v>
      </c>
      <c r="F131" s="284" t="s">
        <v>178</v>
      </c>
      <c r="G131" s="257" t="str">
        <f>IFERROR(VLOOKUP($C131,[2]BD!$B$6:$O$205,14,0),"")</f>
        <v>3228841284</v>
      </c>
      <c r="H131" s="257" t="s">
        <v>202</v>
      </c>
      <c r="I131" s="257" t="str">
        <f>IFERROR(VLOOKUP($C131,[2]BD!$B$6:$O$205,4,0),"")</f>
        <v>18/10/2025</v>
      </c>
      <c r="J131" s="308" t="s">
        <v>1482</v>
      </c>
      <c r="K131" s="308" t="s">
        <v>1491</v>
      </c>
      <c r="L131" s="308" t="s">
        <v>1491</v>
      </c>
      <c r="M131" s="308" t="s">
        <v>1491</v>
      </c>
      <c r="N131" s="308" t="s">
        <v>1491</v>
      </c>
      <c r="O131" s="308" t="s">
        <v>1491</v>
      </c>
      <c r="P131" s="308" t="s">
        <v>1491</v>
      </c>
      <c r="Q131" s="308" t="s">
        <v>1482</v>
      </c>
      <c r="R131" s="308" t="s">
        <v>1491</v>
      </c>
      <c r="S131" s="308" t="s">
        <v>1491</v>
      </c>
      <c r="T131" s="308" t="s">
        <v>1491</v>
      </c>
      <c r="U131" s="308" t="s">
        <v>1491</v>
      </c>
      <c r="V131" s="308" t="s">
        <v>1491</v>
      </c>
      <c r="W131" s="308" t="s">
        <v>1491</v>
      </c>
      <c r="X131" s="308" t="s">
        <v>1482</v>
      </c>
      <c r="Y131" s="308" t="s">
        <v>1491</v>
      </c>
      <c r="Z131" s="308" t="s">
        <v>1491</v>
      </c>
      <c r="AA131" s="308" t="s">
        <v>1491</v>
      </c>
      <c r="AB131" s="308" t="s">
        <v>1491</v>
      </c>
      <c r="AC131" s="308" t="s">
        <v>1491</v>
      </c>
      <c r="AD131" s="308" t="s">
        <v>1491</v>
      </c>
      <c r="AE131" s="308" t="s">
        <v>1482</v>
      </c>
      <c r="AF131" s="308" t="s">
        <v>1491</v>
      </c>
      <c r="AG131" s="308" t="s">
        <v>1491</v>
      </c>
      <c r="AH131" s="308" t="s">
        <v>1491</v>
      </c>
      <c r="AI131" s="308" t="s">
        <v>1491</v>
      </c>
      <c r="AJ131" s="308" t="s">
        <v>1491</v>
      </c>
      <c r="AK131" s="308" t="s">
        <v>1491</v>
      </c>
      <c r="AL131" s="308" t="s">
        <v>1482</v>
      </c>
      <c r="AM131" s="308" t="s">
        <v>1491</v>
      </c>
      <c r="AO131" s="322">
        <f t="shared" si="13"/>
        <v>0</v>
      </c>
      <c r="AP131" s="322">
        <f t="shared" si="12"/>
        <v>0</v>
      </c>
      <c r="AQ131" s="322">
        <f t="shared" si="12"/>
        <v>5</v>
      </c>
      <c r="AR131" s="322">
        <f t="shared" si="12"/>
        <v>0</v>
      </c>
      <c r="AS131" s="322">
        <f t="shared" si="12"/>
        <v>0</v>
      </c>
      <c r="AT131" s="322">
        <f t="shared" si="12"/>
        <v>0</v>
      </c>
      <c r="AU131" s="322">
        <f t="shared" si="12"/>
        <v>0</v>
      </c>
      <c r="AV131" s="322">
        <f t="shared" si="12"/>
        <v>0</v>
      </c>
      <c r="AW131" s="322">
        <f t="shared" si="12"/>
        <v>0</v>
      </c>
      <c r="AX131" s="322">
        <f t="shared" si="12"/>
        <v>0</v>
      </c>
      <c r="AY131" s="322">
        <f t="shared" si="12"/>
        <v>0</v>
      </c>
      <c r="AZ131" s="322">
        <f t="shared" si="12"/>
        <v>25</v>
      </c>
      <c r="BA131" s="323">
        <f t="shared" si="9"/>
        <v>30</v>
      </c>
      <c r="BE131" s="323">
        <v>30</v>
      </c>
    </row>
    <row r="132" spans="2:57" ht="18.600000000000001" customHeight="1" x14ac:dyDescent="0.3">
      <c r="B132" s="255">
        <v>123</v>
      </c>
      <c r="C132" s="266">
        <v>1013612458</v>
      </c>
      <c r="D132" s="257" t="str">
        <f>IFERROR(VLOOKUP($C132,[2]BD!$B$6:$O$205,2,0),"")</f>
        <v>TORRES GOMEZ SANDI YUSVELI</v>
      </c>
      <c r="E132" s="259" t="s">
        <v>1448</v>
      </c>
      <c r="F132" s="284" t="s">
        <v>178</v>
      </c>
      <c r="G132" s="257" t="str">
        <f>IFERROR(VLOOKUP($C132,[2]BD!$B$6:$O$205,14,0),"")</f>
        <v>3209567199</v>
      </c>
      <c r="H132" s="257" t="s">
        <v>202</v>
      </c>
      <c r="I132" s="257" t="str">
        <f>IFERROR(VLOOKUP($C132,[2]BD!$B$6:$O$205,4,0),"")</f>
        <v>18/10/2025</v>
      </c>
      <c r="J132" s="308" t="s">
        <v>1482</v>
      </c>
      <c r="K132" s="308" t="s">
        <v>1491</v>
      </c>
      <c r="L132" s="308" t="s">
        <v>1491</v>
      </c>
      <c r="M132" s="308" t="s">
        <v>1491</v>
      </c>
      <c r="N132" s="308" t="s">
        <v>1491</v>
      </c>
      <c r="O132" s="308" t="s">
        <v>1491</v>
      </c>
      <c r="P132" s="308" t="s">
        <v>1491</v>
      </c>
      <c r="Q132" s="308" t="s">
        <v>1482</v>
      </c>
      <c r="R132" s="308" t="s">
        <v>1491</v>
      </c>
      <c r="S132" s="308" t="s">
        <v>1491</v>
      </c>
      <c r="T132" s="308" t="s">
        <v>1491</v>
      </c>
      <c r="U132" s="308" t="s">
        <v>1491</v>
      </c>
      <c r="V132" s="308" t="s">
        <v>1491</v>
      </c>
      <c r="W132" s="308" t="s">
        <v>1491</v>
      </c>
      <c r="X132" s="308" t="s">
        <v>1482</v>
      </c>
      <c r="Y132" s="308" t="s">
        <v>1491</v>
      </c>
      <c r="Z132" s="308" t="s">
        <v>1491</v>
      </c>
      <c r="AA132" s="308" t="s">
        <v>1491</v>
      </c>
      <c r="AB132" s="308" t="s">
        <v>1491</v>
      </c>
      <c r="AC132" s="308" t="s">
        <v>1491</v>
      </c>
      <c r="AD132" s="308" t="s">
        <v>1491</v>
      </c>
      <c r="AE132" s="308" t="s">
        <v>1482</v>
      </c>
      <c r="AF132" s="308" t="s">
        <v>1491</v>
      </c>
      <c r="AG132" s="308" t="s">
        <v>1491</v>
      </c>
      <c r="AH132" s="308" t="s">
        <v>1491</v>
      </c>
      <c r="AI132" s="308" t="s">
        <v>1491</v>
      </c>
      <c r="AJ132" s="308" t="s">
        <v>1491</v>
      </c>
      <c r="AK132" s="308" t="s">
        <v>1491</v>
      </c>
      <c r="AL132" s="308" t="s">
        <v>1482</v>
      </c>
      <c r="AM132" s="308" t="s">
        <v>1491</v>
      </c>
      <c r="AO132" s="322">
        <f t="shared" si="13"/>
        <v>0</v>
      </c>
      <c r="AP132" s="322">
        <f t="shared" si="12"/>
        <v>0</v>
      </c>
      <c r="AQ132" s="322">
        <f t="shared" si="12"/>
        <v>5</v>
      </c>
      <c r="AR132" s="322">
        <f t="shared" si="12"/>
        <v>0</v>
      </c>
      <c r="AS132" s="322">
        <f t="shared" si="12"/>
        <v>0</v>
      </c>
      <c r="AT132" s="322">
        <f t="shared" si="12"/>
        <v>0</v>
      </c>
      <c r="AU132" s="322">
        <f t="shared" si="12"/>
        <v>0</v>
      </c>
      <c r="AV132" s="322">
        <f t="shared" si="12"/>
        <v>0</v>
      </c>
      <c r="AW132" s="322">
        <f t="shared" si="12"/>
        <v>0</v>
      </c>
      <c r="AX132" s="322">
        <f t="shared" si="12"/>
        <v>0</v>
      </c>
      <c r="AY132" s="322">
        <f t="shared" si="12"/>
        <v>0</v>
      </c>
      <c r="AZ132" s="322">
        <f t="shared" si="12"/>
        <v>25</v>
      </c>
      <c r="BA132" s="323">
        <f t="shared" si="9"/>
        <v>30</v>
      </c>
      <c r="BE132" s="323">
        <v>30</v>
      </c>
    </row>
    <row r="133" spans="2:57" ht="18.600000000000001" customHeight="1" x14ac:dyDescent="0.3">
      <c r="B133" s="255">
        <v>124</v>
      </c>
      <c r="C133" s="266">
        <v>1073599974</v>
      </c>
      <c r="D133" s="257" t="str">
        <f>IFERROR(VLOOKUP($C133,[2]BD!$B$6:$O$205,2,0),"")</f>
        <v>GARZON LUGO EDWARD MIGUEL</v>
      </c>
      <c r="E133" s="259" t="s">
        <v>1448</v>
      </c>
      <c r="F133" s="284" t="s">
        <v>982</v>
      </c>
      <c r="G133" s="257" t="str">
        <f>IFERROR(VLOOKUP($C133,[2]BD!$B$6:$O$205,14,0),"")</f>
        <v>3219008529</v>
      </c>
      <c r="H133" s="257" t="s">
        <v>202</v>
      </c>
      <c r="I133" s="257" t="str">
        <f>IFERROR(VLOOKUP($C133,[2]BD!$B$6:$O$205,4,0),"")</f>
        <v>18/10/2025</v>
      </c>
      <c r="J133" s="308" t="s">
        <v>1482</v>
      </c>
      <c r="K133" s="308" t="s">
        <v>1491</v>
      </c>
      <c r="L133" s="308" t="s">
        <v>1491</v>
      </c>
      <c r="M133" s="308" t="s">
        <v>1491</v>
      </c>
      <c r="N133" s="308" t="s">
        <v>1491</v>
      </c>
      <c r="O133" s="308" t="s">
        <v>1491</v>
      </c>
      <c r="P133" s="308" t="s">
        <v>1491</v>
      </c>
      <c r="Q133" s="308" t="s">
        <v>1482</v>
      </c>
      <c r="R133" s="308" t="s">
        <v>1491</v>
      </c>
      <c r="S133" s="308" t="s">
        <v>1491</v>
      </c>
      <c r="T133" s="308" t="s">
        <v>1491</v>
      </c>
      <c r="U133" s="308" t="s">
        <v>1491</v>
      </c>
      <c r="V133" s="308" t="s">
        <v>1491</v>
      </c>
      <c r="W133" s="308" t="s">
        <v>1491</v>
      </c>
      <c r="X133" s="308" t="s">
        <v>1482</v>
      </c>
      <c r="Y133" s="308" t="s">
        <v>1491</v>
      </c>
      <c r="Z133" s="308" t="s">
        <v>1491</v>
      </c>
      <c r="AA133" s="308" t="s">
        <v>1491</v>
      </c>
      <c r="AB133" s="308" t="s">
        <v>1491</v>
      </c>
      <c r="AC133" s="308" t="s">
        <v>1491</v>
      </c>
      <c r="AD133" s="308" t="s">
        <v>1491</v>
      </c>
      <c r="AE133" s="308" t="s">
        <v>1482</v>
      </c>
      <c r="AF133" s="308" t="s">
        <v>1491</v>
      </c>
      <c r="AG133" s="308" t="s">
        <v>1491</v>
      </c>
      <c r="AH133" s="308" t="s">
        <v>1491</v>
      </c>
      <c r="AI133" s="308" t="s">
        <v>1491</v>
      </c>
      <c r="AJ133" s="308" t="s">
        <v>1491</v>
      </c>
      <c r="AK133" s="308" t="s">
        <v>1491</v>
      </c>
      <c r="AL133" s="308" t="s">
        <v>1482</v>
      </c>
      <c r="AM133" s="308" t="s">
        <v>1491</v>
      </c>
      <c r="AO133" s="322">
        <f t="shared" si="13"/>
        <v>0</v>
      </c>
      <c r="AP133" s="322">
        <f t="shared" si="12"/>
        <v>0</v>
      </c>
      <c r="AQ133" s="322">
        <f t="shared" si="12"/>
        <v>5</v>
      </c>
      <c r="AR133" s="322">
        <f t="shared" si="12"/>
        <v>0</v>
      </c>
      <c r="AS133" s="322">
        <f t="shared" si="12"/>
        <v>0</v>
      </c>
      <c r="AT133" s="322">
        <f t="shared" si="12"/>
        <v>0</v>
      </c>
      <c r="AU133" s="322">
        <f t="shared" si="12"/>
        <v>0</v>
      </c>
      <c r="AV133" s="322">
        <f t="shared" si="12"/>
        <v>0</v>
      </c>
      <c r="AW133" s="322">
        <f t="shared" si="12"/>
        <v>0</v>
      </c>
      <c r="AX133" s="322">
        <f t="shared" si="12"/>
        <v>0</v>
      </c>
      <c r="AY133" s="322">
        <f t="shared" si="12"/>
        <v>0</v>
      </c>
      <c r="AZ133" s="322">
        <f t="shared" si="12"/>
        <v>25</v>
      </c>
      <c r="BA133" s="323">
        <f t="shared" si="9"/>
        <v>30</v>
      </c>
      <c r="BE133" s="323">
        <v>30</v>
      </c>
    </row>
    <row r="134" spans="2:57" ht="18.600000000000001" customHeight="1" x14ac:dyDescent="0.3">
      <c r="B134" s="255">
        <v>125</v>
      </c>
      <c r="C134" s="266">
        <v>66834181</v>
      </c>
      <c r="D134" s="257" t="str">
        <f>IFERROR(VLOOKUP($C134,[2]BD!$B$6:$O$205,2,0),"")</f>
        <v xml:space="preserve">CHACON MIRIAN PATRICIA </v>
      </c>
      <c r="E134" s="259" t="s">
        <v>1448</v>
      </c>
      <c r="F134" s="284" t="s">
        <v>178</v>
      </c>
      <c r="G134" s="257" t="str">
        <f>IFERROR(VLOOKUP($C134,[2]BD!$B$6:$O$205,14,0),"")</f>
        <v>3106606735</v>
      </c>
      <c r="H134" s="257" t="s">
        <v>204</v>
      </c>
      <c r="I134" s="257" t="str">
        <f>IFERROR(VLOOKUP($C134,[2]BD!$B$6:$O$205,4,0),"")</f>
        <v>18/10/2025</v>
      </c>
      <c r="J134" s="308" t="s">
        <v>1482</v>
      </c>
      <c r="K134" s="308" t="s">
        <v>1491</v>
      </c>
      <c r="L134" s="308" t="s">
        <v>1491</v>
      </c>
      <c r="M134" s="308" t="s">
        <v>1491</v>
      </c>
      <c r="N134" s="308" t="s">
        <v>1491</v>
      </c>
      <c r="O134" s="308" t="s">
        <v>1491</v>
      </c>
      <c r="P134" s="308" t="s">
        <v>1491</v>
      </c>
      <c r="Q134" s="308" t="s">
        <v>1482</v>
      </c>
      <c r="R134" s="308" t="s">
        <v>1491</v>
      </c>
      <c r="S134" s="308" t="s">
        <v>1491</v>
      </c>
      <c r="T134" s="308" t="s">
        <v>1491</v>
      </c>
      <c r="U134" s="308" t="s">
        <v>1491</v>
      </c>
      <c r="V134" s="308" t="s">
        <v>1491</v>
      </c>
      <c r="W134" s="308" t="s">
        <v>1491</v>
      </c>
      <c r="X134" s="308" t="s">
        <v>1482</v>
      </c>
      <c r="Y134" s="308" t="s">
        <v>1491</v>
      </c>
      <c r="Z134" s="308" t="s">
        <v>1491</v>
      </c>
      <c r="AA134" s="308" t="s">
        <v>1491</v>
      </c>
      <c r="AB134" s="308" t="s">
        <v>1491</v>
      </c>
      <c r="AC134" s="308" t="s">
        <v>1491</v>
      </c>
      <c r="AD134" s="308" t="s">
        <v>1491</v>
      </c>
      <c r="AE134" s="308" t="s">
        <v>1482</v>
      </c>
      <c r="AF134" s="308" t="s">
        <v>1491</v>
      </c>
      <c r="AG134" s="308" t="s">
        <v>1491</v>
      </c>
      <c r="AH134" s="308" t="s">
        <v>1491</v>
      </c>
      <c r="AI134" s="308" t="s">
        <v>1491</v>
      </c>
      <c r="AJ134" s="308" t="s">
        <v>1491</v>
      </c>
      <c r="AK134" s="308" t="s">
        <v>1491</v>
      </c>
      <c r="AL134" s="308" t="s">
        <v>1482</v>
      </c>
      <c r="AM134" s="308" t="s">
        <v>1491</v>
      </c>
      <c r="AO134" s="322">
        <f t="shared" si="13"/>
        <v>0</v>
      </c>
      <c r="AP134" s="322">
        <f t="shared" si="12"/>
        <v>0</v>
      </c>
      <c r="AQ134" s="322">
        <f t="shared" si="12"/>
        <v>5</v>
      </c>
      <c r="AR134" s="322">
        <f t="shared" si="12"/>
        <v>0</v>
      </c>
      <c r="AS134" s="322">
        <f t="shared" si="12"/>
        <v>0</v>
      </c>
      <c r="AT134" s="322">
        <f t="shared" si="12"/>
        <v>0</v>
      </c>
      <c r="AU134" s="322">
        <f t="shared" si="12"/>
        <v>0</v>
      </c>
      <c r="AV134" s="322">
        <f t="shared" si="12"/>
        <v>0</v>
      </c>
      <c r="AW134" s="322">
        <f t="shared" si="12"/>
        <v>0</v>
      </c>
      <c r="AX134" s="322">
        <f t="shared" si="12"/>
        <v>0</v>
      </c>
      <c r="AY134" s="322">
        <f t="shared" si="12"/>
        <v>0</v>
      </c>
      <c r="AZ134" s="322">
        <f t="shared" si="12"/>
        <v>25</v>
      </c>
      <c r="BA134" s="323">
        <f t="shared" si="9"/>
        <v>30</v>
      </c>
      <c r="BE134" s="323">
        <v>30</v>
      </c>
    </row>
    <row r="135" spans="2:57" ht="18.600000000000001" customHeight="1" x14ac:dyDescent="0.3">
      <c r="B135" s="255">
        <v>126</v>
      </c>
      <c r="C135" s="266">
        <v>52381579</v>
      </c>
      <c r="D135" s="257" t="str">
        <f>IFERROR(VLOOKUP($C135,[2]BD!$B$6:$O$205,2,0),"")</f>
        <v xml:space="preserve">ALTURO FLORIAN JACQUELINE </v>
      </c>
      <c r="E135" s="259" t="s">
        <v>1448</v>
      </c>
      <c r="F135" s="284" t="s">
        <v>178</v>
      </c>
      <c r="G135" s="257" t="str">
        <f>IFERROR(VLOOKUP($C135,[2]BD!$B$6:$O$205,14,0),"")</f>
        <v>3114788014</v>
      </c>
      <c r="H135" s="257" t="s">
        <v>202</v>
      </c>
      <c r="I135" s="257" t="str">
        <f>IFERROR(VLOOKUP($C135,[2]BD!$B$6:$O$205,4,0),"")</f>
        <v>18/10/2025</v>
      </c>
      <c r="J135" s="308" t="s">
        <v>1482</v>
      </c>
      <c r="K135" s="308" t="s">
        <v>1491</v>
      </c>
      <c r="L135" s="308" t="s">
        <v>1491</v>
      </c>
      <c r="M135" s="308" t="s">
        <v>1491</v>
      </c>
      <c r="N135" s="308" t="s">
        <v>1491</v>
      </c>
      <c r="O135" s="308" t="s">
        <v>1491</v>
      </c>
      <c r="P135" s="308" t="s">
        <v>1491</v>
      </c>
      <c r="Q135" s="308" t="s">
        <v>1482</v>
      </c>
      <c r="R135" s="308" t="s">
        <v>1491</v>
      </c>
      <c r="S135" s="308" t="s">
        <v>1491</v>
      </c>
      <c r="T135" s="308" t="s">
        <v>1491</v>
      </c>
      <c r="U135" s="308" t="s">
        <v>1491</v>
      </c>
      <c r="V135" s="308" t="s">
        <v>1491</v>
      </c>
      <c r="W135" s="308" t="s">
        <v>1491</v>
      </c>
      <c r="X135" s="308" t="s">
        <v>1482</v>
      </c>
      <c r="Y135" s="308" t="s">
        <v>1491</v>
      </c>
      <c r="Z135" s="308" t="s">
        <v>1491</v>
      </c>
      <c r="AA135" s="308" t="s">
        <v>1491</v>
      </c>
      <c r="AB135" s="308" t="s">
        <v>1491</v>
      </c>
      <c r="AC135" s="308" t="s">
        <v>1491</v>
      </c>
      <c r="AD135" s="308" t="s">
        <v>1491</v>
      </c>
      <c r="AE135" s="308" t="s">
        <v>1482</v>
      </c>
      <c r="AF135" s="308" t="s">
        <v>1491</v>
      </c>
      <c r="AG135" s="308" t="s">
        <v>1491</v>
      </c>
      <c r="AH135" s="308" t="s">
        <v>1491</v>
      </c>
      <c r="AI135" s="308" t="s">
        <v>1491</v>
      </c>
      <c r="AJ135" s="308" t="s">
        <v>1491</v>
      </c>
      <c r="AK135" s="308" t="s">
        <v>1491</v>
      </c>
      <c r="AL135" s="308" t="s">
        <v>1482</v>
      </c>
      <c r="AM135" s="308" t="s">
        <v>1491</v>
      </c>
      <c r="AO135" s="322">
        <f t="shared" si="13"/>
        <v>0</v>
      </c>
      <c r="AP135" s="322">
        <f t="shared" si="12"/>
        <v>0</v>
      </c>
      <c r="AQ135" s="322">
        <f t="shared" si="12"/>
        <v>5</v>
      </c>
      <c r="AR135" s="322">
        <f t="shared" si="12"/>
        <v>0</v>
      </c>
      <c r="AS135" s="322">
        <f t="shared" si="12"/>
        <v>0</v>
      </c>
      <c r="AT135" s="322">
        <f t="shared" si="12"/>
        <v>0</v>
      </c>
      <c r="AU135" s="322">
        <f t="shared" si="12"/>
        <v>0</v>
      </c>
      <c r="AV135" s="322">
        <f t="shared" si="12"/>
        <v>0</v>
      </c>
      <c r="AW135" s="322">
        <f t="shared" si="12"/>
        <v>0</v>
      </c>
      <c r="AX135" s="322">
        <f t="shared" si="12"/>
        <v>0</v>
      </c>
      <c r="AY135" s="322">
        <f t="shared" si="12"/>
        <v>0</v>
      </c>
      <c r="AZ135" s="322">
        <f t="shared" si="12"/>
        <v>25</v>
      </c>
      <c r="BA135" s="323">
        <f t="shared" si="9"/>
        <v>30</v>
      </c>
      <c r="BE135" s="323">
        <v>30</v>
      </c>
    </row>
    <row r="136" spans="2:57" ht="18.600000000000001" customHeight="1" x14ac:dyDescent="0.3">
      <c r="B136" s="255">
        <v>127</v>
      </c>
      <c r="C136" s="266">
        <v>52927563</v>
      </c>
      <c r="D136" s="257" t="str">
        <f>IFERROR(VLOOKUP($C136,[2]BD!$B$6:$O$205,2,0),"")</f>
        <v>BAENA JIMENEZ GINA ISABEL</v>
      </c>
      <c r="E136" s="259" t="s">
        <v>1448</v>
      </c>
      <c r="F136" s="284" t="s">
        <v>178</v>
      </c>
      <c r="G136" s="257" t="str">
        <f>IFERROR(VLOOKUP($C136,[2]BD!$B$6:$O$205,14,0),"")</f>
        <v>3223120404</v>
      </c>
      <c r="H136" s="257" t="s">
        <v>202</v>
      </c>
      <c r="I136" s="257" t="str">
        <f>IFERROR(VLOOKUP($C136,[2]BD!$B$6:$O$205,4,0),"")</f>
        <v>18/10/2025</v>
      </c>
      <c r="J136" s="308" t="s">
        <v>1482</v>
      </c>
      <c r="K136" s="308" t="s">
        <v>1491</v>
      </c>
      <c r="L136" s="308" t="s">
        <v>1491</v>
      </c>
      <c r="M136" s="308" t="s">
        <v>1491</v>
      </c>
      <c r="N136" s="308" t="s">
        <v>1491</v>
      </c>
      <c r="O136" s="308" t="s">
        <v>1491</v>
      </c>
      <c r="P136" s="308" t="s">
        <v>1491</v>
      </c>
      <c r="Q136" s="308" t="s">
        <v>1482</v>
      </c>
      <c r="R136" s="308" t="s">
        <v>1491</v>
      </c>
      <c r="S136" s="308" t="s">
        <v>1491</v>
      </c>
      <c r="T136" s="308" t="s">
        <v>1491</v>
      </c>
      <c r="U136" s="308" t="s">
        <v>1491</v>
      </c>
      <c r="V136" s="308" t="s">
        <v>1491</v>
      </c>
      <c r="W136" s="308" t="s">
        <v>1491</v>
      </c>
      <c r="X136" s="308" t="s">
        <v>1482</v>
      </c>
      <c r="Y136" s="308" t="s">
        <v>1491</v>
      </c>
      <c r="Z136" s="308" t="s">
        <v>1491</v>
      </c>
      <c r="AA136" s="308" t="s">
        <v>1491</v>
      </c>
      <c r="AB136" s="308" t="s">
        <v>1491</v>
      </c>
      <c r="AC136" s="308" t="s">
        <v>1491</v>
      </c>
      <c r="AD136" s="308" t="s">
        <v>1491</v>
      </c>
      <c r="AE136" s="308" t="s">
        <v>1482</v>
      </c>
      <c r="AF136" s="308" t="s">
        <v>1491</v>
      </c>
      <c r="AG136" s="308" t="s">
        <v>1491</v>
      </c>
      <c r="AH136" s="308" t="s">
        <v>1491</v>
      </c>
      <c r="AI136" s="308" t="s">
        <v>1491</v>
      </c>
      <c r="AJ136" s="308" t="s">
        <v>1491</v>
      </c>
      <c r="AK136" s="308" t="s">
        <v>1491</v>
      </c>
      <c r="AL136" s="308" t="s">
        <v>1482</v>
      </c>
      <c r="AM136" s="308" t="s">
        <v>1491</v>
      </c>
      <c r="AO136" s="322">
        <f t="shared" si="13"/>
        <v>0</v>
      </c>
      <c r="AP136" s="322">
        <f t="shared" si="12"/>
        <v>0</v>
      </c>
      <c r="AQ136" s="322">
        <f t="shared" si="12"/>
        <v>5</v>
      </c>
      <c r="AR136" s="322">
        <f t="shared" si="12"/>
        <v>0</v>
      </c>
      <c r="AS136" s="322">
        <f t="shared" si="12"/>
        <v>0</v>
      </c>
      <c r="AT136" s="322">
        <f t="shared" si="12"/>
        <v>0</v>
      </c>
      <c r="AU136" s="322">
        <f t="shared" si="12"/>
        <v>0</v>
      </c>
      <c r="AV136" s="322">
        <f t="shared" si="12"/>
        <v>0</v>
      </c>
      <c r="AW136" s="322">
        <f t="shared" si="12"/>
        <v>0</v>
      </c>
      <c r="AX136" s="322">
        <f t="shared" si="12"/>
        <v>0</v>
      </c>
      <c r="AY136" s="322">
        <f t="shared" si="12"/>
        <v>0</v>
      </c>
      <c r="AZ136" s="322">
        <f t="shared" si="12"/>
        <v>25</v>
      </c>
      <c r="BA136" s="323">
        <f t="shared" si="9"/>
        <v>30</v>
      </c>
      <c r="BE136" s="323">
        <v>30</v>
      </c>
    </row>
    <row r="137" spans="2:57" ht="18.600000000000001" customHeight="1" x14ac:dyDescent="0.3">
      <c r="B137" s="255">
        <v>128</v>
      </c>
      <c r="C137" s="266">
        <v>79453613</v>
      </c>
      <c r="D137" s="257" t="str">
        <f>IFERROR(VLOOKUP($C137,[2]BD!$B$6:$O$205,2,0),"")</f>
        <v xml:space="preserve">MEDINA ANGEL GILBERTO </v>
      </c>
      <c r="E137" s="259" t="s">
        <v>1448</v>
      </c>
      <c r="F137" s="284" t="s">
        <v>982</v>
      </c>
      <c r="G137" s="257" t="str">
        <f>IFERROR(VLOOKUP($C137,[2]BD!$B$6:$O$205,14,0),"")</f>
        <v>3123921438</v>
      </c>
      <c r="H137" s="257" t="s">
        <v>202</v>
      </c>
      <c r="I137" s="257" t="str">
        <f>IFERROR(VLOOKUP($C137,[2]BD!$B$6:$O$205,4,0),"")</f>
        <v>18/10/2025</v>
      </c>
      <c r="J137" s="308" t="s">
        <v>1482</v>
      </c>
      <c r="K137" s="308" t="s">
        <v>1491</v>
      </c>
      <c r="L137" s="308" t="s">
        <v>1491</v>
      </c>
      <c r="M137" s="308" t="s">
        <v>1491</v>
      </c>
      <c r="N137" s="308" t="s">
        <v>1491</v>
      </c>
      <c r="O137" s="308" t="s">
        <v>1491</v>
      </c>
      <c r="P137" s="308" t="s">
        <v>1491</v>
      </c>
      <c r="Q137" s="308" t="s">
        <v>1482</v>
      </c>
      <c r="R137" s="308" t="s">
        <v>1491</v>
      </c>
      <c r="S137" s="308" t="s">
        <v>1491</v>
      </c>
      <c r="T137" s="308" t="s">
        <v>1491</v>
      </c>
      <c r="U137" s="308" t="s">
        <v>1491</v>
      </c>
      <c r="V137" s="308" t="s">
        <v>1491</v>
      </c>
      <c r="W137" s="308" t="s">
        <v>1491</v>
      </c>
      <c r="X137" s="308" t="s">
        <v>1482</v>
      </c>
      <c r="Y137" s="308" t="s">
        <v>1491</v>
      </c>
      <c r="Z137" s="308" t="s">
        <v>1491</v>
      </c>
      <c r="AA137" s="308" t="s">
        <v>1491</v>
      </c>
      <c r="AB137" s="308" t="s">
        <v>1491</v>
      </c>
      <c r="AC137" s="308" t="s">
        <v>1491</v>
      </c>
      <c r="AD137" s="308" t="s">
        <v>1491</v>
      </c>
      <c r="AE137" s="308" t="s">
        <v>1482</v>
      </c>
      <c r="AF137" s="308" t="s">
        <v>1491</v>
      </c>
      <c r="AG137" s="308" t="s">
        <v>1491</v>
      </c>
      <c r="AH137" s="308" t="s">
        <v>1491</v>
      </c>
      <c r="AI137" s="308" t="s">
        <v>1491</v>
      </c>
      <c r="AJ137" s="308" t="s">
        <v>1491</v>
      </c>
      <c r="AK137" s="308" t="s">
        <v>1491</v>
      </c>
      <c r="AL137" s="308" t="s">
        <v>1482</v>
      </c>
      <c r="AM137" s="308" t="s">
        <v>1491</v>
      </c>
      <c r="AO137" s="322">
        <f t="shared" si="13"/>
        <v>0</v>
      </c>
      <c r="AP137" s="322">
        <f t="shared" si="12"/>
        <v>0</v>
      </c>
      <c r="AQ137" s="322">
        <f t="shared" si="12"/>
        <v>5</v>
      </c>
      <c r="AR137" s="322">
        <f t="shared" si="12"/>
        <v>0</v>
      </c>
      <c r="AS137" s="322">
        <f t="shared" si="12"/>
        <v>0</v>
      </c>
      <c r="AT137" s="322">
        <f t="shared" si="12"/>
        <v>0</v>
      </c>
      <c r="AU137" s="322">
        <f t="shared" si="12"/>
        <v>0</v>
      </c>
      <c r="AV137" s="322">
        <f t="shared" si="12"/>
        <v>0</v>
      </c>
      <c r="AW137" s="322">
        <f t="shared" si="12"/>
        <v>0</v>
      </c>
      <c r="AX137" s="322">
        <f t="shared" si="12"/>
        <v>0</v>
      </c>
      <c r="AY137" s="322">
        <f t="shared" si="12"/>
        <v>0</v>
      </c>
      <c r="AZ137" s="322">
        <f t="shared" si="12"/>
        <v>25</v>
      </c>
      <c r="BA137" s="323">
        <f t="shared" si="9"/>
        <v>30</v>
      </c>
      <c r="BE137" s="323">
        <v>30</v>
      </c>
    </row>
    <row r="138" spans="2:57" ht="18.600000000000001" customHeight="1" x14ac:dyDescent="0.3">
      <c r="B138" s="255">
        <v>129</v>
      </c>
      <c r="C138" s="266">
        <v>52550381</v>
      </c>
      <c r="D138" s="257" t="str">
        <f>IFERROR(VLOOKUP($C138,[2]BD!$B$6:$O$205,2,0),"")</f>
        <v>GUZMAN RODRIGUEZ AINED LORENA</v>
      </c>
      <c r="E138" s="259" t="s">
        <v>1448</v>
      </c>
      <c r="F138" s="284" t="s">
        <v>178</v>
      </c>
      <c r="G138" s="257" t="str">
        <f>IFERROR(VLOOKUP($C138,[2]BD!$B$6:$O$205,14,0),"")</f>
        <v>3143404528</v>
      </c>
      <c r="H138" s="257" t="s">
        <v>202</v>
      </c>
      <c r="I138" s="257" t="str">
        <f>IFERROR(VLOOKUP($C138,[2]BD!$B$6:$O$205,4,0),"")</f>
        <v>18/10/2025</v>
      </c>
      <c r="J138" s="308" t="s">
        <v>1482</v>
      </c>
      <c r="K138" s="308" t="s">
        <v>1491</v>
      </c>
      <c r="L138" s="308" t="s">
        <v>1491</v>
      </c>
      <c r="M138" s="308" t="s">
        <v>1491</v>
      </c>
      <c r="N138" s="308" t="s">
        <v>1491</v>
      </c>
      <c r="O138" s="308" t="s">
        <v>1491</v>
      </c>
      <c r="P138" s="308" t="s">
        <v>1491</v>
      </c>
      <c r="Q138" s="308" t="s">
        <v>1482</v>
      </c>
      <c r="R138" s="308" t="s">
        <v>1491</v>
      </c>
      <c r="S138" s="308" t="s">
        <v>1491</v>
      </c>
      <c r="T138" s="308" t="s">
        <v>1491</v>
      </c>
      <c r="U138" s="308" t="s">
        <v>1491</v>
      </c>
      <c r="V138" s="308" t="s">
        <v>1491</v>
      </c>
      <c r="W138" s="308" t="s">
        <v>1491</v>
      </c>
      <c r="X138" s="308" t="s">
        <v>1482</v>
      </c>
      <c r="Y138" s="308" t="s">
        <v>1491</v>
      </c>
      <c r="Z138" s="308" t="s">
        <v>1491</v>
      </c>
      <c r="AA138" s="308" t="s">
        <v>1491</v>
      </c>
      <c r="AB138" s="308" t="s">
        <v>1491</v>
      </c>
      <c r="AC138" s="308" t="s">
        <v>1491</v>
      </c>
      <c r="AD138" s="308" t="s">
        <v>1491</v>
      </c>
      <c r="AE138" s="308" t="s">
        <v>1482</v>
      </c>
      <c r="AF138" s="308" t="s">
        <v>1491</v>
      </c>
      <c r="AG138" s="308" t="s">
        <v>1491</v>
      </c>
      <c r="AH138" s="308" t="s">
        <v>1491</v>
      </c>
      <c r="AI138" s="308" t="s">
        <v>1491</v>
      </c>
      <c r="AJ138" s="308" t="s">
        <v>1491</v>
      </c>
      <c r="AK138" s="308" t="s">
        <v>1491</v>
      </c>
      <c r="AL138" s="308" t="s">
        <v>1482</v>
      </c>
      <c r="AM138" s="308" t="s">
        <v>1491</v>
      </c>
      <c r="AO138" s="322">
        <f t="shared" si="13"/>
        <v>0</v>
      </c>
      <c r="AP138" s="322">
        <f t="shared" si="12"/>
        <v>0</v>
      </c>
      <c r="AQ138" s="322">
        <f t="shared" si="12"/>
        <v>5</v>
      </c>
      <c r="AR138" s="322">
        <f t="shared" si="12"/>
        <v>0</v>
      </c>
      <c r="AS138" s="322">
        <f t="shared" si="12"/>
        <v>0</v>
      </c>
      <c r="AT138" s="322">
        <f t="shared" si="12"/>
        <v>0</v>
      </c>
      <c r="AU138" s="322">
        <f t="shared" si="12"/>
        <v>0</v>
      </c>
      <c r="AV138" s="322">
        <f t="shared" si="12"/>
        <v>0</v>
      </c>
      <c r="AW138" s="322">
        <f t="shared" si="12"/>
        <v>0</v>
      </c>
      <c r="AX138" s="322">
        <f t="shared" si="12"/>
        <v>0</v>
      </c>
      <c r="AY138" s="322">
        <f t="shared" si="12"/>
        <v>0</v>
      </c>
      <c r="AZ138" s="322">
        <f t="shared" si="12"/>
        <v>25</v>
      </c>
      <c r="BA138" s="323">
        <f t="shared" si="9"/>
        <v>30</v>
      </c>
      <c r="BE138" s="323">
        <v>30</v>
      </c>
    </row>
    <row r="139" spans="2:57" ht="18.600000000000001" customHeight="1" x14ac:dyDescent="0.3">
      <c r="B139" s="255">
        <v>130</v>
      </c>
      <c r="C139" s="266">
        <v>1065626457</v>
      </c>
      <c r="D139" s="257" t="str">
        <f>IFERROR(VLOOKUP($C139,[2]BD!$B$6:$O$205,2,0),"")</f>
        <v>ROMERO SERRANO JAIME LUIS</v>
      </c>
      <c r="E139" s="259" t="s">
        <v>1448</v>
      </c>
      <c r="F139" s="284" t="s">
        <v>982</v>
      </c>
      <c r="G139" s="257" t="str">
        <f>IFERROR(VLOOKUP($C139,[2]BD!$B$6:$O$205,14,0),"")</f>
        <v>3206857725</v>
      </c>
      <c r="H139" s="257" t="s">
        <v>202</v>
      </c>
      <c r="I139" s="257" t="str">
        <f>IFERROR(VLOOKUP($C139,[2]BD!$B$6:$O$205,4,0),"")</f>
        <v>18/10/2025</v>
      </c>
      <c r="J139" s="308" t="s">
        <v>1482</v>
      </c>
      <c r="K139" s="308" t="s">
        <v>1491</v>
      </c>
      <c r="L139" s="308" t="s">
        <v>1491</v>
      </c>
      <c r="M139" s="308" t="s">
        <v>1491</v>
      </c>
      <c r="N139" s="308" t="s">
        <v>1491</v>
      </c>
      <c r="O139" s="308" t="s">
        <v>1491</v>
      </c>
      <c r="P139" s="308" t="s">
        <v>1491</v>
      </c>
      <c r="Q139" s="308" t="s">
        <v>1482</v>
      </c>
      <c r="R139" s="308" t="s">
        <v>1491</v>
      </c>
      <c r="S139" s="308" t="s">
        <v>1491</v>
      </c>
      <c r="T139" s="308" t="s">
        <v>1491</v>
      </c>
      <c r="U139" s="308" t="s">
        <v>1491</v>
      </c>
      <c r="V139" s="308" t="s">
        <v>1491</v>
      </c>
      <c r="W139" s="308" t="s">
        <v>1491</v>
      </c>
      <c r="X139" s="308" t="s">
        <v>1482</v>
      </c>
      <c r="Y139" s="308" t="s">
        <v>1491</v>
      </c>
      <c r="Z139" s="308" t="s">
        <v>1491</v>
      </c>
      <c r="AA139" s="308" t="s">
        <v>1491</v>
      </c>
      <c r="AB139" s="308" t="s">
        <v>1491</v>
      </c>
      <c r="AC139" s="308" t="s">
        <v>1491</v>
      </c>
      <c r="AD139" s="308" t="s">
        <v>1491</v>
      </c>
      <c r="AE139" s="308" t="s">
        <v>1482</v>
      </c>
      <c r="AF139" s="308" t="s">
        <v>1491</v>
      </c>
      <c r="AG139" s="308" t="s">
        <v>1491</v>
      </c>
      <c r="AH139" s="308" t="s">
        <v>1491</v>
      </c>
      <c r="AI139" s="308" t="s">
        <v>1491</v>
      </c>
      <c r="AJ139" s="308" t="s">
        <v>1491</v>
      </c>
      <c r="AK139" s="308" t="s">
        <v>1491</v>
      </c>
      <c r="AL139" s="308" t="s">
        <v>1482</v>
      </c>
      <c r="AM139" s="308" t="s">
        <v>1491</v>
      </c>
      <c r="AO139" s="322">
        <f t="shared" si="13"/>
        <v>0</v>
      </c>
      <c r="AP139" s="322">
        <f t="shared" si="12"/>
        <v>0</v>
      </c>
      <c r="AQ139" s="322">
        <f t="shared" si="12"/>
        <v>5</v>
      </c>
      <c r="AR139" s="322">
        <f t="shared" si="12"/>
        <v>0</v>
      </c>
      <c r="AS139" s="322">
        <f t="shared" si="12"/>
        <v>0</v>
      </c>
      <c r="AT139" s="322">
        <f t="shared" si="12"/>
        <v>0</v>
      </c>
      <c r="AU139" s="322">
        <f t="shared" si="12"/>
        <v>0</v>
      </c>
      <c r="AV139" s="322">
        <f t="shared" si="12"/>
        <v>0</v>
      </c>
      <c r="AW139" s="322">
        <f t="shared" si="12"/>
        <v>0</v>
      </c>
      <c r="AX139" s="322">
        <f t="shared" si="12"/>
        <v>0</v>
      </c>
      <c r="AY139" s="322">
        <f t="shared" si="12"/>
        <v>0</v>
      </c>
      <c r="AZ139" s="322">
        <f t="shared" si="12"/>
        <v>25</v>
      </c>
      <c r="BA139" s="323">
        <f t="shared" ref="BA139:BA202" si="14">+AZ139+AQ139</f>
        <v>30</v>
      </c>
      <c r="BE139" s="323">
        <v>25</v>
      </c>
    </row>
    <row r="140" spans="2:57" ht="18.600000000000001" customHeight="1" x14ac:dyDescent="0.3">
      <c r="B140" s="255">
        <v>131</v>
      </c>
      <c r="C140" s="266">
        <v>52038499</v>
      </c>
      <c r="D140" s="257" t="str">
        <f>IFERROR(VLOOKUP($C140,[2]BD!$B$6:$O$205,2,0),"")</f>
        <v>GUERRERO RINCON ROSA MARIA</v>
      </c>
      <c r="E140" s="259" t="s">
        <v>1448</v>
      </c>
      <c r="F140" s="284" t="s">
        <v>178</v>
      </c>
      <c r="G140" s="257" t="str">
        <f>IFERROR(VLOOKUP($C140,[2]BD!$B$6:$O$205,14,0),"")</f>
        <v>3004534624</v>
      </c>
      <c r="H140" s="257" t="s">
        <v>202</v>
      </c>
      <c r="I140" s="257" t="str">
        <f>IFERROR(VLOOKUP($C140,[2]BD!$B$6:$O$205,4,0),"")</f>
        <v>18/10/2025</v>
      </c>
      <c r="J140" s="308" t="s">
        <v>1482</v>
      </c>
      <c r="K140" s="308" t="s">
        <v>1491</v>
      </c>
      <c r="L140" s="308" t="s">
        <v>1491</v>
      </c>
      <c r="M140" s="308" t="s">
        <v>1491</v>
      </c>
      <c r="N140" s="308" t="s">
        <v>1491</v>
      </c>
      <c r="O140" s="308" t="s">
        <v>1491</v>
      </c>
      <c r="P140" s="308" t="s">
        <v>1491</v>
      </c>
      <c r="Q140" s="308" t="s">
        <v>1482</v>
      </c>
      <c r="R140" s="308" t="s">
        <v>1491</v>
      </c>
      <c r="S140" s="308" t="s">
        <v>1491</v>
      </c>
      <c r="T140" s="308" t="s">
        <v>1491</v>
      </c>
      <c r="U140" s="308" t="s">
        <v>1491</v>
      </c>
      <c r="V140" s="308" t="s">
        <v>1491</v>
      </c>
      <c r="W140" s="308" t="s">
        <v>1491</v>
      </c>
      <c r="X140" s="308" t="s">
        <v>1482</v>
      </c>
      <c r="Y140" s="308" t="s">
        <v>1491</v>
      </c>
      <c r="Z140" s="308" t="s">
        <v>1491</v>
      </c>
      <c r="AA140" s="308" t="s">
        <v>1491</v>
      </c>
      <c r="AB140" s="308" t="s">
        <v>1491</v>
      </c>
      <c r="AC140" s="308" t="s">
        <v>1491</v>
      </c>
      <c r="AD140" s="308" t="s">
        <v>1491</v>
      </c>
      <c r="AE140" s="308" t="s">
        <v>1482</v>
      </c>
      <c r="AF140" s="308" t="s">
        <v>1491</v>
      </c>
      <c r="AG140" s="308" t="s">
        <v>1491</v>
      </c>
      <c r="AH140" s="308" t="s">
        <v>1491</v>
      </c>
      <c r="AI140" s="308" t="s">
        <v>1491</v>
      </c>
      <c r="AJ140" s="308" t="s">
        <v>1491</v>
      </c>
      <c r="AK140" s="308" t="s">
        <v>1491</v>
      </c>
      <c r="AL140" s="308" t="s">
        <v>1482</v>
      </c>
      <c r="AM140" s="308" t="s">
        <v>1491</v>
      </c>
      <c r="AO140" s="322">
        <f t="shared" si="13"/>
        <v>0</v>
      </c>
      <c r="AP140" s="322">
        <f t="shared" si="12"/>
        <v>0</v>
      </c>
      <c r="AQ140" s="322">
        <f t="shared" si="12"/>
        <v>5</v>
      </c>
      <c r="AR140" s="322">
        <f t="shared" si="12"/>
        <v>0</v>
      </c>
      <c r="AS140" s="322">
        <f t="shared" si="12"/>
        <v>0</v>
      </c>
      <c r="AT140" s="322">
        <f t="shared" si="12"/>
        <v>0</v>
      </c>
      <c r="AU140" s="322">
        <f t="shared" si="12"/>
        <v>0</v>
      </c>
      <c r="AV140" s="322">
        <f t="shared" si="12"/>
        <v>0</v>
      </c>
      <c r="AW140" s="322">
        <f t="shared" si="12"/>
        <v>0</v>
      </c>
      <c r="AX140" s="322">
        <f t="shared" si="12"/>
        <v>0</v>
      </c>
      <c r="AY140" s="322">
        <f t="shared" si="12"/>
        <v>0</v>
      </c>
      <c r="AZ140" s="322">
        <f t="shared" si="12"/>
        <v>25</v>
      </c>
      <c r="BA140" s="323">
        <f t="shared" si="14"/>
        <v>30</v>
      </c>
      <c r="BE140" s="323">
        <v>30</v>
      </c>
    </row>
    <row r="141" spans="2:57" ht="18.600000000000001" customHeight="1" x14ac:dyDescent="0.3">
      <c r="B141" s="255">
        <v>132</v>
      </c>
      <c r="C141" s="266">
        <v>1235250628</v>
      </c>
      <c r="D141" s="257" t="str">
        <f>IFERROR(VLOOKUP($C141,[2]BD!$B$6:$O$205,2,0),"")</f>
        <v xml:space="preserve">JIMENEZ RIGOBERTO ANTONIO </v>
      </c>
      <c r="E141" s="259" t="s">
        <v>1448</v>
      </c>
      <c r="F141" s="284" t="s">
        <v>982</v>
      </c>
      <c r="G141" s="257" t="str">
        <f>IFERROR(VLOOKUP($C141,[2]BD!$B$6:$O$205,14,0),"")</f>
        <v>3150448123</v>
      </c>
      <c r="H141" s="257" t="s">
        <v>202</v>
      </c>
      <c r="I141" s="257" t="str">
        <f>IFERROR(VLOOKUP($C141,[2]BD!$B$6:$O$205,4,0),"")</f>
        <v>18/10/2025</v>
      </c>
      <c r="J141" s="308" t="s">
        <v>1482</v>
      </c>
      <c r="K141" s="308" t="s">
        <v>1491</v>
      </c>
      <c r="L141" s="308" t="s">
        <v>1491</v>
      </c>
      <c r="M141" s="308" t="s">
        <v>1491</v>
      </c>
      <c r="N141" s="308" t="s">
        <v>1491</v>
      </c>
      <c r="O141" s="308" t="s">
        <v>1491</v>
      </c>
      <c r="P141" s="308" t="s">
        <v>1491</v>
      </c>
      <c r="Q141" s="308" t="s">
        <v>1482</v>
      </c>
      <c r="R141" s="308" t="s">
        <v>1491</v>
      </c>
      <c r="S141" s="308" t="s">
        <v>1491</v>
      </c>
      <c r="T141" s="308" t="s">
        <v>1491</v>
      </c>
      <c r="U141" s="308" t="s">
        <v>1491</v>
      </c>
      <c r="V141" s="308" t="s">
        <v>1491</v>
      </c>
      <c r="W141" s="308" t="s">
        <v>1491</v>
      </c>
      <c r="X141" s="308" t="s">
        <v>1482</v>
      </c>
      <c r="Y141" s="308" t="s">
        <v>1491</v>
      </c>
      <c r="Z141" s="308" t="s">
        <v>1491</v>
      </c>
      <c r="AA141" s="308" t="s">
        <v>1491</v>
      </c>
      <c r="AB141" s="308" t="s">
        <v>1491</v>
      </c>
      <c r="AC141" s="308" t="s">
        <v>1491</v>
      </c>
      <c r="AD141" s="308" t="s">
        <v>1491</v>
      </c>
      <c r="AE141" s="308" t="s">
        <v>1482</v>
      </c>
      <c r="AF141" s="308" t="s">
        <v>1491</v>
      </c>
      <c r="AG141" s="308" t="s">
        <v>1491</v>
      </c>
      <c r="AH141" s="308" t="s">
        <v>1491</v>
      </c>
      <c r="AI141" s="308" t="s">
        <v>1491</v>
      </c>
      <c r="AJ141" s="308" t="s">
        <v>1491</v>
      </c>
      <c r="AK141" s="308" t="s">
        <v>1491</v>
      </c>
      <c r="AL141" s="308" t="s">
        <v>1482</v>
      </c>
      <c r="AM141" s="308" t="s">
        <v>1491</v>
      </c>
      <c r="AO141" s="322">
        <f t="shared" si="13"/>
        <v>0</v>
      </c>
      <c r="AP141" s="322">
        <f t="shared" si="12"/>
        <v>0</v>
      </c>
      <c r="AQ141" s="322">
        <f t="shared" si="12"/>
        <v>5</v>
      </c>
      <c r="AR141" s="322">
        <f t="shared" si="12"/>
        <v>0</v>
      </c>
      <c r="AS141" s="322">
        <f t="shared" si="12"/>
        <v>0</v>
      </c>
      <c r="AT141" s="322">
        <f t="shared" si="12"/>
        <v>0</v>
      </c>
      <c r="AU141" s="322">
        <f t="shared" si="12"/>
        <v>0</v>
      </c>
      <c r="AV141" s="322">
        <f t="shared" si="12"/>
        <v>0</v>
      </c>
      <c r="AW141" s="322">
        <f t="shared" si="12"/>
        <v>0</v>
      </c>
      <c r="AX141" s="322">
        <f t="shared" si="12"/>
        <v>0</v>
      </c>
      <c r="AY141" s="322">
        <f t="shared" si="12"/>
        <v>0</v>
      </c>
      <c r="AZ141" s="322">
        <f t="shared" si="12"/>
        <v>25</v>
      </c>
      <c r="BA141" s="323">
        <f t="shared" si="14"/>
        <v>30</v>
      </c>
      <c r="BE141" s="323">
        <v>30</v>
      </c>
    </row>
    <row r="142" spans="2:57" ht="18.600000000000001" customHeight="1" x14ac:dyDescent="0.3">
      <c r="B142" s="255">
        <v>133</v>
      </c>
      <c r="C142" s="266">
        <v>1023881249</v>
      </c>
      <c r="D142" s="257" t="str">
        <f>IFERROR(VLOOKUP($C142,[2]BD!$B$6:$O$205,2,0),"")</f>
        <v>POVEDA GONZALEZ MIGUEL ANGEL</v>
      </c>
      <c r="E142" s="259" t="s">
        <v>1448</v>
      </c>
      <c r="F142" s="284" t="s">
        <v>982</v>
      </c>
      <c r="G142" s="257" t="str">
        <f>IFERROR(VLOOKUP($C142,[2]BD!$B$6:$O$205,14,0),"")</f>
        <v>3219768700</v>
      </c>
      <c r="H142" s="257" t="s">
        <v>202</v>
      </c>
      <c r="I142" s="257" t="str">
        <f>IFERROR(VLOOKUP($C142,[2]BD!$B$6:$O$205,4,0),"")</f>
        <v>18/10/2025</v>
      </c>
      <c r="J142" s="308" t="s">
        <v>1482</v>
      </c>
      <c r="K142" s="308" t="s">
        <v>1491</v>
      </c>
      <c r="L142" s="308" t="s">
        <v>1491</v>
      </c>
      <c r="M142" s="308" t="s">
        <v>1491</v>
      </c>
      <c r="N142" s="308" t="s">
        <v>1491</v>
      </c>
      <c r="O142" s="308" t="s">
        <v>1491</v>
      </c>
      <c r="P142" s="308" t="s">
        <v>1491</v>
      </c>
      <c r="Q142" s="308" t="s">
        <v>1482</v>
      </c>
      <c r="R142" s="308" t="s">
        <v>1491</v>
      </c>
      <c r="S142" s="308" t="s">
        <v>1491</v>
      </c>
      <c r="T142" s="308" t="s">
        <v>1491</v>
      </c>
      <c r="U142" s="308" t="s">
        <v>1491</v>
      </c>
      <c r="V142" s="308" t="s">
        <v>1491</v>
      </c>
      <c r="W142" s="308" t="s">
        <v>1491</v>
      </c>
      <c r="X142" s="308" t="s">
        <v>1482</v>
      </c>
      <c r="Y142" s="308" t="s">
        <v>1491</v>
      </c>
      <c r="Z142" s="308" t="s">
        <v>1491</v>
      </c>
      <c r="AA142" s="308" t="s">
        <v>1491</v>
      </c>
      <c r="AB142" s="308" t="s">
        <v>1491</v>
      </c>
      <c r="AC142" s="308" t="s">
        <v>1491</v>
      </c>
      <c r="AD142" s="308" t="s">
        <v>1491</v>
      </c>
      <c r="AE142" s="308" t="s">
        <v>1482</v>
      </c>
      <c r="AF142" s="308" t="s">
        <v>1491</v>
      </c>
      <c r="AG142" s="308" t="s">
        <v>1491</v>
      </c>
      <c r="AH142" s="308" t="s">
        <v>1491</v>
      </c>
      <c r="AI142" s="308" t="s">
        <v>1491</v>
      </c>
      <c r="AJ142" s="308" t="s">
        <v>1491</v>
      </c>
      <c r="AK142" s="308" t="s">
        <v>1491</v>
      </c>
      <c r="AL142" s="308" t="s">
        <v>1482</v>
      </c>
      <c r="AM142" s="308" t="s">
        <v>1491</v>
      </c>
      <c r="AO142" s="322">
        <f t="shared" si="13"/>
        <v>0</v>
      </c>
      <c r="AP142" s="322">
        <f t="shared" si="12"/>
        <v>0</v>
      </c>
      <c r="AQ142" s="322">
        <f t="shared" si="12"/>
        <v>5</v>
      </c>
      <c r="AR142" s="322">
        <f t="shared" si="12"/>
        <v>0</v>
      </c>
      <c r="AS142" s="322">
        <f t="shared" si="12"/>
        <v>0</v>
      </c>
      <c r="AT142" s="322">
        <f t="shared" si="12"/>
        <v>0</v>
      </c>
      <c r="AU142" s="322">
        <f t="shared" si="12"/>
        <v>0</v>
      </c>
      <c r="AV142" s="322">
        <f t="shared" si="12"/>
        <v>0</v>
      </c>
      <c r="AW142" s="322">
        <f t="shared" si="12"/>
        <v>0</v>
      </c>
      <c r="AX142" s="322">
        <f t="shared" si="12"/>
        <v>0</v>
      </c>
      <c r="AY142" s="322">
        <f t="shared" si="12"/>
        <v>0</v>
      </c>
      <c r="AZ142" s="322">
        <f t="shared" si="12"/>
        <v>25</v>
      </c>
      <c r="BA142" s="323">
        <f t="shared" si="14"/>
        <v>30</v>
      </c>
      <c r="BE142" s="323">
        <v>30</v>
      </c>
    </row>
    <row r="143" spans="2:57" ht="18.600000000000001" customHeight="1" x14ac:dyDescent="0.3">
      <c r="B143" s="255">
        <v>134</v>
      </c>
      <c r="C143" s="266">
        <v>1007186042</v>
      </c>
      <c r="D143" s="257" t="str">
        <f>IFERROR(VLOOKUP($C143,[2]BD!$B$6:$O$205,2,0),"")</f>
        <v>ALARCON HERNANDEZ YENNY MARCELA</v>
      </c>
      <c r="E143" s="259" t="s">
        <v>1448</v>
      </c>
      <c r="F143" s="284" t="s">
        <v>178</v>
      </c>
      <c r="G143" s="257" t="str">
        <f>IFERROR(VLOOKUP($C143,[2]BD!$B$6:$O$205,14,0),"")</f>
        <v>3222575884</v>
      </c>
      <c r="H143" s="257" t="s">
        <v>202</v>
      </c>
      <c r="I143" s="257" t="str">
        <f>IFERROR(VLOOKUP($C143,[2]BD!$B$6:$O$205,4,0),"")</f>
        <v>18/10/2025</v>
      </c>
      <c r="J143" s="308" t="s">
        <v>1482</v>
      </c>
      <c r="K143" s="308" t="s">
        <v>1491</v>
      </c>
      <c r="L143" s="308" t="s">
        <v>1491</v>
      </c>
      <c r="M143" s="308" t="s">
        <v>1491</v>
      </c>
      <c r="N143" s="308" t="s">
        <v>1491</v>
      </c>
      <c r="O143" s="308" t="s">
        <v>1491</v>
      </c>
      <c r="P143" s="308" t="s">
        <v>1491</v>
      </c>
      <c r="Q143" s="308" t="s">
        <v>1482</v>
      </c>
      <c r="R143" s="308" t="s">
        <v>1491</v>
      </c>
      <c r="S143" s="308" t="s">
        <v>1491</v>
      </c>
      <c r="T143" s="308" t="s">
        <v>1491</v>
      </c>
      <c r="U143" s="308" t="s">
        <v>1491</v>
      </c>
      <c r="V143" s="308" t="s">
        <v>1491</v>
      </c>
      <c r="W143" s="308" t="s">
        <v>1491</v>
      </c>
      <c r="X143" s="308" t="s">
        <v>1482</v>
      </c>
      <c r="Y143" s="308" t="s">
        <v>1491</v>
      </c>
      <c r="Z143" s="308" t="s">
        <v>1491</v>
      </c>
      <c r="AA143" s="308" t="s">
        <v>1491</v>
      </c>
      <c r="AB143" s="308" t="s">
        <v>1491</v>
      </c>
      <c r="AC143" s="308" t="s">
        <v>1491</v>
      </c>
      <c r="AD143" s="308" t="s">
        <v>1491</v>
      </c>
      <c r="AE143" s="308" t="s">
        <v>1482</v>
      </c>
      <c r="AF143" s="308" t="s">
        <v>1491</v>
      </c>
      <c r="AG143" s="308" t="s">
        <v>1491</v>
      </c>
      <c r="AH143" s="308" t="s">
        <v>1491</v>
      </c>
      <c r="AI143" s="308" t="s">
        <v>1491</v>
      </c>
      <c r="AJ143" s="308" t="s">
        <v>1491</v>
      </c>
      <c r="AK143" s="308" t="s">
        <v>1491</v>
      </c>
      <c r="AL143" s="308" t="s">
        <v>1482</v>
      </c>
      <c r="AM143" s="308" t="s">
        <v>1491</v>
      </c>
      <c r="AO143" s="322">
        <f t="shared" si="13"/>
        <v>0</v>
      </c>
      <c r="AP143" s="322">
        <f t="shared" si="12"/>
        <v>0</v>
      </c>
      <c r="AQ143" s="322">
        <f t="shared" si="12"/>
        <v>5</v>
      </c>
      <c r="AR143" s="322">
        <f t="shared" si="12"/>
        <v>0</v>
      </c>
      <c r="AS143" s="322">
        <f t="shared" si="12"/>
        <v>0</v>
      </c>
      <c r="AT143" s="322">
        <f t="shared" si="12"/>
        <v>0</v>
      </c>
      <c r="AU143" s="322">
        <f t="shared" si="12"/>
        <v>0</v>
      </c>
      <c r="AV143" s="322">
        <f t="shared" si="12"/>
        <v>0</v>
      </c>
      <c r="AW143" s="322">
        <f t="shared" si="12"/>
        <v>0</v>
      </c>
      <c r="AX143" s="322">
        <f t="shared" si="12"/>
        <v>0</v>
      </c>
      <c r="AY143" s="322">
        <f t="shared" si="12"/>
        <v>0</v>
      </c>
      <c r="AZ143" s="322">
        <f t="shared" si="12"/>
        <v>25</v>
      </c>
      <c r="BA143" s="323">
        <f t="shared" si="14"/>
        <v>30</v>
      </c>
      <c r="BE143" s="323">
        <v>25</v>
      </c>
    </row>
    <row r="144" spans="2:57" ht="18.600000000000001" customHeight="1" x14ac:dyDescent="0.3">
      <c r="B144" s="255">
        <v>135</v>
      </c>
      <c r="C144" s="266">
        <v>52164356</v>
      </c>
      <c r="D144" s="257" t="str">
        <f>IFERROR(VLOOKUP($C144,[2]BD!$B$6:$O$205,2,0),"")</f>
        <v>CATUCHE PIAMBA LUZ MARINA</v>
      </c>
      <c r="E144" s="259" t="s">
        <v>1448</v>
      </c>
      <c r="F144" s="284" t="s">
        <v>178</v>
      </c>
      <c r="G144" s="257" t="str">
        <f>IFERROR(VLOOKUP($C144,[2]BD!$B$6:$O$205,14,0),"")</f>
        <v>3202450652</v>
      </c>
      <c r="H144" s="257" t="s">
        <v>201</v>
      </c>
      <c r="I144" s="257" t="str">
        <f>IFERROR(VLOOKUP($C144,[2]BD!$B$6:$O$205,4,0),"")</f>
        <v>18/10/2025</v>
      </c>
      <c r="J144" s="308" t="s">
        <v>1482</v>
      </c>
      <c r="K144" s="308" t="s">
        <v>1491</v>
      </c>
      <c r="L144" s="308" t="s">
        <v>1491</v>
      </c>
      <c r="M144" s="308" t="s">
        <v>1491</v>
      </c>
      <c r="N144" s="308" t="s">
        <v>1491</v>
      </c>
      <c r="O144" s="308" t="s">
        <v>1491</v>
      </c>
      <c r="P144" s="308" t="s">
        <v>1491</v>
      </c>
      <c r="Q144" s="308" t="s">
        <v>1482</v>
      </c>
      <c r="R144" s="308" t="s">
        <v>1491</v>
      </c>
      <c r="S144" s="308" t="s">
        <v>1491</v>
      </c>
      <c r="T144" s="308" t="s">
        <v>1491</v>
      </c>
      <c r="U144" s="308" t="s">
        <v>1491</v>
      </c>
      <c r="V144" s="308" t="s">
        <v>1491</v>
      </c>
      <c r="W144" s="308" t="s">
        <v>1491</v>
      </c>
      <c r="X144" s="308" t="s">
        <v>1482</v>
      </c>
      <c r="Y144" s="308" t="s">
        <v>1491</v>
      </c>
      <c r="Z144" s="308" t="s">
        <v>1491</v>
      </c>
      <c r="AA144" s="308" t="s">
        <v>1491</v>
      </c>
      <c r="AB144" s="308" t="s">
        <v>1491</v>
      </c>
      <c r="AC144" s="308" t="s">
        <v>1491</v>
      </c>
      <c r="AD144" s="308" t="s">
        <v>1491</v>
      </c>
      <c r="AE144" s="308" t="s">
        <v>1482</v>
      </c>
      <c r="AF144" s="308" t="s">
        <v>1491</v>
      </c>
      <c r="AG144" s="308" t="s">
        <v>1491</v>
      </c>
      <c r="AH144" s="308" t="s">
        <v>1491</v>
      </c>
      <c r="AI144" s="308" t="s">
        <v>1491</v>
      </c>
      <c r="AJ144" s="308" t="s">
        <v>1491</v>
      </c>
      <c r="AK144" s="308" t="s">
        <v>1491</v>
      </c>
      <c r="AL144" s="308" t="s">
        <v>1482</v>
      </c>
      <c r="AM144" s="308" t="s">
        <v>1491</v>
      </c>
      <c r="AO144" s="322">
        <f t="shared" si="13"/>
        <v>0</v>
      </c>
      <c r="AP144" s="322">
        <f t="shared" si="12"/>
        <v>0</v>
      </c>
      <c r="AQ144" s="322">
        <f t="shared" si="12"/>
        <v>5</v>
      </c>
      <c r="AR144" s="322">
        <f t="shared" si="12"/>
        <v>0</v>
      </c>
      <c r="AS144" s="322">
        <f t="shared" si="12"/>
        <v>0</v>
      </c>
      <c r="AT144" s="322">
        <f t="shared" si="12"/>
        <v>0</v>
      </c>
      <c r="AU144" s="322">
        <f t="shared" si="12"/>
        <v>0</v>
      </c>
      <c r="AV144" s="322">
        <f t="shared" si="12"/>
        <v>0</v>
      </c>
      <c r="AW144" s="322">
        <f t="shared" si="12"/>
        <v>0</v>
      </c>
      <c r="AX144" s="322">
        <f t="shared" si="12"/>
        <v>0</v>
      </c>
      <c r="AY144" s="322">
        <f t="shared" si="12"/>
        <v>0</v>
      </c>
      <c r="AZ144" s="322">
        <f t="shared" si="12"/>
        <v>25</v>
      </c>
      <c r="BA144" s="323">
        <f t="shared" si="14"/>
        <v>30</v>
      </c>
      <c r="BE144" s="323">
        <v>26</v>
      </c>
    </row>
    <row r="145" spans="2:57" ht="18.600000000000001" customHeight="1" x14ac:dyDescent="0.3">
      <c r="B145" s="255">
        <v>136</v>
      </c>
      <c r="C145" s="266">
        <v>28057943</v>
      </c>
      <c r="D145" s="257" t="str">
        <f>IFERROR(VLOOKUP($C145,[2]BD!$B$6:$O$205,2,0),"")</f>
        <v xml:space="preserve">CUADROS VALDERRAMA FRANCEID </v>
      </c>
      <c r="E145" s="259" t="s">
        <v>1448</v>
      </c>
      <c r="F145" s="284" t="s">
        <v>178</v>
      </c>
      <c r="G145" s="257" t="str">
        <f>IFERROR(VLOOKUP($C145,[2]BD!$B$6:$O$205,14,0),"")</f>
        <v>3016896216</v>
      </c>
      <c r="H145" s="257" t="s">
        <v>201</v>
      </c>
      <c r="I145" s="257" t="str">
        <f>IFERROR(VLOOKUP($C145,[2]BD!$B$6:$O$205,4,0),"")</f>
        <v>18/10/2025</v>
      </c>
      <c r="J145" s="308" t="s">
        <v>1482</v>
      </c>
      <c r="K145" s="308" t="s">
        <v>1491</v>
      </c>
      <c r="L145" s="308" t="s">
        <v>1491</v>
      </c>
      <c r="M145" s="308" t="s">
        <v>1491</v>
      </c>
      <c r="N145" s="308" t="s">
        <v>1491</v>
      </c>
      <c r="O145" s="308" t="s">
        <v>1491</v>
      </c>
      <c r="P145" s="308" t="s">
        <v>1491</v>
      </c>
      <c r="Q145" s="308" t="s">
        <v>1482</v>
      </c>
      <c r="R145" s="308" t="s">
        <v>1491</v>
      </c>
      <c r="S145" s="308" t="s">
        <v>1491</v>
      </c>
      <c r="T145" s="308" t="s">
        <v>1491</v>
      </c>
      <c r="U145" s="308" t="s">
        <v>1491</v>
      </c>
      <c r="V145" s="308" t="s">
        <v>1491</v>
      </c>
      <c r="W145" s="308" t="s">
        <v>1491</v>
      </c>
      <c r="X145" s="308" t="s">
        <v>1482</v>
      </c>
      <c r="Y145" s="308" t="s">
        <v>1483</v>
      </c>
      <c r="Z145" s="308" t="s">
        <v>1483</v>
      </c>
      <c r="AA145" s="308" t="s">
        <v>1491</v>
      </c>
      <c r="AB145" s="308" t="s">
        <v>1491</v>
      </c>
      <c r="AC145" s="308" t="s">
        <v>1491</v>
      </c>
      <c r="AD145" s="308" t="s">
        <v>1491</v>
      </c>
      <c r="AE145" s="308" t="s">
        <v>1482</v>
      </c>
      <c r="AF145" s="308" t="s">
        <v>1491</v>
      </c>
      <c r="AG145" s="308" t="s">
        <v>1491</v>
      </c>
      <c r="AH145" s="308" t="s">
        <v>1491</v>
      </c>
      <c r="AI145" s="308" t="s">
        <v>1491</v>
      </c>
      <c r="AJ145" s="308" t="s">
        <v>1491</v>
      </c>
      <c r="AK145" s="308" t="s">
        <v>1491</v>
      </c>
      <c r="AL145" s="308" t="s">
        <v>1482</v>
      </c>
      <c r="AM145" s="308" t="s">
        <v>1491</v>
      </c>
      <c r="AO145" s="322">
        <f t="shared" si="13"/>
        <v>0</v>
      </c>
      <c r="AP145" s="322">
        <f t="shared" si="12"/>
        <v>0</v>
      </c>
      <c r="AQ145" s="322">
        <f t="shared" si="12"/>
        <v>5</v>
      </c>
      <c r="AR145" s="322">
        <f t="shared" si="12"/>
        <v>2</v>
      </c>
      <c r="AS145" s="322">
        <f t="shared" si="12"/>
        <v>0</v>
      </c>
      <c r="AT145" s="322">
        <f t="shared" si="12"/>
        <v>0</v>
      </c>
      <c r="AU145" s="322">
        <f t="shared" si="12"/>
        <v>0</v>
      </c>
      <c r="AV145" s="322">
        <f t="shared" si="12"/>
        <v>0</v>
      </c>
      <c r="AW145" s="322">
        <f t="shared" si="12"/>
        <v>0</v>
      </c>
      <c r="AX145" s="322">
        <f t="shared" si="12"/>
        <v>0</v>
      </c>
      <c r="AY145" s="322">
        <f t="shared" si="12"/>
        <v>0</v>
      </c>
      <c r="AZ145" s="322">
        <f t="shared" si="12"/>
        <v>23</v>
      </c>
      <c r="BA145" s="323">
        <f t="shared" si="14"/>
        <v>28</v>
      </c>
      <c r="BC145" s="323">
        <v>6</v>
      </c>
      <c r="BE145" s="323">
        <v>30</v>
      </c>
    </row>
    <row r="146" spans="2:57" ht="18.600000000000001" customHeight="1" x14ac:dyDescent="0.3">
      <c r="B146" s="255">
        <v>137</v>
      </c>
      <c r="C146" s="266">
        <v>39659470</v>
      </c>
      <c r="D146" s="257" t="str">
        <f>IFERROR(VLOOKUP($C146,[2]BD!$B$6:$O$205,2,0),"")</f>
        <v>GUAYARA MOSCOSO MARIS MELDA</v>
      </c>
      <c r="E146" s="259" t="s">
        <v>1448</v>
      </c>
      <c r="F146" s="284" t="s">
        <v>178</v>
      </c>
      <c r="G146" s="257" t="str">
        <f>IFERROR(VLOOKUP($C146,[2]BD!$B$6:$O$205,14,0),"")</f>
        <v>3208232057</v>
      </c>
      <c r="H146" s="257" t="s">
        <v>201</v>
      </c>
      <c r="I146" s="257" t="str">
        <f>IFERROR(VLOOKUP($C146,[2]BD!$B$6:$O$205,4,0),"")</f>
        <v>18/10/2025</v>
      </c>
      <c r="J146" s="308" t="s">
        <v>1482</v>
      </c>
      <c r="K146" s="308" t="s">
        <v>1491</v>
      </c>
      <c r="L146" s="308" t="s">
        <v>1491</v>
      </c>
      <c r="M146" s="308" t="s">
        <v>1491</v>
      </c>
      <c r="N146" s="308" t="s">
        <v>1491</v>
      </c>
      <c r="O146" s="308" t="s">
        <v>1491</v>
      </c>
      <c r="P146" s="308" t="s">
        <v>1491</v>
      </c>
      <c r="Q146" s="308" t="s">
        <v>1482</v>
      </c>
      <c r="R146" s="308" t="s">
        <v>1491</v>
      </c>
      <c r="S146" s="308" t="s">
        <v>1491</v>
      </c>
      <c r="T146" s="308" t="s">
        <v>1491</v>
      </c>
      <c r="U146" s="308" t="s">
        <v>1491</v>
      </c>
      <c r="V146" s="308" t="s">
        <v>1491</v>
      </c>
      <c r="W146" s="308" t="s">
        <v>1491</v>
      </c>
      <c r="X146" s="308" t="s">
        <v>1482</v>
      </c>
      <c r="Y146" s="308" t="s">
        <v>1491</v>
      </c>
      <c r="Z146" s="308" t="s">
        <v>1491</v>
      </c>
      <c r="AA146" s="308" t="s">
        <v>1491</v>
      </c>
      <c r="AB146" s="308" t="s">
        <v>1491</v>
      </c>
      <c r="AC146" s="308" t="s">
        <v>1491</v>
      </c>
      <c r="AD146" s="308" t="s">
        <v>1491</v>
      </c>
      <c r="AE146" s="308" t="s">
        <v>1482</v>
      </c>
      <c r="AF146" s="308" t="s">
        <v>1491</v>
      </c>
      <c r="AG146" s="308" t="s">
        <v>1491</v>
      </c>
      <c r="AH146" s="308" t="s">
        <v>1491</v>
      </c>
      <c r="AI146" s="308" t="s">
        <v>1491</v>
      </c>
      <c r="AJ146" s="308" t="s">
        <v>1491</v>
      </c>
      <c r="AK146" s="308" t="s">
        <v>1491</v>
      </c>
      <c r="AL146" s="308" t="s">
        <v>1482</v>
      </c>
      <c r="AM146" s="308" t="s">
        <v>1491</v>
      </c>
      <c r="AO146" s="322">
        <f t="shared" si="13"/>
        <v>0</v>
      </c>
      <c r="AP146" s="322">
        <f t="shared" si="12"/>
        <v>0</v>
      </c>
      <c r="AQ146" s="322">
        <f t="shared" si="12"/>
        <v>5</v>
      </c>
      <c r="AR146" s="322">
        <f t="shared" si="12"/>
        <v>0</v>
      </c>
      <c r="AS146" s="322">
        <f t="shared" si="12"/>
        <v>0</v>
      </c>
      <c r="AT146" s="322">
        <f t="shared" si="12"/>
        <v>0</v>
      </c>
      <c r="AU146" s="322">
        <f t="shared" si="12"/>
        <v>0</v>
      </c>
      <c r="AV146" s="322">
        <f t="shared" si="12"/>
        <v>0</v>
      </c>
      <c r="AW146" s="322">
        <f t="shared" si="12"/>
        <v>0</v>
      </c>
      <c r="AX146" s="322">
        <f t="shared" si="12"/>
        <v>0</v>
      </c>
      <c r="AY146" s="322">
        <f t="shared" si="12"/>
        <v>0</v>
      </c>
      <c r="AZ146" s="322">
        <f t="shared" si="12"/>
        <v>25</v>
      </c>
      <c r="BA146" s="323">
        <f t="shared" si="14"/>
        <v>30</v>
      </c>
      <c r="BC146" s="323">
        <v>12</v>
      </c>
      <c r="BE146" s="323">
        <v>30</v>
      </c>
    </row>
    <row r="147" spans="2:57" ht="18.600000000000001" customHeight="1" x14ac:dyDescent="0.3">
      <c r="B147" s="255">
        <v>138</v>
      </c>
      <c r="C147" s="266">
        <v>52028199</v>
      </c>
      <c r="D147" s="257" t="str">
        <f>IFERROR(VLOOKUP($C147,[2]BD!$B$6:$O$205,2,0),"")</f>
        <v xml:space="preserve">LADINO ARDILA DAMARIS </v>
      </c>
      <c r="E147" s="259" t="s">
        <v>1448</v>
      </c>
      <c r="F147" s="284" t="s">
        <v>178</v>
      </c>
      <c r="G147" s="257" t="str">
        <f>IFERROR(VLOOKUP($C147,[2]BD!$B$6:$O$205,14,0),"")</f>
        <v>3102549778</v>
      </c>
      <c r="H147" s="257" t="s">
        <v>201</v>
      </c>
      <c r="I147" s="257" t="str">
        <f>IFERROR(VLOOKUP($C147,[2]BD!$B$6:$O$205,4,0),"")</f>
        <v>18/10/2025</v>
      </c>
      <c r="J147" s="308" t="s">
        <v>1482</v>
      </c>
      <c r="K147" s="308" t="s">
        <v>1491</v>
      </c>
      <c r="L147" s="308" t="s">
        <v>1491</v>
      </c>
      <c r="M147" s="308" t="s">
        <v>1491</v>
      </c>
      <c r="N147" s="308" t="s">
        <v>1491</v>
      </c>
      <c r="O147" s="308" t="s">
        <v>1491</v>
      </c>
      <c r="P147" s="308" t="s">
        <v>1491</v>
      </c>
      <c r="Q147" s="308" t="s">
        <v>1482</v>
      </c>
      <c r="R147" s="308" t="s">
        <v>1491</v>
      </c>
      <c r="S147" s="308" t="s">
        <v>1491</v>
      </c>
      <c r="T147" s="308" t="s">
        <v>1491</v>
      </c>
      <c r="U147" s="308" t="s">
        <v>1491</v>
      </c>
      <c r="V147" s="308" t="s">
        <v>1491</v>
      </c>
      <c r="W147" s="308" t="s">
        <v>1491</v>
      </c>
      <c r="X147" s="308" t="s">
        <v>1482</v>
      </c>
      <c r="Y147" s="308" t="s">
        <v>1491</v>
      </c>
      <c r="Z147" s="308" t="s">
        <v>1491</v>
      </c>
      <c r="AA147" s="308" t="s">
        <v>1491</v>
      </c>
      <c r="AB147" s="308" t="s">
        <v>1491</v>
      </c>
      <c r="AC147" s="308" t="s">
        <v>1491</v>
      </c>
      <c r="AD147" s="308" t="s">
        <v>1491</v>
      </c>
      <c r="AE147" s="308" t="s">
        <v>1482</v>
      </c>
      <c r="AF147" s="308" t="s">
        <v>1491</v>
      </c>
      <c r="AG147" s="308" t="s">
        <v>1491</v>
      </c>
      <c r="AH147" s="308" t="s">
        <v>1491</v>
      </c>
      <c r="AI147" s="308" t="s">
        <v>1491</v>
      </c>
      <c r="AJ147" s="308" t="s">
        <v>1491</v>
      </c>
      <c r="AK147" s="308" t="s">
        <v>1491</v>
      </c>
      <c r="AL147" s="308" t="s">
        <v>1482</v>
      </c>
      <c r="AM147" s="308" t="s">
        <v>1491</v>
      </c>
      <c r="AO147" s="322">
        <f t="shared" si="13"/>
        <v>0</v>
      </c>
      <c r="AP147" s="322">
        <f t="shared" si="12"/>
        <v>0</v>
      </c>
      <c r="AQ147" s="322">
        <f t="shared" si="12"/>
        <v>5</v>
      </c>
      <c r="AR147" s="322">
        <f t="shared" si="12"/>
        <v>0</v>
      </c>
      <c r="AS147" s="322">
        <f t="shared" si="12"/>
        <v>0</v>
      </c>
      <c r="AT147" s="322">
        <f t="shared" si="12"/>
        <v>0</v>
      </c>
      <c r="AU147" s="322">
        <f t="shared" si="12"/>
        <v>0</v>
      </c>
      <c r="AV147" s="322">
        <f t="shared" si="12"/>
        <v>0</v>
      </c>
      <c r="AW147" s="322">
        <f t="shared" si="12"/>
        <v>0</v>
      </c>
      <c r="AX147" s="322">
        <f t="shared" si="12"/>
        <v>0</v>
      </c>
      <c r="AY147" s="322">
        <f t="shared" si="12"/>
        <v>0</v>
      </c>
      <c r="AZ147" s="322">
        <f t="shared" si="12"/>
        <v>25</v>
      </c>
      <c r="BA147" s="323">
        <f t="shared" si="14"/>
        <v>30</v>
      </c>
      <c r="BC147" s="323">
        <v>19</v>
      </c>
      <c r="BE147" s="323">
        <v>8</v>
      </c>
    </row>
    <row r="148" spans="2:57" ht="18.600000000000001" customHeight="1" x14ac:dyDescent="0.3">
      <c r="B148" s="255">
        <v>139</v>
      </c>
      <c r="C148" s="266">
        <v>1033681788</v>
      </c>
      <c r="D148" s="257" t="str">
        <f>IFERROR(VLOOKUP($C148,[2]BD!$B$6:$O$205,2,0),"")</f>
        <v>LOAIZA PERDOMO MARITZA FERNANDA</v>
      </c>
      <c r="E148" s="259" t="s">
        <v>1448</v>
      </c>
      <c r="F148" s="284" t="s">
        <v>178</v>
      </c>
      <c r="G148" s="257" t="str">
        <f>IFERROR(VLOOKUP($C148,[2]BD!$B$6:$O$205,14,0),"")</f>
        <v>3228994379</v>
      </c>
      <c r="H148" s="257" t="s">
        <v>201</v>
      </c>
      <c r="I148" s="257" t="str">
        <f>IFERROR(VLOOKUP($C148,[2]BD!$B$6:$O$205,4,0),"")</f>
        <v>18/10/2025</v>
      </c>
      <c r="J148" s="308" t="s">
        <v>1482</v>
      </c>
      <c r="K148" s="308" t="s">
        <v>1491</v>
      </c>
      <c r="L148" s="308" t="s">
        <v>1491</v>
      </c>
      <c r="M148" s="308" t="s">
        <v>1491</v>
      </c>
      <c r="N148" s="308" t="s">
        <v>1491</v>
      </c>
      <c r="O148" s="308" t="s">
        <v>1491</v>
      </c>
      <c r="P148" s="308" t="s">
        <v>1491</v>
      </c>
      <c r="Q148" s="308" t="s">
        <v>1482</v>
      </c>
      <c r="R148" s="308" t="s">
        <v>1491</v>
      </c>
      <c r="S148" s="308" t="s">
        <v>1491</v>
      </c>
      <c r="T148" s="308" t="s">
        <v>1491</v>
      </c>
      <c r="U148" s="308" t="s">
        <v>1491</v>
      </c>
      <c r="V148" s="308" t="s">
        <v>1491</v>
      </c>
      <c r="W148" s="308" t="s">
        <v>1491</v>
      </c>
      <c r="X148" s="308" t="s">
        <v>1482</v>
      </c>
      <c r="Y148" s="308" t="s">
        <v>1491</v>
      </c>
      <c r="Z148" s="308" t="s">
        <v>1491</v>
      </c>
      <c r="AA148" s="308" t="s">
        <v>1491</v>
      </c>
      <c r="AB148" s="308" t="s">
        <v>1491</v>
      </c>
      <c r="AC148" s="308" t="s">
        <v>1491</v>
      </c>
      <c r="AD148" s="308" t="s">
        <v>1491</v>
      </c>
      <c r="AE148" s="308" t="s">
        <v>1482</v>
      </c>
      <c r="AF148" s="308" t="s">
        <v>1491</v>
      </c>
      <c r="AG148" s="308" t="s">
        <v>1491</v>
      </c>
      <c r="AH148" s="308" t="s">
        <v>1491</v>
      </c>
      <c r="AI148" s="308" t="s">
        <v>1491</v>
      </c>
      <c r="AJ148" s="308" t="s">
        <v>1491</v>
      </c>
      <c r="AK148" s="308" t="s">
        <v>1491</v>
      </c>
      <c r="AL148" s="308" t="s">
        <v>1482</v>
      </c>
      <c r="AM148" s="308" t="s">
        <v>1491</v>
      </c>
      <c r="AO148" s="322">
        <f t="shared" si="13"/>
        <v>0</v>
      </c>
      <c r="AP148" s="322">
        <f t="shared" si="12"/>
        <v>0</v>
      </c>
      <c r="AQ148" s="322">
        <f t="shared" si="12"/>
        <v>5</v>
      </c>
      <c r="AR148" s="322">
        <f t="shared" si="12"/>
        <v>0</v>
      </c>
      <c r="AS148" s="322">
        <f t="shared" si="12"/>
        <v>0</v>
      </c>
      <c r="AT148" s="322">
        <f t="shared" si="12"/>
        <v>0</v>
      </c>
      <c r="AU148" s="322">
        <f t="shared" si="12"/>
        <v>0</v>
      </c>
      <c r="AV148" s="322">
        <f t="shared" si="12"/>
        <v>0</v>
      </c>
      <c r="AW148" s="322">
        <f t="shared" si="12"/>
        <v>0</v>
      </c>
      <c r="AX148" s="322">
        <f t="shared" si="12"/>
        <v>0</v>
      </c>
      <c r="AY148" s="322">
        <f t="shared" si="12"/>
        <v>0</v>
      </c>
      <c r="AZ148" s="322">
        <f t="shared" si="12"/>
        <v>25</v>
      </c>
      <c r="BA148" s="323">
        <f t="shared" si="14"/>
        <v>30</v>
      </c>
      <c r="BC148" s="323">
        <v>20</v>
      </c>
      <c r="BE148" s="323">
        <v>28</v>
      </c>
    </row>
    <row r="149" spans="2:57" ht="18.600000000000001" customHeight="1" x14ac:dyDescent="0.3">
      <c r="B149" s="255">
        <v>140</v>
      </c>
      <c r="C149" s="266">
        <v>1013586699</v>
      </c>
      <c r="D149" s="257" t="str">
        <f>IFERROR(VLOOKUP($C149,[2]BD!$B$6:$O$205,2,0),"")</f>
        <v>LOPEZ CORTES JOHANNA ANDREA</v>
      </c>
      <c r="E149" s="259" t="s">
        <v>1448</v>
      </c>
      <c r="F149" s="284" t="s">
        <v>178</v>
      </c>
      <c r="G149" s="257" t="str">
        <f>IFERROR(VLOOKUP($C149,[2]BD!$B$6:$O$205,14,0),"")</f>
        <v>3214625252</v>
      </c>
      <c r="H149" s="257" t="s">
        <v>202</v>
      </c>
      <c r="I149" s="257" t="str">
        <f>IFERROR(VLOOKUP($C149,[2]BD!$B$6:$O$205,4,0),"")</f>
        <v>18/10/2025</v>
      </c>
      <c r="J149" s="308" t="s">
        <v>1482</v>
      </c>
      <c r="K149" s="308" t="s">
        <v>1491</v>
      </c>
      <c r="L149" s="308" t="s">
        <v>1491</v>
      </c>
      <c r="M149" s="308" t="s">
        <v>1491</v>
      </c>
      <c r="N149" s="308" t="s">
        <v>1491</v>
      </c>
      <c r="O149" s="308" t="s">
        <v>1491</v>
      </c>
      <c r="P149" s="308" t="s">
        <v>1491</v>
      </c>
      <c r="Q149" s="308" t="s">
        <v>1482</v>
      </c>
      <c r="R149" s="308" t="s">
        <v>1491</v>
      </c>
      <c r="S149" s="308" t="s">
        <v>1491</v>
      </c>
      <c r="T149" s="308" t="s">
        <v>1491</v>
      </c>
      <c r="U149" s="308" t="s">
        <v>1491</v>
      </c>
      <c r="V149" s="308" t="s">
        <v>1491</v>
      </c>
      <c r="W149" s="308" t="s">
        <v>1491</v>
      </c>
      <c r="X149" s="308" t="s">
        <v>1482</v>
      </c>
      <c r="Y149" s="308" t="s">
        <v>1491</v>
      </c>
      <c r="Z149" s="308" t="s">
        <v>1491</v>
      </c>
      <c r="AA149" s="308" t="s">
        <v>1491</v>
      </c>
      <c r="AB149" s="308" t="s">
        <v>1483</v>
      </c>
      <c r="AC149" s="308" t="s">
        <v>1483</v>
      </c>
      <c r="AD149" s="308" t="s">
        <v>1491</v>
      </c>
      <c r="AE149" s="308" t="s">
        <v>1482</v>
      </c>
      <c r="AF149" s="308" t="s">
        <v>1491</v>
      </c>
      <c r="AG149" s="308" t="s">
        <v>1491</v>
      </c>
      <c r="AH149" s="308" t="s">
        <v>1483</v>
      </c>
      <c r="AI149" s="308" t="s">
        <v>1483</v>
      </c>
      <c r="AJ149" s="308" t="s">
        <v>1483</v>
      </c>
      <c r="AK149" s="308" t="s">
        <v>1491</v>
      </c>
      <c r="AL149" s="308" t="s">
        <v>1482</v>
      </c>
      <c r="AM149" s="308" t="s">
        <v>1491</v>
      </c>
      <c r="AO149" s="322">
        <f t="shared" si="13"/>
        <v>0</v>
      </c>
      <c r="AP149" s="322">
        <f t="shared" si="12"/>
        <v>0</v>
      </c>
      <c r="AQ149" s="322">
        <f t="shared" si="12"/>
        <v>5</v>
      </c>
      <c r="AR149" s="322">
        <f t="shared" si="12"/>
        <v>5</v>
      </c>
      <c r="AS149" s="322">
        <f t="shared" si="12"/>
        <v>0</v>
      </c>
      <c r="AT149" s="322">
        <f t="shared" si="12"/>
        <v>0</v>
      </c>
      <c r="AU149" s="322">
        <f t="shared" si="12"/>
        <v>0</v>
      </c>
      <c r="AV149" s="322">
        <f t="shared" si="12"/>
        <v>0</v>
      </c>
      <c r="AW149" s="322">
        <f t="shared" si="12"/>
        <v>0</v>
      </c>
      <c r="AX149" s="322">
        <f t="shared" si="12"/>
        <v>0</v>
      </c>
      <c r="AY149" s="322">
        <f t="shared" si="12"/>
        <v>0</v>
      </c>
      <c r="AZ149" s="322">
        <f t="shared" si="12"/>
        <v>20</v>
      </c>
      <c r="BA149" s="323">
        <f t="shared" si="14"/>
        <v>25</v>
      </c>
      <c r="BE149" s="323">
        <v>30</v>
      </c>
    </row>
    <row r="150" spans="2:57" ht="18.600000000000001" customHeight="1" x14ac:dyDescent="0.3">
      <c r="B150" s="255">
        <v>141</v>
      </c>
      <c r="C150" s="266">
        <v>1063148543</v>
      </c>
      <c r="D150" s="257" t="str">
        <f>IFERROR(VLOOKUP($C150,[2]BD!$B$6:$O$205,2,0),"")</f>
        <v>LOPEZ DORIA PEDRO ANTONIO</v>
      </c>
      <c r="E150" s="259" t="s">
        <v>1448</v>
      </c>
      <c r="F150" s="284" t="s">
        <v>982</v>
      </c>
      <c r="G150" s="257" t="str">
        <f>IFERROR(VLOOKUP($C150,[2]BD!$B$6:$O$205,14,0),"")</f>
        <v>3154054819</v>
      </c>
      <c r="H150" s="257" t="s">
        <v>201</v>
      </c>
      <c r="I150" s="257" t="str">
        <f>IFERROR(VLOOKUP($C150,[2]BD!$B$6:$O$205,4,0),"")</f>
        <v>18/10/2025</v>
      </c>
      <c r="J150" s="308" t="s">
        <v>1482</v>
      </c>
      <c r="K150" s="308" t="s">
        <v>1491</v>
      </c>
      <c r="L150" s="308" t="s">
        <v>1491</v>
      </c>
      <c r="M150" s="308" t="s">
        <v>1491</v>
      </c>
      <c r="N150" s="308" t="s">
        <v>1491</v>
      </c>
      <c r="O150" s="308" t="s">
        <v>1491</v>
      </c>
      <c r="P150" s="308" t="s">
        <v>1491</v>
      </c>
      <c r="Q150" s="308" t="s">
        <v>1482</v>
      </c>
      <c r="R150" s="308" t="s">
        <v>1491</v>
      </c>
      <c r="S150" s="308" t="s">
        <v>1491</v>
      </c>
      <c r="T150" s="308" t="s">
        <v>1491</v>
      </c>
      <c r="U150" s="308" t="s">
        <v>1491</v>
      </c>
      <c r="V150" s="308" t="s">
        <v>1491</v>
      </c>
      <c r="W150" s="308" t="s">
        <v>1491</v>
      </c>
      <c r="X150" s="308" t="s">
        <v>1482</v>
      </c>
      <c r="Y150" s="308" t="s">
        <v>1491</v>
      </c>
      <c r="Z150" s="308" t="s">
        <v>1491</v>
      </c>
      <c r="AA150" s="308" t="s">
        <v>1491</v>
      </c>
      <c r="AB150" s="308" t="s">
        <v>1491</v>
      </c>
      <c r="AC150" s="308" t="s">
        <v>1491</v>
      </c>
      <c r="AD150" s="308" t="s">
        <v>1491</v>
      </c>
      <c r="AE150" s="308" t="s">
        <v>1482</v>
      </c>
      <c r="AF150" s="308" t="s">
        <v>1491</v>
      </c>
      <c r="AG150" s="308" t="s">
        <v>1491</v>
      </c>
      <c r="AH150" s="308" t="s">
        <v>1491</v>
      </c>
      <c r="AI150" s="308" t="s">
        <v>1491</v>
      </c>
      <c r="AJ150" s="308" t="s">
        <v>1491</v>
      </c>
      <c r="AK150" s="308" t="s">
        <v>1491</v>
      </c>
      <c r="AL150" s="308" t="s">
        <v>1482</v>
      </c>
      <c r="AM150" s="308" t="s">
        <v>1491</v>
      </c>
      <c r="AO150" s="322">
        <f t="shared" si="13"/>
        <v>0</v>
      </c>
      <c r="AP150" s="322">
        <f t="shared" si="12"/>
        <v>0</v>
      </c>
      <c r="AQ150" s="322">
        <f t="shared" si="12"/>
        <v>5</v>
      </c>
      <c r="AR150" s="322">
        <f t="shared" si="12"/>
        <v>0</v>
      </c>
      <c r="AS150" s="322">
        <f t="shared" si="12"/>
        <v>0</v>
      </c>
      <c r="AT150" s="322">
        <f t="shared" si="12"/>
        <v>0</v>
      </c>
      <c r="AU150" s="322">
        <f t="shared" si="12"/>
        <v>0</v>
      </c>
      <c r="AV150" s="322">
        <f t="shared" si="12"/>
        <v>0</v>
      </c>
      <c r="AW150" s="322">
        <f t="shared" si="12"/>
        <v>0</v>
      </c>
      <c r="AX150" s="322">
        <f t="shared" si="12"/>
        <v>0</v>
      </c>
      <c r="AY150" s="322">
        <f t="shared" si="12"/>
        <v>0</v>
      </c>
      <c r="AZ150" s="322">
        <f t="shared" si="12"/>
        <v>25</v>
      </c>
      <c r="BA150" s="323">
        <f t="shared" si="14"/>
        <v>30</v>
      </c>
      <c r="BE150" s="323">
        <v>30</v>
      </c>
    </row>
    <row r="151" spans="2:57" ht="18.600000000000001" customHeight="1" x14ac:dyDescent="0.3">
      <c r="B151" s="255">
        <v>142</v>
      </c>
      <c r="C151" s="266">
        <v>51893138</v>
      </c>
      <c r="D151" s="257" t="str">
        <f>IFERROR(VLOOKUP($C151,[2]BD!$B$6:$O$205,2,0),"")</f>
        <v xml:space="preserve">PARRA RINCON GLORIA </v>
      </c>
      <c r="E151" s="259" t="s">
        <v>1448</v>
      </c>
      <c r="F151" s="284" t="s">
        <v>178</v>
      </c>
      <c r="G151" s="257" t="str">
        <f>IFERROR(VLOOKUP($C151,[2]BD!$B$6:$O$205,14,0),"")</f>
        <v>3208107667</v>
      </c>
      <c r="H151" s="257" t="s">
        <v>201</v>
      </c>
      <c r="I151" s="257" t="str">
        <f>IFERROR(VLOOKUP($C151,[2]BD!$B$6:$O$205,4,0),"")</f>
        <v>18/10/2025</v>
      </c>
      <c r="J151" s="308" t="s">
        <v>1482</v>
      </c>
      <c r="K151" s="308" t="s">
        <v>1491</v>
      </c>
      <c r="L151" s="308" t="s">
        <v>1491</v>
      </c>
      <c r="M151" s="308" t="s">
        <v>1491</v>
      </c>
      <c r="N151" s="308" t="s">
        <v>1491</v>
      </c>
      <c r="O151" s="308" t="s">
        <v>1491</v>
      </c>
      <c r="P151" s="308" t="s">
        <v>1491</v>
      </c>
      <c r="Q151" s="308" t="s">
        <v>1482</v>
      </c>
      <c r="R151" s="308" t="s">
        <v>1491</v>
      </c>
      <c r="S151" s="308" t="s">
        <v>1491</v>
      </c>
      <c r="T151" s="308" t="s">
        <v>1491</v>
      </c>
      <c r="U151" s="308" t="s">
        <v>1491</v>
      </c>
      <c r="V151" s="308" t="s">
        <v>1491</v>
      </c>
      <c r="W151" s="308" t="s">
        <v>1491</v>
      </c>
      <c r="X151" s="308" t="s">
        <v>1482</v>
      </c>
      <c r="Y151" s="308" t="s">
        <v>1491</v>
      </c>
      <c r="Z151" s="308" t="s">
        <v>1491</v>
      </c>
      <c r="AA151" s="308" t="s">
        <v>1491</v>
      </c>
      <c r="AB151" s="308" t="s">
        <v>1491</v>
      </c>
      <c r="AC151" s="308" t="s">
        <v>1491</v>
      </c>
      <c r="AD151" s="308" t="s">
        <v>1491</v>
      </c>
      <c r="AE151" s="308" t="s">
        <v>1482</v>
      </c>
      <c r="AF151" s="308" t="s">
        <v>1491</v>
      </c>
      <c r="AG151" s="308" t="s">
        <v>1491</v>
      </c>
      <c r="AH151" s="308" t="s">
        <v>1491</v>
      </c>
      <c r="AI151" s="308" t="s">
        <v>1491</v>
      </c>
      <c r="AJ151" s="308" t="s">
        <v>1491</v>
      </c>
      <c r="AK151" s="308" t="s">
        <v>1491</v>
      </c>
      <c r="AL151" s="308" t="s">
        <v>1482</v>
      </c>
      <c r="AM151" s="308" t="s">
        <v>1491</v>
      </c>
      <c r="AO151" s="322">
        <f t="shared" si="13"/>
        <v>0</v>
      </c>
      <c r="AP151" s="322">
        <f t="shared" si="12"/>
        <v>0</v>
      </c>
      <c r="AQ151" s="322">
        <f t="shared" si="12"/>
        <v>5</v>
      </c>
      <c r="AR151" s="322">
        <f t="shared" si="12"/>
        <v>0</v>
      </c>
      <c r="AS151" s="322">
        <f t="shared" si="12"/>
        <v>0</v>
      </c>
      <c r="AT151" s="322">
        <f t="shared" si="12"/>
        <v>0</v>
      </c>
      <c r="AU151" s="322">
        <f t="shared" si="12"/>
        <v>0</v>
      </c>
      <c r="AV151" s="322">
        <f t="shared" ref="AV151:AZ151" si="15">COUNTIF($J151:$AM151,AV$8)</f>
        <v>0</v>
      </c>
      <c r="AW151" s="322">
        <f t="shared" si="15"/>
        <v>0</v>
      </c>
      <c r="AX151" s="322">
        <f t="shared" si="15"/>
        <v>0</v>
      </c>
      <c r="AY151" s="322">
        <f t="shared" si="15"/>
        <v>0</v>
      </c>
      <c r="AZ151" s="322">
        <f t="shared" si="15"/>
        <v>25</v>
      </c>
      <c r="BA151" s="323">
        <f t="shared" si="14"/>
        <v>30</v>
      </c>
      <c r="BC151" s="323">
        <v>27</v>
      </c>
      <c r="BE151" s="323">
        <v>19</v>
      </c>
    </row>
    <row r="152" spans="2:57" ht="18.600000000000001" customHeight="1" x14ac:dyDescent="0.3">
      <c r="B152" s="255">
        <v>143</v>
      </c>
      <c r="C152" s="266">
        <v>1012327473</v>
      </c>
      <c r="D152" s="257" t="str">
        <f>IFERROR(VLOOKUP($C152,[2]BD!$B$6:$O$205,2,0),"")</f>
        <v>SALGUERO VASCO ALISON DAYANA</v>
      </c>
      <c r="E152" s="259" t="s">
        <v>1448</v>
      </c>
      <c r="F152" s="284" t="s">
        <v>178</v>
      </c>
      <c r="G152" s="257" t="str">
        <f>IFERROR(VLOOKUP($C152,[2]BD!$B$6:$O$205,14,0),"")</f>
        <v>3102870395</v>
      </c>
      <c r="H152" s="257" t="s">
        <v>201</v>
      </c>
      <c r="I152" s="257" t="str">
        <f>IFERROR(VLOOKUP($C152,[2]BD!$B$6:$O$205,4,0),"")</f>
        <v>18/10/2025</v>
      </c>
      <c r="J152" s="308" t="s">
        <v>1482</v>
      </c>
      <c r="K152" s="308" t="s">
        <v>1491</v>
      </c>
      <c r="L152" s="308" t="s">
        <v>1491</v>
      </c>
      <c r="M152" s="308" t="s">
        <v>1491</v>
      </c>
      <c r="N152" s="308" t="s">
        <v>1491</v>
      </c>
      <c r="O152" s="308" t="s">
        <v>1491</v>
      </c>
      <c r="P152" s="308" t="s">
        <v>1491</v>
      </c>
      <c r="Q152" s="308" t="s">
        <v>1482</v>
      </c>
      <c r="R152" s="308" t="s">
        <v>1491</v>
      </c>
      <c r="S152" s="308" t="s">
        <v>1491</v>
      </c>
      <c r="T152" s="308" t="s">
        <v>1491</v>
      </c>
      <c r="U152" s="308" t="s">
        <v>1491</v>
      </c>
      <c r="V152" s="308" t="s">
        <v>1491</v>
      </c>
      <c r="W152" s="308" t="s">
        <v>1491</v>
      </c>
      <c r="X152" s="308" t="s">
        <v>1482</v>
      </c>
      <c r="Y152" s="308" t="s">
        <v>1491</v>
      </c>
      <c r="Z152" s="308" t="s">
        <v>1491</v>
      </c>
      <c r="AA152" s="308" t="s">
        <v>1491</v>
      </c>
      <c r="AB152" s="308" t="s">
        <v>1491</v>
      </c>
      <c r="AC152" s="308" t="s">
        <v>1491</v>
      </c>
      <c r="AD152" s="308" t="s">
        <v>1491</v>
      </c>
      <c r="AE152" s="308" t="s">
        <v>1482</v>
      </c>
      <c r="AF152" s="308" t="s">
        <v>1491</v>
      </c>
      <c r="AG152" s="308" t="s">
        <v>1491</v>
      </c>
      <c r="AH152" s="308" t="s">
        <v>1491</v>
      </c>
      <c r="AI152" s="308" t="s">
        <v>1491</v>
      </c>
      <c r="AJ152" s="308" t="s">
        <v>1491</v>
      </c>
      <c r="AK152" s="308" t="s">
        <v>1491</v>
      </c>
      <c r="AL152" s="308" t="s">
        <v>1482</v>
      </c>
      <c r="AM152" s="308" t="s">
        <v>1491</v>
      </c>
      <c r="AO152" s="322">
        <f t="shared" si="13"/>
        <v>0</v>
      </c>
      <c r="AP152" s="322">
        <f t="shared" si="13"/>
        <v>0</v>
      </c>
      <c r="AQ152" s="322">
        <f t="shared" si="13"/>
        <v>5</v>
      </c>
      <c r="AR152" s="322">
        <f t="shared" si="13"/>
        <v>0</v>
      </c>
      <c r="AS152" s="322">
        <f t="shared" si="13"/>
        <v>0</v>
      </c>
      <c r="AT152" s="322">
        <f t="shared" si="13"/>
        <v>0</v>
      </c>
      <c r="AU152" s="322">
        <f t="shared" si="13"/>
        <v>0</v>
      </c>
      <c r="AV152" s="322">
        <f t="shared" si="13"/>
        <v>0</v>
      </c>
      <c r="AW152" s="322">
        <f t="shared" si="13"/>
        <v>0</v>
      </c>
      <c r="AX152" s="322">
        <f t="shared" si="13"/>
        <v>0</v>
      </c>
      <c r="AY152" s="322">
        <f t="shared" si="13"/>
        <v>0</v>
      </c>
      <c r="AZ152" s="322">
        <f t="shared" si="13"/>
        <v>25</v>
      </c>
      <c r="BA152" s="323">
        <f t="shared" si="14"/>
        <v>30</v>
      </c>
      <c r="BC152" s="323">
        <v>28</v>
      </c>
      <c r="BE152" s="323">
        <v>12</v>
      </c>
    </row>
    <row r="153" spans="2:57" ht="18.600000000000001" customHeight="1" x14ac:dyDescent="0.3">
      <c r="B153" s="255">
        <v>144</v>
      </c>
      <c r="C153" s="266">
        <v>52973679</v>
      </c>
      <c r="D153" s="257" t="str">
        <f>IFERROR(VLOOKUP($C153,[2]BD!$B$6:$O$205,2,0),"")</f>
        <v>SOTO BARRIOS ANA MERCEDES</v>
      </c>
      <c r="E153" s="259" t="s">
        <v>1448</v>
      </c>
      <c r="F153" s="284" t="s">
        <v>178</v>
      </c>
      <c r="G153" s="257" t="str">
        <f>IFERROR(VLOOKUP($C153,[2]BD!$B$6:$O$205,14,0),"")</f>
        <v>3144022071</v>
      </c>
      <c r="H153" s="257" t="s">
        <v>201</v>
      </c>
      <c r="I153" s="257" t="str">
        <f>IFERROR(VLOOKUP($C153,[2]BD!$B$6:$O$205,4,0),"")</f>
        <v>18/10/2025</v>
      </c>
      <c r="J153" s="308" t="s">
        <v>1482</v>
      </c>
      <c r="K153" s="308" t="s">
        <v>1491</v>
      </c>
      <c r="L153" s="308" t="s">
        <v>1491</v>
      </c>
      <c r="M153" s="308" t="s">
        <v>1491</v>
      </c>
      <c r="N153" s="308" t="s">
        <v>1491</v>
      </c>
      <c r="O153" s="308" t="s">
        <v>1491</v>
      </c>
      <c r="P153" s="308" t="s">
        <v>1491</v>
      </c>
      <c r="Q153" s="308" t="s">
        <v>1482</v>
      </c>
      <c r="R153" s="308" t="s">
        <v>1491</v>
      </c>
      <c r="S153" s="308" t="s">
        <v>1491</v>
      </c>
      <c r="T153" s="308" t="s">
        <v>1491</v>
      </c>
      <c r="U153" s="308" t="s">
        <v>1491</v>
      </c>
      <c r="V153" s="308" t="s">
        <v>1491</v>
      </c>
      <c r="W153" s="308" t="s">
        <v>1491</v>
      </c>
      <c r="X153" s="308" t="s">
        <v>1482</v>
      </c>
      <c r="Y153" s="308" t="s">
        <v>1491</v>
      </c>
      <c r="Z153" s="308" t="s">
        <v>1491</v>
      </c>
      <c r="AA153" s="308" t="s">
        <v>1491</v>
      </c>
      <c r="AB153" s="308" t="s">
        <v>1491</v>
      </c>
      <c r="AC153" s="308" t="s">
        <v>1491</v>
      </c>
      <c r="AD153" s="308" t="s">
        <v>1491</v>
      </c>
      <c r="AE153" s="308" t="s">
        <v>1482</v>
      </c>
      <c r="AF153" s="308" t="s">
        <v>1491</v>
      </c>
      <c r="AG153" s="308" t="s">
        <v>1491</v>
      </c>
      <c r="AH153" s="308" t="s">
        <v>1491</v>
      </c>
      <c r="AI153" s="308" t="s">
        <v>1491</v>
      </c>
      <c r="AJ153" s="308" t="s">
        <v>1491</v>
      </c>
      <c r="AK153" s="308" t="s">
        <v>1491</v>
      </c>
      <c r="AL153" s="308" t="s">
        <v>1482</v>
      </c>
      <c r="AM153" s="308" t="s">
        <v>1491</v>
      </c>
      <c r="AO153" s="322">
        <f t="shared" si="13"/>
        <v>0</v>
      </c>
      <c r="AP153" s="322">
        <f t="shared" si="13"/>
        <v>0</v>
      </c>
      <c r="AQ153" s="322">
        <f t="shared" si="13"/>
        <v>5</v>
      </c>
      <c r="AR153" s="322">
        <f t="shared" si="13"/>
        <v>0</v>
      </c>
      <c r="AS153" s="322">
        <f t="shared" si="13"/>
        <v>0</v>
      </c>
      <c r="AT153" s="322">
        <f t="shared" si="13"/>
        <v>0</v>
      </c>
      <c r="AU153" s="322">
        <f t="shared" si="13"/>
        <v>0</v>
      </c>
      <c r="AV153" s="322">
        <f t="shared" si="13"/>
        <v>0</v>
      </c>
      <c r="AW153" s="322">
        <f t="shared" si="13"/>
        <v>0</v>
      </c>
      <c r="AX153" s="322">
        <f t="shared" si="13"/>
        <v>0</v>
      </c>
      <c r="AY153" s="322">
        <f t="shared" si="13"/>
        <v>0</v>
      </c>
      <c r="AZ153" s="322">
        <f t="shared" si="13"/>
        <v>25</v>
      </c>
      <c r="BA153" s="323">
        <f t="shared" si="14"/>
        <v>30</v>
      </c>
      <c r="BC153" s="323">
        <v>30</v>
      </c>
      <c r="BE153" s="323">
        <v>6</v>
      </c>
    </row>
    <row r="154" spans="2:57" ht="18.600000000000001" customHeight="1" x14ac:dyDescent="0.3">
      <c r="B154" s="255">
        <v>145</v>
      </c>
      <c r="C154" s="266">
        <v>30350065</v>
      </c>
      <c r="D154" s="257" t="str">
        <f>IFERROR(VLOOKUP($C154,[2]BD!$B$6:$O$205,2,0),"")</f>
        <v>TRIANA MANCILLA ANA EGRID</v>
      </c>
      <c r="E154" s="259" t="s">
        <v>1448</v>
      </c>
      <c r="F154" s="284" t="s">
        <v>178</v>
      </c>
      <c r="G154" s="257" t="str">
        <f>IFERROR(VLOOKUP($C154,[2]BD!$B$6:$O$205,14,0),"")</f>
        <v>3107991322</v>
      </c>
      <c r="H154" s="257" t="s">
        <v>201</v>
      </c>
      <c r="I154" s="257" t="str">
        <f>IFERROR(VLOOKUP($C154,[2]BD!$B$6:$O$205,4,0),"")</f>
        <v>18/10/2025</v>
      </c>
      <c r="J154" s="308" t="s">
        <v>1482</v>
      </c>
      <c r="K154" s="308" t="s">
        <v>1491</v>
      </c>
      <c r="L154" s="308" t="s">
        <v>1491</v>
      </c>
      <c r="M154" s="308" t="s">
        <v>1491</v>
      </c>
      <c r="N154" s="308" t="s">
        <v>1491</v>
      </c>
      <c r="O154" s="308" t="s">
        <v>1491</v>
      </c>
      <c r="P154" s="308" t="s">
        <v>1491</v>
      </c>
      <c r="Q154" s="308" t="s">
        <v>1482</v>
      </c>
      <c r="R154" s="308" t="s">
        <v>1491</v>
      </c>
      <c r="S154" s="308" t="s">
        <v>1491</v>
      </c>
      <c r="T154" s="308" t="s">
        <v>1491</v>
      </c>
      <c r="U154" s="308" t="s">
        <v>1491</v>
      </c>
      <c r="V154" s="308" t="s">
        <v>1491</v>
      </c>
      <c r="W154" s="308" t="s">
        <v>1491</v>
      </c>
      <c r="X154" s="308" t="s">
        <v>1482</v>
      </c>
      <c r="Y154" s="308" t="s">
        <v>1491</v>
      </c>
      <c r="Z154" s="308" t="s">
        <v>1491</v>
      </c>
      <c r="AA154" s="308" t="s">
        <v>1491</v>
      </c>
      <c r="AB154" s="308" t="s">
        <v>1491</v>
      </c>
      <c r="AC154" s="308" t="s">
        <v>1491</v>
      </c>
      <c r="AD154" s="308" t="s">
        <v>1491</v>
      </c>
      <c r="AE154" s="308" t="s">
        <v>1482</v>
      </c>
      <c r="AF154" s="308" t="s">
        <v>1491</v>
      </c>
      <c r="AG154" s="308" t="s">
        <v>1491</v>
      </c>
      <c r="AH154" s="308" t="s">
        <v>1491</v>
      </c>
      <c r="AI154" s="308" t="s">
        <v>1491</v>
      </c>
      <c r="AJ154" s="308" t="s">
        <v>1491</v>
      </c>
      <c r="AK154" s="308" t="s">
        <v>1491</v>
      </c>
      <c r="AL154" s="308" t="s">
        <v>1482</v>
      </c>
      <c r="AM154" s="308" t="s">
        <v>1491</v>
      </c>
      <c r="AO154" s="322">
        <f t="shared" si="13"/>
        <v>0</v>
      </c>
      <c r="AP154" s="322">
        <f t="shared" si="13"/>
        <v>0</v>
      </c>
      <c r="AQ154" s="322">
        <f t="shared" si="13"/>
        <v>5</v>
      </c>
      <c r="AR154" s="322">
        <f t="shared" si="13"/>
        <v>0</v>
      </c>
      <c r="AS154" s="322">
        <f t="shared" si="13"/>
        <v>0</v>
      </c>
      <c r="AT154" s="322">
        <f t="shared" si="13"/>
        <v>0</v>
      </c>
      <c r="AU154" s="322">
        <f t="shared" si="13"/>
        <v>0</v>
      </c>
      <c r="AV154" s="322">
        <f t="shared" si="13"/>
        <v>0</v>
      </c>
      <c r="AW154" s="322">
        <f t="shared" si="13"/>
        <v>0</v>
      </c>
      <c r="AX154" s="322">
        <f t="shared" si="13"/>
        <v>0</v>
      </c>
      <c r="AY154" s="322">
        <f t="shared" si="13"/>
        <v>0</v>
      </c>
      <c r="AZ154" s="322">
        <f t="shared" si="13"/>
        <v>25</v>
      </c>
      <c r="BA154" s="323">
        <f t="shared" si="14"/>
        <v>30</v>
      </c>
      <c r="BE154"/>
    </row>
    <row r="155" spans="2:57" ht="18.600000000000001" customHeight="1" x14ac:dyDescent="0.3">
      <c r="B155" s="255">
        <v>146</v>
      </c>
      <c r="C155" s="266">
        <v>1078689395</v>
      </c>
      <c r="D155" s="257" t="str">
        <f>IFERROR(VLOOKUP($C155,[2]BD!$B$6:$O$205,2,0),"")</f>
        <v>ALBORNOZ MINA MARIA ELVIA</v>
      </c>
      <c r="E155" s="259" t="s">
        <v>1448</v>
      </c>
      <c r="F155" s="284" t="s">
        <v>178</v>
      </c>
      <c r="G155" s="257" t="str">
        <f>IFERROR(VLOOKUP($C155,[2]BD!$B$6:$O$205,14,0),"")</f>
        <v>3232930382</v>
      </c>
      <c r="H155" s="257" t="s">
        <v>201</v>
      </c>
      <c r="I155" s="257" t="str">
        <f>IFERROR(VLOOKUP($C155,[2]BD!$B$6:$O$205,4,0),"")</f>
        <v>18/10/2025</v>
      </c>
      <c r="J155" s="308" t="s">
        <v>1482</v>
      </c>
      <c r="K155" s="308" t="s">
        <v>1491</v>
      </c>
      <c r="L155" s="308" t="s">
        <v>1491</v>
      </c>
      <c r="M155" s="308" t="s">
        <v>1491</v>
      </c>
      <c r="N155" s="308" t="s">
        <v>1491</v>
      </c>
      <c r="O155" s="308" t="s">
        <v>1491</v>
      </c>
      <c r="P155" s="308" t="s">
        <v>1491</v>
      </c>
      <c r="Q155" s="308" t="s">
        <v>1482</v>
      </c>
      <c r="R155" s="308" t="s">
        <v>1491</v>
      </c>
      <c r="S155" s="308" t="s">
        <v>1491</v>
      </c>
      <c r="T155" s="308" t="s">
        <v>1491</v>
      </c>
      <c r="U155" s="308" t="s">
        <v>1491</v>
      </c>
      <c r="V155" s="308" t="s">
        <v>1491</v>
      </c>
      <c r="W155" s="308" t="s">
        <v>1491</v>
      </c>
      <c r="X155" s="308" t="s">
        <v>1482</v>
      </c>
      <c r="Y155" s="308" t="s">
        <v>1491</v>
      </c>
      <c r="Z155" s="308" t="s">
        <v>1491</v>
      </c>
      <c r="AA155" s="308" t="s">
        <v>1491</v>
      </c>
      <c r="AB155" s="308" t="s">
        <v>1491</v>
      </c>
      <c r="AC155" s="308" t="s">
        <v>1491</v>
      </c>
      <c r="AD155" s="308" t="s">
        <v>1491</v>
      </c>
      <c r="AE155" s="308" t="s">
        <v>1482</v>
      </c>
      <c r="AF155" s="308" t="s">
        <v>1491</v>
      </c>
      <c r="AG155" s="308" t="s">
        <v>1491</v>
      </c>
      <c r="AH155" s="308" t="s">
        <v>1491</v>
      </c>
      <c r="AI155" s="308" t="s">
        <v>1491</v>
      </c>
      <c r="AJ155" s="308" t="s">
        <v>1491</v>
      </c>
      <c r="AK155" s="308" t="s">
        <v>1491</v>
      </c>
      <c r="AL155" s="308" t="s">
        <v>1482</v>
      </c>
      <c r="AM155" s="308" t="s">
        <v>1491</v>
      </c>
      <c r="AO155" s="322">
        <f t="shared" si="13"/>
        <v>0</v>
      </c>
      <c r="AP155" s="322">
        <f t="shared" si="13"/>
        <v>0</v>
      </c>
      <c r="AQ155" s="322">
        <f t="shared" si="13"/>
        <v>5</v>
      </c>
      <c r="AR155" s="322">
        <f t="shared" si="13"/>
        <v>0</v>
      </c>
      <c r="AS155" s="322">
        <f t="shared" si="13"/>
        <v>0</v>
      </c>
      <c r="AT155" s="322">
        <f t="shared" si="13"/>
        <v>0</v>
      </c>
      <c r="AU155" s="322">
        <f t="shared" si="13"/>
        <v>0</v>
      </c>
      <c r="AV155" s="322">
        <f t="shared" si="13"/>
        <v>0</v>
      </c>
      <c r="AW155" s="322">
        <f t="shared" si="13"/>
        <v>0</v>
      </c>
      <c r="AX155" s="322">
        <f t="shared" si="13"/>
        <v>0</v>
      </c>
      <c r="AY155" s="322">
        <f t="shared" si="13"/>
        <v>0</v>
      </c>
      <c r="AZ155" s="322">
        <f t="shared" si="13"/>
        <v>25</v>
      </c>
      <c r="BA155" s="323">
        <f t="shared" si="14"/>
        <v>30</v>
      </c>
      <c r="BE155"/>
    </row>
    <row r="156" spans="2:57" ht="18.600000000000001" customHeight="1" x14ac:dyDescent="0.3">
      <c r="B156" s="255">
        <v>147</v>
      </c>
      <c r="C156" s="266">
        <v>79385309</v>
      </c>
      <c r="D156" s="257" t="str">
        <f>IFERROR(VLOOKUP($C156,[2]BD!$B$6:$O$205,2,0),"")</f>
        <v>TOVAR CONTRERAS HECTOR RICARDO</v>
      </c>
      <c r="E156" s="259" t="s">
        <v>1448</v>
      </c>
      <c r="F156" s="284" t="s">
        <v>982</v>
      </c>
      <c r="G156" s="257" t="str">
        <f>IFERROR(VLOOKUP($C156,[2]BD!$B$6:$O$205,14,0),"")</f>
        <v>3185879016</v>
      </c>
      <c r="H156" s="257" t="s">
        <v>201</v>
      </c>
      <c r="I156" s="257" t="str">
        <f>IFERROR(VLOOKUP($C156,[2]BD!$B$6:$O$205,4,0),"")</f>
        <v>18/10/2025</v>
      </c>
      <c r="J156" s="308" t="s">
        <v>1482</v>
      </c>
      <c r="K156" s="308" t="s">
        <v>1491</v>
      </c>
      <c r="L156" s="308" t="s">
        <v>1491</v>
      </c>
      <c r="M156" s="308" t="s">
        <v>1491</v>
      </c>
      <c r="N156" s="308" t="s">
        <v>1491</v>
      </c>
      <c r="O156" s="308" t="s">
        <v>1491</v>
      </c>
      <c r="P156" s="308" t="s">
        <v>1491</v>
      </c>
      <c r="Q156" s="308" t="s">
        <v>1482</v>
      </c>
      <c r="R156" s="308" t="s">
        <v>1491</v>
      </c>
      <c r="S156" s="308" t="s">
        <v>1491</v>
      </c>
      <c r="T156" s="308" t="s">
        <v>1491</v>
      </c>
      <c r="U156" s="308" t="s">
        <v>1491</v>
      </c>
      <c r="V156" s="308" t="s">
        <v>1491</v>
      </c>
      <c r="W156" s="308" t="s">
        <v>1491</v>
      </c>
      <c r="X156" s="308" t="s">
        <v>1482</v>
      </c>
      <c r="Y156" s="308" t="s">
        <v>1491</v>
      </c>
      <c r="Z156" s="308" t="s">
        <v>1491</v>
      </c>
      <c r="AA156" s="308" t="s">
        <v>1491</v>
      </c>
      <c r="AB156" s="308" t="s">
        <v>1491</v>
      </c>
      <c r="AC156" s="308" t="s">
        <v>1491</v>
      </c>
      <c r="AD156" s="308" t="s">
        <v>1491</v>
      </c>
      <c r="AE156" s="308" t="s">
        <v>1482</v>
      </c>
      <c r="AF156" s="308" t="s">
        <v>1491</v>
      </c>
      <c r="AG156" s="308" t="s">
        <v>1491</v>
      </c>
      <c r="AH156" s="308" t="s">
        <v>1491</v>
      </c>
      <c r="AI156" s="308" t="s">
        <v>1491</v>
      </c>
      <c r="AJ156" s="308" t="s">
        <v>1491</v>
      </c>
      <c r="AK156" s="308" t="s">
        <v>1491</v>
      </c>
      <c r="AL156" s="308" t="s">
        <v>1482</v>
      </c>
      <c r="AM156" s="308" t="s">
        <v>1491</v>
      </c>
      <c r="AO156" s="322">
        <f t="shared" si="13"/>
        <v>0</v>
      </c>
      <c r="AP156" s="322">
        <f t="shared" si="13"/>
        <v>0</v>
      </c>
      <c r="AQ156" s="322">
        <f t="shared" si="13"/>
        <v>5</v>
      </c>
      <c r="AR156" s="322">
        <f t="shared" si="13"/>
        <v>0</v>
      </c>
      <c r="AS156" s="322">
        <f t="shared" si="13"/>
        <v>0</v>
      </c>
      <c r="AT156" s="322">
        <f t="shared" si="13"/>
        <v>0</v>
      </c>
      <c r="AU156" s="322">
        <f t="shared" si="13"/>
        <v>0</v>
      </c>
      <c r="AV156" s="322">
        <f t="shared" si="13"/>
        <v>0</v>
      </c>
      <c r="AW156" s="322">
        <f t="shared" si="13"/>
        <v>0</v>
      </c>
      <c r="AX156" s="322">
        <f t="shared" si="13"/>
        <v>0</v>
      </c>
      <c r="AY156" s="322">
        <f t="shared" si="13"/>
        <v>0</v>
      </c>
      <c r="AZ156" s="322">
        <f t="shared" si="13"/>
        <v>25</v>
      </c>
      <c r="BA156" s="323">
        <f t="shared" si="14"/>
        <v>30</v>
      </c>
      <c r="BE156"/>
    </row>
    <row r="157" spans="2:57" ht="18.600000000000001" customHeight="1" x14ac:dyDescent="0.3">
      <c r="B157" s="255">
        <v>148</v>
      </c>
      <c r="C157" s="266">
        <v>79771060</v>
      </c>
      <c r="D157" s="257" t="str">
        <f>IFERROR(VLOOKUP($C157,[2]BD!$B$6:$O$205,2,0),"")</f>
        <v xml:space="preserve">CITA MARTINEZ ORLANDO </v>
      </c>
      <c r="E157" s="259" t="s">
        <v>1448</v>
      </c>
      <c r="F157" s="284" t="s">
        <v>180</v>
      </c>
      <c r="G157" s="257" t="str">
        <f>IFERROR(VLOOKUP($C157,[2]BD!$B$6:$O$205,14,0),"")</f>
        <v>3214213047</v>
      </c>
      <c r="H157" s="257" t="s">
        <v>201</v>
      </c>
      <c r="I157" s="257" t="str">
        <f>IFERROR(VLOOKUP($C157,[2]BD!$B$6:$O$205,4,0),"")</f>
        <v>18/10/2025</v>
      </c>
      <c r="J157" s="308" t="s">
        <v>1482</v>
      </c>
      <c r="K157" s="308" t="s">
        <v>1491</v>
      </c>
      <c r="L157" s="308" t="s">
        <v>1491</v>
      </c>
      <c r="M157" s="308" t="s">
        <v>1491</v>
      </c>
      <c r="N157" s="308" t="s">
        <v>1491</v>
      </c>
      <c r="O157" s="308" t="s">
        <v>1491</v>
      </c>
      <c r="P157" s="308" t="s">
        <v>1491</v>
      </c>
      <c r="Q157" s="308" t="s">
        <v>1482</v>
      </c>
      <c r="R157" s="308" t="s">
        <v>1491</v>
      </c>
      <c r="S157" s="308" t="s">
        <v>1491</v>
      </c>
      <c r="T157" s="308" t="s">
        <v>1491</v>
      </c>
      <c r="U157" s="308" t="s">
        <v>1491</v>
      </c>
      <c r="V157" s="308" t="s">
        <v>1491</v>
      </c>
      <c r="W157" s="308" t="s">
        <v>1491</v>
      </c>
      <c r="X157" s="308" t="s">
        <v>1482</v>
      </c>
      <c r="Y157" s="308" t="s">
        <v>1491</v>
      </c>
      <c r="Z157" s="308" t="s">
        <v>1491</v>
      </c>
      <c r="AA157" s="308" t="s">
        <v>1491</v>
      </c>
      <c r="AB157" s="308" t="s">
        <v>1491</v>
      </c>
      <c r="AC157" s="308" t="s">
        <v>1491</v>
      </c>
      <c r="AD157" s="308" t="s">
        <v>1491</v>
      </c>
      <c r="AE157" s="308" t="s">
        <v>1482</v>
      </c>
      <c r="AF157" s="308" t="s">
        <v>1491</v>
      </c>
      <c r="AG157" s="308" t="s">
        <v>1491</v>
      </c>
      <c r="AH157" s="308" t="s">
        <v>1491</v>
      </c>
      <c r="AI157" s="308" t="s">
        <v>1491</v>
      </c>
      <c r="AJ157" s="308" t="s">
        <v>1491</v>
      </c>
      <c r="AK157" s="308" t="s">
        <v>1491</v>
      </c>
      <c r="AL157" s="308" t="s">
        <v>1482</v>
      </c>
      <c r="AM157" s="308" t="s">
        <v>1491</v>
      </c>
      <c r="AO157" s="322">
        <f t="shared" si="13"/>
        <v>0</v>
      </c>
      <c r="AP157" s="322">
        <f t="shared" si="13"/>
        <v>0</v>
      </c>
      <c r="AQ157" s="322">
        <f t="shared" si="13"/>
        <v>5</v>
      </c>
      <c r="AR157" s="322">
        <f t="shared" si="13"/>
        <v>0</v>
      </c>
      <c r="AS157" s="322">
        <f t="shared" si="13"/>
        <v>0</v>
      </c>
      <c r="AT157" s="322">
        <f t="shared" si="13"/>
        <v>0</v>
      </c>
      <c r="AU157" s="322">
        <f t="shared" si="13"/>
        <v>0</v>
      </c>
      <c r="AV157" s="322">
        <f t="shared" si="13"/>
        <v>0</v>
      </c>
      <c r="AW157" s="322">
        <f t="shared" si="13"/>
        <v>0</v>
      </c>
      <c r="AX157" s="322">
        <f t="shared" si="13"/>
        <v>0</v>
      </c>
      <c r="AY157" s="322">
        <f t="shared" si="13"/>
        <v>0</v>
      </c>
      <c r="AZ157" s="322">
        <f t="shared" si="13"/>
        <v>25</v>
      </c>
      <c r="BA157" s="323">
        <f t="shared" si="14"/>
        <v>30</v>
      </c>
      <c r="BE157"/>
    </row>
    <row r="158" spans="2:57" ht="18.600000000000001" customHeight="1" x14ac:dyDescent="0.3">
      <c r="B158" s="255">
        <v>149</v>
      </c>
      <c r="C158" s="266">
        <v>1033786605</v>
      </c>
      <c r="D158" s="257" t="str">
        <f>IFERROR(VLOOKUP($C158,[2]BD!$B$6:$O$205,2,0),"")</f>
        <v>TIQUE  MARIA NURY</v>
      </c>
      <c r="E158" s="259" t="s">
        <v>1448</v>
      </c>
      <c r="F158" s="284" t="s">
        <v>982</v>
      </c>
      <c r="G158" s="257" t="str">
        <f>IFERROR(VLOOKUP($C158,[2]BD!$B$6:$O$205,14,0),"")</f>
        <v>3166894441</v>
      </c>
      <c r="H158" s="257" t="s">
        <v>201</v>
      </c>
      <c r="I158" s="257" t="str">
        <f>IFERROR(VLOOKUP($C158,[2]BD!$B$6:$O$205,4,0),"")</f>
        <v>18/10/2025</v>
      </c>
      <c r="J158" s="308" t="s">
        <v>1482</v>
      </c>
      <c r="K158" s="308" t="s">
        <v>1491</v>
      </c>
      <c r="L158" s="308" t="s">
        <v>1491</v>
      </c>
      <c r="M158" s="308" t="s">
        <v>1491</v>
      </c>
      <c r="N158" s="308" t="s">
        <v>1491</v>
      </c>
      <c r="O158" s="308" t="s">
        <v>1491</v>
      </c>
      <c r="P158" s="308" t="s">
        <v>1491</v>
      </c>
      <c r="Q158" s="308" t="s">
        <v>1482</v>
      </c>
      <c r="R158" s="308" t="s">
        <v>1491</v>
      </c>
      <c r="S158" s="308" t="s">
        <v>1491</v>
      </c>
      <c r="T158" s="308" t="s">
        <v>1491</v>
      </c>
      <c r="U158" s="308" t="s">
        <v>1491</v>
      </c>
      <c r="V158" s="308" t="s">
        <v>1491</v>
      </c>
      <c r="W158" s="308" t="s">
        <v>1491</v>
      </c>
      <c r="X158" s="308" t="s">
        <v>1482</v>
      </c>
      <c r="Y158" s="308" t="s">
        <v>1491</v>
      </c>
      <c r="Z158" s="308" t="s">
        <v>1491</v>
      </c>
      <c r="AA158" s="308" t="s">
        <v>1491</v>
      </c>
      <c r="AB158" s="308" t="s">
        <v>1491</v>
      </c>
      <c r="AC158" s="308" t="s">
        <v>1491</v>
      </c>
      <c r="AD158" s="308" t="s">
        <v>1491</v>
      </c>
      <c r="AE158" s="308" t="s">
        <v>1482</v>
      </c>
      <c r="AF158" s="308" t="s">
        <v>1491</v>
      </c>
      <c r="AG158" s="308" t="s">
        <v>1491</v>
      </c>
      <c r="AH158" s="308" t="s">
        <v>1491</v>
      </c>
      <c r="AI158" s="308" t="s">
        <v>1491</v>
      </c>
      <c r="AJ158" s="308" t="s">
        <v>1491</v>
      </c>
      <c r="AK158" s="308" t="s">
        <v>1491</v>
      </c>
      <c r="AL158" s="308" t="s">
        <v>1482</v>
      </c>
      <c r="AM158" s="308" t="s">
        <v>1491</v>
      </c>
      <c r="AO158" s="322">
        <f t="shared" si="13"/>
        <v>0</v>
      </c>
      <c r="AP158" s="322">
        <f t="shared" si="13"/>
        <v>0</v>
      </c>
      <c r="AQ158" s="322">
        <f t="shared" si="13"/>
        <v>5</v>
      </c>
      <c r="AR158" s="322">
        <f t="shared" si="13"/>
        <v>0</v>
      </c>
      <c r="AS158" s="322">
        <f t="shared" si="13"/>
        <v>0</v>
      </c>
      <c r="AT158" s="322">
        <f t="shared" si="13"/>
        <v>0</v>
      </c>
      <c r="AU158" s="322">
        <f t="shared" si="13"/>
        <v>0</v>
      </c>
      <c r="AV158" s="322">
        <f t="shared" si="13"/>
        <v>0</v>
      </c>
      <c r="AW158" s="322">
        <f t="shared" si="13"/>
        <v>0</v>
      </c>
      <c r="AX158" s="322">
        <f t="shared" si="13"/>
        <v>0</v>
      </c>
      <c r="AY158" s="322">
        <f t="shared" si="13"/>
        <v>0</v>
      </c>
      <c r="AZ158" s="322">
        <f t="shared" si="13"/>
        <v>25</v>
      </c>
      <c r="BA158" s="323">
        <f t="shared" si="14"/>
        <v>30</v>
      </c>
      <c r="BE158"/>
    </row>
    <row r="159" spans="2:57" ht="18.600000000000001" customHeight="1" x14ac:dyDescent="0.3">
      <c r="B159" s="255">
        <v>150</v>
      </c>
      <c r="C159" s="266">
        <v>52776187</v>
      </c>
      <c r="D159" s="257" t="str">
        <f>IFERROR(VLOOKUP($C159,[2]BD!$B$6:$O$205,2,0),"")</f>
        <v>DAZA VARELA LINDA MARY</v>
      </c>
      <c r="E159" s="259" t="s">
        <v>1448</v>
      </c>
      <c r="F159" s="284" t="s">
        <v>178</v>
      </c>
      <c r="G159" s="257" t="str">
        <f>IFERROR(VLOOKUP($C159,[2]BD!$B$6:$O$205,14,0),"")</f>
        <v>3228078172</v>
      </c>
      <c r="H159" s="257" t="s">
        <v>202</v>
      </c>
      <c r="I159" s="257" t="str">
        <f>IFERROR(VLOOKUP($C159,[2]BD!$B$6:$O$205,4,0),"")</f>
        <v>18/10/2025</v>
      </c>
      <c r="J159" s="308" t="s">
        <v>1482</v>
      </c>
      <c r="K159" s="308" t="s">
        <v>1491</v>
      </c>
      <c r="L159" s="308" t="s">
        <v>1491</v>
      </c>
      <c r="M159" s="308" t="s">
        <v>1491</v>
      </c>
      <c r="N159" s="308" t="s">
        <v>1491</v>
      </c>
      <c r="O159" s="308" t="s">
        <v>1491</v>
      </c>
      <c r="P159" s="308" t="s">
        <v>1491</v>
      </c>
      <c r="Q159" s="308" t="s">
        <v>1482</v>
      </c>
      <c r="R159" s="308" t="s">
        <v>1491</v>
      </c>
      <c r="S159" s="308" t="s">
        <v>1491</v>
      </c>
      <c r="T159" s="308" t="s">
        <v>1491</v>
      </c>
      <c r="U159" s="308" t="s">
        <v>1491</v>
      </c>
      <c r="V159" s="308" t="s">
        <v>1491</v>
      </c>
      <c r="W159" s="308" t="s">
        <v>1491</v>
      </c>
      <c r="X159" s="308" t="s">
        <v>1482</v>
      </c>
      <c r="Y159" s="308" t="s">
        <v>1491</v>
      </c>
      <c r="Z159" s="308" t="s">
        <v>1491</v>
      </c>
      <c r="AA159" s="308" t="s">
        <v>1491</v>
      </c>
      <c r="AB159" s="308" t="s">
        <v>1491</v>
      </c>
      <c r="AC159" s="308" t="s">
        <v>1491</v>
      </c>
      <c r="AD159" s="308" t="s">
        <v>1491</v>
      </c>
      <c r="AE159" s="308" t="s">
        <v>1482</v>
      </c>
      <c r="AF159" s="308" t="s">
        <v>1491</v>
      </c>
      <c r="AG159" s="308" t="s">
        <v>1491</v>
      </c>
      <c r="AH159" s="308" t="s">
        <v>1491</v>
      </c>
      <c r="AI159" s="308" t="s">
        <v>1491</v>
      </c>
      <c r="AJ159" s="308" t="s">
        <v>1491</v>
      </c>
      <c r="AK159" s="308" t="s">
        <v>1491</v>
      </c>
      <c r="AL159" s="308" t="s">
        <v>1482</v>
      </c>
      <c r="AM159" s="308" t="s">
        <v>1491</v>
      </c>
      <c r="AO159" s="322">
        <f t="shared" si="13"/>
        <v>0</v>
      </c>
      <c r="AP159" s="322">
        <f t="shared" si="13"/>
        <v>0</v>
      </c>
      <c r="AQ159" s="322">
        <f t="shared" si="13"/>
        <v>5</v>
      </c>
      <c r="AR159" s="322">
        <f t="shared" si="13"/>
        <v>0</v>
      </c>
      <c r="AS159" s="322">
        <f t="shared" si="13"/>
        <v>0</v>
      </c>
      <c r="AT159" s="322">
        <f t="shared" si="13"/>
        <v>0</v>
      </c>
      <c r="AU159" s="322">
        <f t="shared" si="13"/>
        <v>0</v>
      </c>
      <c r="AV159" s="322">
        <f t="shared" si="13"/>
        <v>0</v>
      </c>
      <c r="AW159" s="322">
        <f t="shared" si="13"/>
        <v>0</v>
      </c>
      <c r="AX159" s="322">
        <f t="shared" si="13"/>
        <v>0</v>
      </c>
      <c r="AY159" s="322">
        <f t="shared" si="13"/>
        <v>0</v>
      </c>
      <c r="AZ159" s="322">
        <f t="shared" si="13"/>
        <v>25</v>
      </c>
      <c r="BA159" s="323">
        <f t="shared" si="14"/>
        <v>30</v>
      </c>
      <c r="BE159"/>
    </row>
    <row r="160" spans="2:57" ht="18.600000000000001" customHeight="1" x14ac:dyDescent="0.3">
      <c r="B160" s="255">
        <v>151</v>
      </c>
      <c r="C160" s="266">
        <v>1193109715</v>
      </c>
      <c r="D160" s="257" t="str">
        <f>IFERROR(VLOOKUP($C160,[2]BD!$B$6:$O$205,2,0),"")</f>
        <v>CRISTANCHO ZUNIGA SANDRA JINETH</v>
      </c>
      <c r="E160" s="259" t="s">
        <v>1448</v>
      </c>
      <c r="F160" s="284" t="s">
        <v>982</v>
      </c>
      <c r="G160" s="257" t="str">
        <f>IFERROR(VLOOKUP($C160,[2]BD!$B$6:$O$205,14,0),"")</f>
        <v>3224789225</v>
      </c>
      <c r="H160" s="257" t="s">
        <v>202</v>
      </c>
      <c r="I160" s="257" t="str">
        <f>IFERROR(VLOOKUP($C160,[2]BD!$B$6:$O$205,4,0),"")</f>
        <v>18/10/2025</v>
      </c>
      <c r="J160" s="308" t="s">
        <v>1482</v>
      </c>
      <c r="K160" s="308" t="s">
        <v>1491</v>
      </c>
      <c r="L160" s="308" t="s">
        <v>1491</v>
      </c>
      <c r="M160" s="308" t="s">
        <v>1491</v>
      </c>
      <c r="N160" s="308" t="s">
        <v>1491</v>
      </c>
      <c r="O160" s="308" t="s">
        <v>1491</v>
      </c>
      <c r="P160" s="308" t="s">
        <v>1491</v>
      </c>
      <c r="Q160" s="308" t="s">
        <v>1482</v>
      </c>
      <c r="R160" s="308" t="s">
        <v>1491</v>
      </c>
      <c r="S160" s="308" t="s">
        <v>1491</v>
      </c>
      <c r="T160" s="308" t="s">
        <v>1491</v>
      </c>
      <c r="U160" s="308" t="s">
        <v>1491</v>
      </c>
      <c r="V160" s="308" t="s">
        <v>1491</v>
      </c>
      <c r="W160" s="308" t="s">
        <v>1491</v>
      </c>
      <c r="X160" s="308" t="s">
        <v>1482</v>
      </c>
      <c r="Y160" s="308" t="s">
        <v>1491</v>
      </c>
      <c r="Z160" s="308" t="s">
        <v>1491</v>
      </c>
      <c r="AA160" s="308" t="s">
        <v>1491</v>
      </c>
      <c r="AB160" s="308" t="s">
        <v>1491</v>
      </c>
      <c r="AC160" s="308" t="s">
        <v>1491</v>
      </c>
      <c r="AD160" s="308" t="s">
        <v>1491</v>
      </c>
      <c r="AE160" s="308" t="s">
        <v>1482</v>
      </c>
      <c r="AF160" s="308" t="s">
        <v>1491</v>
      </c>
      <c r="AG160" s="308" t="s">
        <v>1491</v>
      </c>
      <c r="AH160" s="308" t="s">
        <v>1491</v>
      </c>
      <c r="AI160" s="308" t="s">
        <v>1491</v>
      </c>
      <c r="AJ160" s="308" t="s">
        <v>1491</v>
      </c>
      <c r="AK160" s="308" t="s">
        <v>1491</v>
      </c>
      <c r="AL160" s="308" t="s">
        <v>1482</v>
      </c>
      <c r="AM160" s="308" t="s">
        <v>1491</v>
      </c>
      <c r="AO160" s="322">
        <f t="shared" si="13"/>
        <v>0</v>
      </c>
      <c r="AP160" s="322">
        <f t="shared" si="13"/>
        <v>0</v>
      </c>
      <c r="AQ160" s="322">
        <f t="shared" si="13"/>
        <v>5</v>
      </c>
      <c r="AR160" s="322">
        <f t="shared" si="13"/>
        <v>0</v>
      </c>
      <c r="AS160" s="322">
        <f t="shared" si="13"/>
        <v>0</v>
      </c>
      <c r="AT160" s="322">
        <f t="shared" si="13"/>
        <v>0</v>
      </c>
      <c r="AU160" s="322">
        <f t="shared" si="13"/>
        <v>0</v>
      </c>
      <c r="AV160" s="322">
        <f t="shared" si="13"/>
        <v>0</v>
      </c>
      <c r="AW160" s="322">
        <f t="shared" si="13"/>
        <v>0</v>
      </c>
      <c r="AX160" s="322">
        <f t="shared" si="13"/>
        <v>0</v>
      </c>
      <c r="AY160" s="322">
        <f t="shared" si="13"/>
        <v>0</v>
      </c>
      <c r="AZ160" s="322">
        <f t="shared" si="13"/>
        <v>25</v>
      </c>
      <c r="BA160" s="323">
        <f t="shared" si="14"/>
        <v>30</v>
      </c>
      <c r="BE160"/>
    </row>
    <row r="161" spans="1:57" ht="18.600000000000001" customHeight="1" x14ac:dyDescent="0.3">
      <c r="B161" s="255">
        <v>152</v>
      </c>
      <c r="C161" s="266">
        <v>53048357</v>
      </c>
      <c r="D161" s="257" t="str">
        <f>IFERROR(VLOOKUP($C161,[2]BD!$B$6:$O$205,2,0),"")</f>
        <v>RUBIO HERRERA WILLIAM ALEJANDRO</v>
      </c>
      <c r="E161" s="259" t="s">
        <v>1448</v>
      </c>
      <c r="F161" s="284" t="s">
        <v>178</v>
      </c>
      <c r="G161" s="257" t="str">
        <f>IFERROR(VLOOKUP($C161,[2]BD!$B$6:$O$205,14,0),"")</f>
        <v>3212444338</v>
      </c>
      <c r="H161" s="257" t="s">
        <v>202</v>
      </c>
      <c r="I161" s="257" t="str">
        <f>IFERROR(VLOOKUP($C161,[2]BD!$B$6:$O$205,4,0),"")</f>
        <v>18/10/2025</v>
      </c>
      <c r="J161" s="308" t="s">
        <v>1482</v>
      </c>
      <c r="K161" s="308" t="s">
        <v>1491</v>
      </c>
      <c r="L161" s="308" t="s">
        <v>1491</v>
      </c>
      <c r="M161" s="308" t="s">
        <v>1491</v>
      </c>
      <c r="N161" s="308" t="s">
        <v>1491</v>
      </c>
      <c r="O161" s="308" t="s">
        <v>1491</v>
      </c>
      <c r="P161" s="308" t="s">
        <v>1491</v>
      </c>
      <c r="Q161" s="308" t="s">
        <v>1482</v>
      </c>
      <c r="R161" s="308" t="s">
        <v>1491</v>
      </c>
      <c r="S161" s="308" t="s">
        <v>1491</v>
      </c>
      <c r="T161" s="308" t="s">
        <v>1491</v>
      </c>
      <c r="U161" s="308" t="s">
        <v>1491</v>
      </c>
      <c r="V161" s="308" t="s">
        <v>1491</v>
      </c>
      <c r="W161" s="308" t="s">
        <v>1491</v>
      </c>
      <c r="X161" s="308" t="s">
        <v>1482</v>
      </c>
      <c r="Y161" s="308" t="s">
        <v>1491</v>
      </c>
      <c r="Z161" s="308" t="s">
        <v>1491</v>
      </c>
      <c r="AA161" s="308" t="s">
        <v>1491</v>
      </c>
      <c r="AB161" s="308" t="s">
        <v>1491</v>
      </c>
      <c r="AC161" s="308" t="s">
        <v>1491</v>
      </c>
      <c r="AD161" s="308" t="s">
        <v>1491</v>
      </c>
      <c r="AE161" s="308" t="s">
        <v>1482</v>
      </c>
      <c r="AF161" s="308" t="s">
        <v>1491</v>
      </c>
      <c r="AG161" s="308" t="s">
        <v>1491</v>
      </c>
      <c r="AH161" s="308" t="s">
        <v>1491</v>
      </c>
      <c r="AI161" s="308" t="s">
        <v>1491</v>
      </c>
      <c r="AJ161" s="308" t="s">
        <v>1491</v>
      </c>
      <c r="AK161" s="308" t="s">
        <v>1491</v>
      </c>
      <c r="AL161" s="308" t="s">
        <v>1482</v>
      </c>
      <c r="AM161" s="308" t="s">
        <v>1491</v>
      </c>
      <c r="AO161" s="322">
        <f t="shared" si="13"/>
        <v>0</v>
      </c>
      <c r="AP161" s="322">
        <f t="shared" si="13"/>
        <v>0</v>
      </c>
      <c r="AQ161" s="322">
        <f t="shared" si="13"/>
        <v>5</v>
      </c>
      <c r="AR161" s="322">
        <f t="shared" si="13"/>
        <v>0</v>
      </c>
      <c r="AS161" s="322">
        <f t="shared" si="13"/>
        <v>0</v>
      </c>
      <c r="AT161" s="322">
        <f t="shared" si="13"/>
        <v>0</v>
      </c>
      <c r="AU161" s="322">
        <f t="shared" si="13"/>
        <v>0</v>
      </c>
      <c r="AV161" s="322">
        <f t="shared" si="13"/>
        <v>0</v>
      </c>
      <c r="AW161" s="322">
        <f t="shared" si="13"/>
        <v>0</v>
      </c>
      <c r="AX161" s="322">
        <f t="shared" si="13"/>
        <v>0</v>
      </c>
      <c r="AY161" s="322">
        <f t="shared" si="13"/>
        <v>0</v>
      </c>
      <c r="AZ161" s="322">
        <f t="shared" si="13"/>
        <v>25</v>
      </c>
      <c r="BA161" s="323">
        <f t="shared" si="14"/>
        <v>30</v>
      </c>
      <c r="BE161"/>
    </row>
    <row r="162" spans="1:57" ht="18.600000000000001" customHeight="1" x14ac:dyDescent="0.3">
      <c r="B162" s="255">
        <v>153</v>
      </c>
      <c r="C162" s="266">
        <v>79667853</v>
      </c>
      <c r="D162" s="257" t="str">
        <f>IFERROR(VLOOKUP($C162,[2]BD!$B$6:$O$205,2,0),"")</f>
        <v>VILLANUEVA VALENCIA JOSE DANIEL</v>
      </c>
      <c r="E162" s="259" t="s">
        <v>1448</v>
      </c>
      <c r="F162" s="284" t="s">
        <v>982</v>
      </c>
      <c r="G162" s="257" t="str">
        <f>IFERROR(VLOOKUP($C162,[2]BD!$B$6:$O$205,14,0),"")</f>
        <v>3222853281</v>
      </c>
      <c r="H162" s="257" t="s">
        <v>203</v>
      </c>
      <c r="I162" s="257" t="str">
        <f>IFERROR(VLOOKUP($C162,[2]BD!$B$6:$O$205,4,0),"")</f>
        <v>18/10/2025</v>
      </c>
      <c r="J162" s="308" t="s">
        <v>1482</v>
      </c>
      <c r="K162" s="308" t="s">
        <v>1491</v>
      </c>
      <c r="L162" s="308" t="s">
        <v>1491</v>
      </c>
      <c r="M162" s="308" t="s">
        <v>1491</v>
      </c>
      <c r="N162" s="308" t="s">
        <v>1491</v>
      </c>
      <c r="O162" s="308" t="s">
        <v>1491</v>
      </c>
      <c r="P162" s="308" t="s">
        <v>1491</v>
      </c>
      <c r="Q162" s="308" t="s">
        <v>1482</v>
      </c>
      <c r="R162" s="308" t="s">
        <v>1491</v>
      </c>
      <c r="S162" s="308" t="s">
        <v>1491</v>
      </c>
      <c r="T162" s="308" t="s">
        <v>1491</v>
      </c>
      <c r="U162" s="308" t="s">
        <v>1491</v>
      </c>
      <c r="V162" s="308" t="s">
        <v>1491</v>
      </c>
      <c r="W162" s="308" t="s">
        <v>1491</v>
      </c>
      <c r="X162" s="308" t="s">
        <v>1482</v>
      </c>
      <c r="Y162" s="308" t="s">
        <v>1491</v>
      </c>
      <c r="Z162" s="308" t="s">
        <v>1491</v>
      </c>
      <c r="AA162" s="308" t="s">
        <v>1491</v>
      </c>
      <c r="AB162" s="308" t="s">
        <v>1491</v>
      </c>
      <c r="AC162" s="308" t="s">
        <v>1491</v>
      </c>
      <c r="AD162" s="308" t="s">
        <v>1491</v>
      </c>
      <c r="AE162" s="308" t="s">
        <v>1482</v>
      </c>
      <c r="AF162" s="308" t="s">
        <v>1491</v>
      </c>
      <c r="AG162" s="308" t="s">
        <v>1491</v>
      </c>
      <c r="AH162" s="308" t="s">
        <v>1491</v>
      </c>
      <c r="AI162" s="308" t="s">
        <v>1491</v>
      </c>
      <c r="AJ162" s="308" t="s">
        <v>1491</v>
      </c>
      <c r="AK162" s="308" t="s">
        <v>1491</v>
      </c>
      <c r="AL162" s="308" t="s">
        <v>1482</v>
      </c>
      <c r="AM162" s="308" t="s">
        <v>1491</v>
      </c>
      <c r="AO162" s="322">
        <f t="shared" si="13"/>
        <v>0</v>
      </c>
      <c r="AP162" s="322">
        <f t="shared" si="13"/>
        <v>0</v>
      </c>
      <c r="AQ162" s="322">
        <f t="shared" si="13"/>
        <v>5</v>
      </c>
      <c r="AR162" s="322">
        <f t="shared" si="13"/>
        <v>0</v>
      </c>
      <c r="AS162" s="322">
        <f t="shared" si="13"/>
        <v>0</v>
      </c>
      <c r="AT162" s="322">
        <f t="shared" si="13"/>
        <v>0</v>
      </c>
      <c r="AU162" s="322">
        <f t="shared" si="13"/>
        <v>0</v>
      </c>
      <c r="AV162" s="322">
        <f t="shared" si="13"/>
        <v>0</v>
      </c>
      <c r="AW162" s="322">
        <f t="shared" si="13"/>
        <v>0</v>
      </c>
      <c r="AX162" s="322">
        <f t="shared" si="13"/>
        <v>0</v>
      </c>
      <c r="AY162" s="322">
        <f t="shared" si="13"/>
        <v>0</v>
      </c>
      <c r="AZ162" s="322">
        <f t="shared" si="13"/>
        <v>25</v>
      </c>
      <c r="BA162" s="323">
        <f t="shared" si="14"/>
        <v>30</v>
      </c>
      <c r="BE162"/>
    </row>
    <row r="163" spans="1:57" ht="18.600000000000001" customHeight="1" x14ac:dyDescent="0.3">
      <c r="B163" s="255">
        <v>154</v>
      </c>
      <c r="C163" s="266">
        <v>79960184</v>
      </c>
      <c r="D163" s="257" t="str">
        <f>IFERROR(VLOOKUP($C163,[2]BD!$B$6:$O$205,2,0),"")</f>
        <v xml:space="preserve">PUENTES CORREDOR DORA </v>
      </c>
      <c r="E163" s="259" t="s">
        <v>1448</v>
      </c>
      <c r="F163" s="284" t="s">
        <v>180</v>
      </c>
      <c r="G163" s="257" t="str">
        <f>IFERROR(VLOOKUP($C163,[2]BD!$B$6:$O$205,14,0),"")</f>
        <v>3123017813</v>
      </c>
      <c r="H163" s="257" t="s">
        <v>203</v>
      </c>
      <c r="I163" s="257" t="str">
        <f>IFERROR(VLOOKUP($C163,[2]BD!$B$6:$O$205,4,0),"")</f>
        <v>18/10/2025</v>
      </c>
      <c r="J163" s="308" t="s">
        <v>1482</v>
      </c>
      <c r="K163" s="308" t="s">
        <v>1491</v>
      </c>
      <c r="L163" s="308" t="s">
        <v>1491</v>
      </c>
      <c r="M163" s="308" t="s">
        <v>1491</v>
      </c>
      <c r="N163" s="308" t="s">
        <v>1491</v>
      </c>
      <c r="O163" s="308" t="s">
        <v>1491</v>
      </c>
      <c r="P163" s="308" t="s">
        <v>1491</v>
      </c>
      <c r="Q163" s="308" t="s">
        <v>1482</v>
      </c>
      <c r="R163" s="308" t="s">
        <v>1491</v>
      </c>
      <c r="S163" s="308" t="s">
        <v>1491</v>
      </c>
      <c r="T163" s="308" t="s">
        <v>1491</v>
      </c>
      <c r="U163" s="308" t="s">
        <v>1491</v>
      </c>
      <c r="V163" s="308" t="s">
        <v>1491</v>
      </c>
      <c r="W163" s="308" t="s">
        <v>1491</v>
      </c>
      <c r="X163" s="308" t="s">
        <v>1482</v>
      </c>
      <c r="Y163" s="308" t="s">
        <v>1491</v>
      </c>
      <c r="Z163" s="308" t="s">
        <v>1491</v>
      </c>
      <c r="AA163" s="308" t="s">
        <v>1491</v>
      </c>
      <c r="AB163" s="308" t="s">
        <v>1491</v>
      </c>
      <c r="AC163" s="308" t="s">
        <v>1491</v>
      </c>
      <c r="AD163" s="308" t="s">
        <v>1491</v>
      </c>
      <c r="AE163" s="308" t="s">
        <v>1482</v>
      </c>
      <c r="AF163" s="308" t="s">
        <v>1491</v>
      </c>
      <c r="AG163" s="308" t="s">
        <v>1491</v>
      </c>
      <c r="AH163" s="308" t="s">
        <v>1491</v>
      </c>
      <c r="AI163" s="308" t="s">
        <v>1491</v>
      </c>
      <c r="AJ163" s="308" t="s">
        <v>1491</v>
      </c>
      <c r="AK163" s="308" t="s">
        <v>1491</v>
      </c>
      <c r="AL163" s="308" t="s">
        <v>1482</v>
      </c>
      <c r="AM163" s="308" t="s">
        <v>1491</v>
      </c>
      <c r="AO163" s="322">
        <f t="shared" si="13"/>
        <v>0</v>
      </c>
      <c r="AP163" s="322">
        <f t="shared" si="13"/>
        <v>0</v>
      </c>
      <c r="AQ163" s="322">
        <f t="shared" si="13"/>
        <v>5</v>
      </c>
      <c r="AR163" s="322">
        <f t="shared" si="13"/>
        <v>0</v>
      </c>
      <c r="AS163" s="322">
        <f t="shared" si="13"/>
        <v>0</v>
      </c>
      <c r="AT163" s="322">
        <f t="shared" si="13"/>
        <v>0</v>
      </c>
      <c r="AU163" s="322">
        <f t="shared" si="13"/>
        <v>0</v>
      </c>
      <c r="AV163" s="322">
        <f t="shared" si="13"/>
        <v>0</v>
      </c>
      <c r="AW163" s="322">
        <f t="shared" si="13"/>
        <v>0</v>
      </c>
      <c r="AX163" s="322">
        <f t="shared" si="13"/>
        <v>0</v>
      </c>
      <c r="AY163" s="322">
        <f t="shared" si="13"/>
        <v>0</v>
      </c>
      <c r="AZ163" s="322">
        <f t="shared" si="13"/>
        <v>25</v>
      </c>
      <c r="BA163" s="323">
        <f t="shared" si="14"/>
        <v>30</v>
      </c>
      <c r="BE163"/>
    </row>
    <row r="164" spans="1:57" ht="18.600000000000001" customHeight="1" x14ac:dyDescent="0.3">
      <c r="A164" s="260" t="s">
        <v>1446</v>
      </c>
      <c r="B164" s="255">
        <v>155</v>
      </c>
      <c r="C164" s="266">
        <v>52038209</v>
      </c>
      <c r="D164" s="257" t="str">
        <f>IFERROR(VLOOKUP($C164,[2]BD!$B$6:$O$205,2,0),"")</f>
        <v xml:space="preserve">HERNANDEZ LUNA MARIBEL </v>
      </c>
      <c r="E164" s="259" t="s">
        <v>1448</v>
      </c>
      <c r="F164" s="284" t="s">
        <v>178</v>
      </c>
      <c r="G164" s="257" t="str">
        <f>IFERROR(VLOOKUP($C164,[2]BD!$B$6:$O$205,14,0),"")</f>
        <v>3125879804</v>
      </c>
      <c r="H164" s="257" t="s">
        <v>203</v>
      </c>
      <c r="I164" s="257" t="str">
        <f>IFERROR(VLOOKUP($C164,[2]BD!$B$6:$O$205,4,0),"")</f>
        <v>18/10/2025</v>
      </c>
      <c r="J164" s="308" t="s">
        <v>1482</v>
      </c>
      <c r="K164" s="308" t="s">
        <v>1491</v>
      </c>
      <c r="L164" s="308" t="s">
        <v>1491</v>
      </c>
      <c r="M164" s="308" t="s">
        <v>1491</v>
      </c>
      <c r="N164" s="308" t="s">
        <v>1491</v>
      </c>
      <c r="O164" s="308" t="s">
        <v>1491</v>
      </c>
      <c r="P164" s="308" t="s">
        <v>1491</v>
      </c>
      <c r="Q164" s="308" t="s">
        <v>1482</v>
      </c>
      <c r="R164" s="308" t="s">
        <v>1491</v>
      </c>
      <c r="S164" s="308" t="s">
        <v>1491</v>
      </c>
      <c r="T164" s="308" t="s">
        <v>1491</v>
      </c>
      <c r="U164" s="308" t="s">
        <v>1491</v>
      </c>
      <c r="V164" s="308" t="s">
        <v>1491</v>
      </c>
      <c r="W164" s="308" t="s">
        <v>1491</v>
      </c>
      <c r="X164" s="308" t="s">
        <v>1482</v>
      </c>
      <c r="Y164" s="308" t="s">
        <v>1491</v>
      </c>
      <c r="Z164" s="308" t="s">
        <v>1491</v>
      </c>
      <c r="AA164" s="308" t="s">
        <v>1491</v>
      </c>
      <c r="AB164" s="308" t="s">
        <v>1491</v>
      </c>
      <c r="AC164" s="308" t="s">
        <v>1491</v>
      </c>
      <c r="AD164" s="308" t="s">
        <v>1491</v>
      </c>
      <c r="AE164" s="308" t="s">
        <v>1482</v>
      </c>
      <c r="AF164" s="308" t="s">
        <v>1491</v>
      </c>
      <c r="AG164" s="308" t="s">
        <v>1491</v>
      </c>
      <c r="AH164" s="308" t="s">
        <v>1491</v>
      </c>
      <c r="AI164" s="308" t="s">
        <v>1491</v>
      </c>
      <c r="AJ164" s="308" t="s">
        <v>1491</v>
      </c>
      <c r="AK164" s="308" t="s">
        <v>1491</v>
      </c>
      <c r="AL164" s="308" t="s">
        <v>1482</v>
      </c>
      <c r="AM164" s="308" t="s">
        <v>1491</v>
      </c>
      <c r="AO164" s="322">
        <f t="shared" si="13"/>
        <v>0</v>
      </c>
      <c r="AP164" s="322">
        <f t="shared" si="13"/>
        <v>0</v>
      </c>
      <c r="AQ164" s="322">
        <f t="shared" si="13"/>
        <v>5</v>
      </c>
      <c r="AR164" s="322">
        <f t="shared" si="13"/>
        <v>0</v>
      </c>
      <c r="AS164" s="322">
        <f t="shared" si="13"/>
        <v>0</v>
      </c>
      <c r="AT164" s="322">
        <f t="shared" si="13"/>
        <v>0</v>
      </c>
      <c r="AU164" s="322">
        <f t="shared" si="13"/>
        <v>0</v>
      </c>
      <c r="AV164" s="322">
        <f t="shared" si="13"/>
        <v>0</v>
      </c>
      <c r="AW164" s="322">
        <f t="shared" si="13"/>
        <v>0</v>
      </c>
      <c r="AX164" s="322">
        <f t="shared" si="13"/>
        <v>0</v>
      </c>
      <c r="AY164" s="322">
        <f t="shared" si="13"/>
        <v>0</v>
      </c>
      <c r="AZ164" s="322">
        <f t="shared" si="13"/>
        <v>25</v>
      </c>
      <c r="BA164" s="323">
        <f t="shared" si="14"/>
        <v>30</v>
      </c>
      <c r="BE164"/>
    </row>
    <row r="165" spans="1:57" ht="18.600000000000001" customHeight="1" x14ac:dyDescent="0.3">
      <c r="B165" s="255">
        <v>156</v>
      </c>
      <c r="C165" s="266">
        <v>52295952</v>
      </c>
      <c r="D165" s="257" t="str">
        <f>IFERROR(VLOOKUP($C165,[2]BD!$B$6:$O$205,2,0),"")</f>
        <v>RAMOS BUITRAGO DORIS JANNETH</v>
      </c>
      <c r="E165" s="259" t="s">
        <v>1448</v>
      </c>
      <c r="F165" s="284" t="s">
        <v>178</v>
      </c>
      <c r="G165" s="257" t="str">
        <f>IFERROR(VLOOKUP($C165,[2]BD!$B$6:$O$205,14,0),"")</f>
        <v>3012369349</v>
      </c>
      <c r="H165" s="257" t="s">
        <v>202</v>
      </c>
      <c r="I165" s="257" t="str">
        <f>IFERROR(VLOOKUP($C165,[2]BD!$B$6:$O$205,4,0),"")</f>
        <v>18/10/2025</v>
      </c>
      <c r="J165" s="308" t="s">
        <v>1482</v>
      </c>
      <c r="K165" s="308" t="s">
        <v>1491</v>
      </c>
      <c r="L165" s="308" t="s">
        <v>1491</v>
      </c>
      <c r="M165" s="308" t="s">
        <v>1491</v>
      </c>
      <c r="N165" s="308" t="s">
        <v>1491</v>
      </c>
      <c r="O165" s="308" t="s">
        <v>1491</v>
      </c>
      <c r="P165" s="308" t="s">
        <v>1491</v>
      </c>
      <c r="Q165" s="308" t="s">
        <v>1482</v>
      </c>
      <c r="R165" s="308" t="s">
        <v>1491</v>
      </c>
      <c r="S165" s="308" t="s">
        <v>1491</v>
      </c>
      <c r="T165" s="308" t="s">
        <v>1491</v>
      </c>
      <c r="U165" s="308" t="s">
        <v>1491</v>
      </c>
      <c r="V165" s="308" t="s">
        <v>1491</v>
      </c>
      <c r="W165" s="308" t="s">
        <v>1491</v>
      </c>
      <c r="X165" s="308" t="s">
        <v>1482</v>
      </c>
      <c r="Y165" s="308" t="s">
        <v>1491</v>
      </c>
      <c r="Z165" s="308" t="s">
        <v>1491</v>
      </c>
      <c r="AA165" s="308" t="s">
        <v>1491</v>
      </c>
      <c r="AB165" s="308" t="s">
        <v>1491</v>
      </c>
      <c r="AC165" s="308" t="s">
        <v>1491</v>
      </c>
      <c r="AD165" s="308" t="s">
        <v>1491</v>
      </c>
      <c r="AE165" s="308" t="s">
        <v>1482</v>
      </c>
      <c r="AF165" s="308" t="s">
        <v>1491</v>
      </c>
      <c r="AG165" s="308" t="s">
        <v>1491</v>
      </c>
      <c r="AH165" s="308" t="s">
        <v>1491</v>
      </c>
      <c r="AI165" s="308" t="s">
        <v>1491</v>
      </c>
      <c r="AJ165" s="308" t="s">
        <v>1491</v>
      </c>
      <c r="AK165" s="308" t="s">
        <v>1491</v>
      </c>
      <c r="AL165" s="308" t="s">
        <v>1482</v>
      </c>
      <c r="AM165" s="308" t="s">
        <v>1491</v>
      </c>
      <c r="AO165" s="322">
        <f t="shared" si="13"/>
        <v>0</v>
      </c>
      <c r="AP165" s="322">
        <f t="shared" si="13"/>
        <v>0</v>
      </c>
      <c r="AQ165" s="322">
        <f t="shared" si="13"/>
        <v>5</v>
      </c>
      <c r="AR165" s="322">
        <f t="shared" si="13"/>
        <v>0</v>
      </c>
      <c r="AS165" s="322">
        <f t="shared" si="13"/>
        <v>0</v>
      </c>
      <c r="AT165" s="322">
        <f t="shared" si="13"/>
        <v>0</v>
      </c>
      <c r="AU165" s="322">
        <f t="shared" si="13"/>
        <v>0</v>
      </c>
      <c r="AV165" s="322">
        <f t="shared" si="13"/>
        <v>0</v>
      </c>
      <c r="AW165" s="322">
        <f t="shared" si="13"/>
        <v>0</v>
      </c>
      <c r="AX165" s="322">
        <f t="shared" si="13"/>
        <v>0</v>
      </c>
      <c r="AY165" s="322">
        <f t="shared" si="13"/>
        <v>0</v>
      </c>
      <c r="AZ165" s="322">
        <f t="shared" si="13"/>
        <v>25</v>
      </c>
      <c r="BA165" s="323">
        <f t="shared" si="14"/>
        <v>30</v>
      </c>
      <c r="BE165"/>
    </row>
    <row r="166" spans="1:57" ht="18.600000000000001" customHeight="1" x14ac:dyDescent="0.3">
      <c r="B166" s="255">
        <v>157</v>
      </c>
      <c r="C166" s="266">
        <v>1024500166</v>
      </c>
      <c r="D166" s="257" t="str">
        <f>IFERROR(VLOOKUP($C166,[2]BD!$B$6:$O$205,2,0),"")</f>
        <v>FUQUENE CANON SANDRA YAMILE</v>
      </c>
      <c r="E166" s="259" t="s">
        <v>1448</v>
      </c>
      <c r="F166" s="284" t="s">
        <v>178</v>
      </c>
      <c r="G166" s="257" t="str">
        <f>IFERROR(VLOOKUP($C166,[2]BD!$B$6:$O$205,14,0),"")</f>
        <v>3197541624</v>
      </c>
      <c r="H166" s="257" t="s">
        <v>202</v>
      </c>
      <c r="I166" s="257" t="str">
        <f>IFERROR(VLOOKUP($C166,[2]BD!$B$6:$O$205,4,0),"")</f>
        <v>18/10/2025</v>
      </c>
      <c r="J166" s="308" t="s">
        <v>1482</v>
      </c>
      <c r="K166" s="308" t="s">
        <v>1491</v>
      </c>
      <c r="L166" s="308" t="s">
        <v>1491</v>
      </c>
      <c r="M166" s="308" t="s">
        <v>1491</v>
      </c>
      <c r="N166" s="308" t="s">
        <v>1491</v>
      </c>
      <c r="O166" s="308" t="s">
        <v>1491</v>
      </c>
      <c r="P166" s="308" t="s">
        <v>1491</v>
      </c>
      <c r="Q166" s="308" t="s">
        <v>1482</v>
      </c>
      <c r="R166" s="308" t="s">
        <v>1491</v>
      </c>
      <c r="S166" s="308" t="s">
        <v>1491</v>
      </c>
      <c r="T166" s="308" t="s">
        <v>1491</v>
      </c>
      <c r="U166" s="308" t="s">
        <v>1491</v>
      </c>
      <c r="V166" s="308" t="s">
        <v>1491</v>
      </c>
      <c r="W166" s="308" t="s">
        <v>1491</v>
      </c>
      <c r="X166" s="308" t="s">
        <v>1482</v>
      </c>
      <c r="Y166" s="308" t="s">
        <v>1491</v>
      </c>
      <c r="Z166" s="308" t="s">
        <v>1491</v>
      </c>
      <c r="AA166" s="308" t="s">
        <v>1491</v>
      </c>
      <c r="AB166" s="308" t="s">
        <v>1491</v>
      </c>
      <c r="AC166" s="308" t="s">
        <v>1491</v>
      </c>
      <c r="AD166" s="308" t="s">
        <v>1491</v>
      </c>
      <c r="AE166" s="308" t="s">
        <v>1482</v>
      </c>
      <c r="AF166" s="308" t="s">
        <v>1483</v>
      </c>
      <c r="AG166" s="308" t="s">
        <v>1483</v>
      </c>
      <c r="AH166" s="308" t="s">
        <v>1483</v>
      </c>
      <c r="AI166" s="308" t="s">
        <v>1483</v>
      </c>
      <c r="AJ166" s="308" t="s">
        <v>1483</v>
      </c>
      <c r="AK166" s="308" t="s">
        <v>1491</v>
      </c>
      <c r="AL166" s="308" t="s">
        <v>1482</v>
      </c>
      <c r="AM166" s="308" t="s">
        <v>1491</v>
      </c>
      <c r="AO166" s="322">
        <f t="shared" si="13"/>
        <v>0</v>
      </c>
      <c r="AP166" s="322">
        <f t="shared" si="13"/>
        <v>0</v>
      </c>
      <c r="AQ166" s="322">
        <f t="shared" si="13"/>
        <v>5</v>
      </c>
      <c r="AR166" s="322">
        <f t="shared" si="13"/>
        <v>5</v>
      </c>
      <c r="AS166" s="322">
        <f t="shared" si="13"/>
        <v>0</v>
      </c>
      <c r="AT166" s="322">
        <f t="shared" si="13"/>
        <v>0</v>
      </c>
      <c r="AU166" s="322">
        <f t="shared" si="13"/>
        <v>0</v>
      </c>
      <c r="AV166" s="322">
        <f t="shared" si="13"/>
        <v>0</v>
      </c>
      <c r="AW166" s="322">
        <f t="shared" si="13"/>
        <v>0</v>
      </c>
      <c r="AX166" s="322">
        <f t="shared" si="13"/>
        <v>0</v>
      </c>
      <c r="AY166" s="322">
        <f t="shared" si="13"/>
        <v>0</v>
      </c>
      <c r="AZ166" s="322">
        <f t="shared" si="13"/>
        <v>20</v>
      </c>
      <c r="BA166" s="323">
        <f t="shared" si="14"/>
        <v>25</v>
      </c>
      <c r="BE166"/>
    </row>
    <row r="167" spans="1:57" ht="18.600000000000001" customHeight="1" x14ac:dyDescent="0.3">
      <c r="B167" s="255">
        <v>158</v>
      </c>
      <c r="C167" s="266">
        <v>1022985784</v>
      </c>
      <c r="D167" s="257" t="str">
        <f>IFERROR(VLOOKUP($C167,[2]BD!$B$6:$O$205,2,0),"")</f>
        <v>RODRIGUEZ ZEA CINDY YAZMIN</v>
      </c>
      <c r="E167" s="259" t="s">
        <v>1448</v>
      </c>
      <c r="F167" s="284" t="s">
        <v>982</v>
      </c>
      <c r="G167" s="257" t="str">
        <f>IFERROR(VLOOKUP($C167,[2]BD!$B$6:$O$205,14,0),"")</f>
        <v>3196483500</v>
      </c>
      <c r="H167" s="257" t="s">
        <v>202</v>
      </c>
      <c r="I167" s="257" t="str">
        <f>IFERROR(VLOOKUP($C167,[2]BD!$B$6:$O$205,4,0),"")</f>
        <v>18/10/2025</v>
      </c>
      <c r="J167" s="308" t="s">
        <v>1482</v>
      </c>
      <c r="K167" s="308" t="s">
        <v>1491</v>
      </c>
      <c r="L167" s="308" t="s">
        <v>1491</v>
      </c>
      <c r="M167" s="308" t="s">
        <v>1491</v>
      </c>
      <c r="N167" s="308" t="s">
        <v>1491</v>
      </c>
      <c r="O167" s="308" t="s">
        <v>1491</v>
      </c>
      <c r="P167" s="308" t="s">
        <v>1491</v>
      </c>
      <c r="Q167" s="308" t="s">
        <v>1482</v>
      </c>
      <c r="R167" s="308" t="s">
        <v>1491</v>
      </c>
      <c r="S167" s="308" t="s">
        <v>1491</v>
      </c>
      <c r="T167" s="308" t="s">
        <v>1491</v>
      </c>
      <c r="U167" s="308" t="s">
        <v>1491</v>
      </c>
      <c r="V167" s="308" t="s">
        <v>1491</v>
      </c>
      <c r="W167" s="308" t="s">
        <v>1491</v>
      </c>
      <c r="X167" s="308" t="s">
        <v>1482</v>
      </c>
      <c r="Y167" s="308" t="s">
        <v>1491</v>
      </c>
      <c r="Z167" s="308" t="s">
        <v>1491</v>
      </c>
      <c r="AA167" s="308" t="s">
        <v>1491</v>
      </c>
      <c r="AB167" s="308" t="s">
        <v>1491</v>
      </c>
      <c r="AC167" s="308" t="s">
        <v>1491</v>
      </c>
      <c r="AD167" s="308" t="s">
        <v>1491</v>
      </c>
      <c r="AE167" s="308" t="s">
        <v>1482</v>
      </c>
      <c r="AF167" s="308" t="s">
        <v>1491</v>
      </c>
      <c r="AG167" s="308" t="s">
        <v>1491</v>
      </c>
      <c r="AH167" s="308" t="s">
        <v>1491</v>
      </c>
      <c r="AI167" s="308" t="s">
        <v>1491</v>
      </c>
      <c r="AJ167" s="308" t="s">
        <v>1491</v>
      </c>
      <c r="AK167" s="308" t="s">
        <v>1491</v>
      </c>
      <c r="AL167" s="308" t="s">
        <v>1482</v>
      </c>
      <c r="AM167" s="308" t="s">
        <v>1491</v>
      </c>
      <c r="AO167" s="322">
        <f t="shared" si="13"/>
        <v>0</v>
      </c>
      <c r="AP167" s="322">
        <f t="shared" si="13"/>
        <v>0</v>
      </c>
      <c r="AQ167" s="322">
        <f t="shared" si="13"/>
        <v>5</v>
      </c>
      <c r="AR167" s="322">
        <f t="shared" si="13"/>
        <v>0</v>
      </c>
      <c r="AS167" s="322">
        <f t="shared" si="13"/>
        <v>0</v>
      </c>
      <c r="AT167" s="322">
        <f t="shared" si="13"/>
        <v>0</v>
      </c>
      <c r="AU167" s="322">
        <f t="shared" si="13"/>
        <v>0</v>
      </c>
      <c r="AV167" s="322">
        <f t="shared" si="13"/>
        <v>0</v>
      </c>
      <c r="AW167" s="322">
        <f t="shared" si="13"/>
        <v>0</v>
      </c>
      <c r="AX167" s="322">
        <f t="shared" si="13"/>
        <v>0</v>
      </c>
      <c r="AY167" s="322">
        <f t="shared" si="13"/>
        <v>0</v>
      </c>
      <c r="AZ167" s="322">
        <f t="shared" si="13"/>
        <v>25</v>
      </c>
      <c r="BA167" s="323">
        <f t="shared" si="14"/>
        <v>30</v>
      </c>
      <c r="BE167"/>
    </row>
    <row r="168" spans="1:57" ht="18.600000000000001" customHeight="1" x14ac:dyDescent="0.3">
      <c r="B168" s="255">
        <v>159</v>
      </c>
      <c r="C168" s="266">
        <v>1023882611</v>
      </c>
      <c r="D168" s="257" t="str">
        <f>IFERROR(VLOOKUP($C168,[2]BD!$B$6:$O$205,2,0),"")</f>
        <v>PADILLA VEGA KELLY JOHANNA</v>
      </c>
      <c r="E168" s="259" t="s">
        <v>1448</v>
      </c>
      <c r="F168" s="284" t="s">
        <v>178</v>
      </c>
      <c r="G168" s="257" t="str">
        <f>IFERROR(VLOOKUP($C168,[2]BD!$B$6:$O$205,14,0),"")</f>
        <v>3206838202</v>
      </c>
      <c r="H168" s="257" t="s">
        <v>201</v>
      </c>
      <c r="I168" s="257" t="str">
        <f>IFERROR(VLOOKUP($C168,[2]BD!$B$6:$O$205,4,0),"")</f>
        <v>18/10/2025</v>
      </c>
      <c r="J168" s="308" t="s">
        <v>1482</v>
      </c>
      <c r="K168" s="308" t="s">
        <v>1491</v>
      </c>
      <c r="L168" s="308" t="s">
        <v>1491</v>
      </c>
      <c r="M168" s="308" t="s">
        <v>1491</v>
      </c>
      <c r="N168" s="308" t="s">
        <v>1491</v>
      </c>
      <c r="O168" s="308" t="s">
        <v>1491</v>
      </c>
      <c r="P168" s="308" t="s">
        <v>1491</v>
      </c>
      <c r="Q168" s="308" t="s">
        <v>1482</v>
      </c>
      <c r="R168" s="308" t="s">
        <v>1491</v>
      </c>
      <c r="S168" s="308" t="s">
        <v>1491</v>
      </c>
      <c r="T168" s="308" t="s">
        <v>1491</v>
      </c>
      <c r="U168" s="308" t="s">
        <v>1491</v>
      </c>
      <c r="V168" s="308" t="s">
        <v>1491</v>
      </c>
      <c r="W168" s="308" t="s">
        <v>1491</v>
      </c>
      <c r="X168" s="308" t="s">
        <v>1482</v>
      </c>
      <c r="Y168" s="308" t="s">
        <v>1491</v>
      </c>
      <c r="Z168" s="308" t="s">
        <v>1491</v>
      </c>
      <c r="AA168" s="308" t="s">
        <v>1487</v>
      </c>
      <c r="AB168" s="308" t="s">
        <v>1487</v>
      </c>
      <c r="AC168" s="308" t="s">
        <v>1487</v>
      </c>
      <c r="AD168" s="308" t="s">
        <v>1491</v>
      </c>
      <c r="AE168" s="308" t="s">
        <v>1482</v>
      </c>
      <c r="AF168" s="308" t="s">
        <v>1491</v>
      </c>
      <c r="AG168" s="308" t="s">
        <v>1491</v>
      </c>
      <c r="AH168" s="308" t="s">
        <v>1491</v>
      </c>
      <c r="AI168" s="308" t="s">
        <v>1491</v>
      </c>
      <c r="AJ168" s="308" t="s">
        <v>1491</v>
      </c>
      <c r="AK168" s="308" t="s">
        <v>1491</v>
      </c>
      <c r="AL168" s="308" t="s">
        <v>1482</v>
      </c>
      <c r="AM168" s="308" t="s">
        <v>1491</v>
      </c>
      <c r="AO168" s="322">
        <f t="shared" si="13"/>
        <v>0</v>
      </c>
      <c r="AP168" s="322">
        <f t="shared" si="13"/>
        <v>0</v>
      </c>
      <c r="AQ168" s="322">
        <f t="shared" si="13"/>
        <v>5</v>
      </c>
      <c r="AR168" s="322">
        <f t="shared" si="13"/>
        <v>0</v>
      </c>
      <c r="AS168" s="322">
        <f t="shared" si="13"/>
        <v>0</v>
      </c>
      <c r="AT168" s="322">
        <f t="shared" si="13"/>
        <v>0</v>
      </c>
      <c r="AU168" s="322">
        <f t="shared" si="13"/>
        <v>0</v>
      </c>
      <c r="AV168" s="322">
        <f t="shared" si="13"/>
        <v>3</v>
      </c>
      <c r="AW168" s="322">
        <f t="shared" si="13"/>
        <v>0</v>
      </c>
      <c r="AX168" s="322">
        <f t="shared" si="13"/>
        <v>0</v>
      </c>
      <c r="AY168" s="322">
        <f t="shared" si="13"/>
        <v>0</v>
      </c>
      <c r="AZ168" s="322">
        <f t="shared" si="13"/>
        <v>22</v>
      </c>
      <c r="BA168" s="323">
        <f t="shared" si="14"/>
        <v>27</v>
      </c>
      <c r="BE168"/>
    </row>
    <row r="169" spans="1:57" ht="18.600000000000001" customHeight="1" x14ac:dyDescent="0.3">
      <c r="B169" s="255">
        <v>160</v>
      </c>
      <c r="C169" s="266">
        <v>1021676051</v>
      </c>
      <c r="D169" s="269" t="str">
        <f>IFERROR(VLOOKUP($C169,[2]BD!$B$6:$O$205,2,0),"")</f>
        <v xml:space="preserve">CALDERON APONTE YANED </v>
      </c>
      <c r="E169" s="259" t="s">
        <v>1448</v>
      </c>
      <c r="F169" s="284" t="s">
        <v>178</v>
      </c>
      <c r="G169" s="257" t="str">
        <f>IFERROR(VLOOKUP($C169,[2]BD!$B$6:$O$205,14,0),"")</f>
        <v>3004310295</v>
      </c>
      <c r="H169" s="257" t="s">
        <v>201</v>
      </c>
      <c r="I169" s="257" t="str">
        <f>IFERROR(VLOOKUP($C169,[2]BD!$B$6:$O$205,4,0),"")</f>
        <v>18/10/2025</v>
      </c>
      <c r="J169" s="308" t="s">
        <v>1482</v>
      </c>
      <c r="K169" s="308" t="s">
        <v>1483</v>
      </c>
      <c r="L169" s="308" t="s">
        <v>1483</v>
      </c>
      <c r="M169" s="308" t="s">
        <v>1491</v>
      </c>
      <c r="N169" s="308" t="s">
        <v>1491</v>
      </c>
      <c r="O169" s="308" t="s">
        <v>1491</v>
      </c>
      <c r="P169" s="308" t="s">
        <v>1491</v>
      </c>
      <c r="Q169" s="308" t="s">
        <v>1482</v>
      </c>
      <c r="R169" s="308" t="s">
        <v>1480</v>
      </c>
      <c r="S169" s="308" t="s">
        <v>1487</v>
      </c>
      <c r="T169" s="308" t="s">
        <v>1487</v>
      </c>
      <c r="U169" s="308" t="s">
        <v>1487</v>
      </c>
      <c r="V169" s="308" t="s">
        <v>1487</v>
      </c>
      <c r="W169" s="308" t="s">
        <v>1491</v>
      </c>
      <c r="X169" s="308" t="s">
        <v>1482</v>
      </c>
      <c r="Y169" s="308" t="s">
        <v>1491</v>
      </c>
      <c r="Z169" s="308" t="s">
        <v>1491</v>
      </c>
      <c r="AA169" s="308" t="s">
        <v>1491</v>
      </c>
      <c r="AB169" s="308" t="s">
        <v>1491</v>
      </c>
      <c r="AC169" s="308" t="s">
        <v>1491</v>
      </c>
      <c r="AD169" s="308" t="s">
        <v>1491</v>
      </c>
      <c r="AE169" s="308" t="s">
        <v>1482</v>
      </c>
      <c r="AF169" s="308" t="s">
        <v>1483</v>
      </c>
      <c r="AG169" s="308" t="s">
        <v>1483</v>
      </c>
      <c r="AH169" s="308" t="s">
        <v>1480</v>
      </c>
      <c r="AI169" s="308" t="s">
        <v>1491</v>
      </c>
      <c r="AJ169" s="308" t="s">
        <v>1491</v>
      </c>
      <c r="AK169" s="308" t="s">
        <v>1491</v>
      </c>
      <c r="AL169" s="308" t="s">
        <v>1482</v>
      </c>
      <c r="AM169" s="308" t="s">
        <v>1491</v>
      </c>
      <c r="AO169" s="322">
        <f t="shared" si="13"/>
        <v>2</v>
      </c>
      <c r="AP169" s="322">
        <f t="shared" si="13"/>
        <v>0</v>
      </c>
      <c r="AQ169" s="322">
        <f t="shared" si="13"/>
        <v>5</v>
      </c>
      <c r="AR169" s="322">
        <f t="shared" si="13"/>
        <v>4</v>
      </c>
      <c r="AS169" s="322">
        <f t="shared" si="13"/>
        <v>0</v>
      </c>
      <c r="AT169" s="322">
        <f t="shared" si="13"/>
        <v>0</v>
      </c>
      <c r="AU169" s="322">
        <f t="shared" si="13"/>
        <v>0</v>
      </c>
      <c r="AV169" s="322">
        <f t="shared" si="13"/>
        <v>4</v>
      </c>
      <c r="AW169" s="322">
        <f t="shared" si="13"/>
        <v>0</v>
      </c>
      <c r="AX169" s="322">
        <f t="shared" si="13"/>
        <v>0</v>
      </c>
      <c r="AY169" s="322">
        <f t="shared" si="13"/>
        <v>0</v>
      </c>
      <c r="AZ169" s="322">
        <f t="shared" si="13"/>
        <v>15</v>
      </c>
      <c r="BA169" s="323">
        <f t="shared" si="14"/>
        <v>20</v>
      </c>
      <c r="BE169"/>
    </row>
    <row r="170" spans="1:57" ht="18.600000000000001" customHeight="1" x14ac:dyDescent="0.3">
      <c r="B170" s="255">
        <v>161</v>
      </c>
      <c r="C170" s="266">
        <v>28915752</v>
      </c>
      <c r="D170" s="257" t="str">
        <f>IFERROR(VLOOKUP($C170,[2]BD!$B$6:$O$205,2,0),"")</f>
        <v>MONTEJO  LINA MARIA</v>
      </c>
      <c r="E170" s="259" t="s">
        <v>1448</v>
      </c>
      <c r="F170" s="284" t="s">
        <v>178</v>
      </c>
      <c r="G170" s="257" t="str">
        <f>IFERROR(VLOOKUP($C170,[2]BD!$B$6:$O$205,14,0),"")</f>
        <v>3127020342</v>
      </c>
      <c r="H170" s="257" t="s">
        <v>201</v>
      </c>
      <c r="I170" s="257" t="str">
        <f>IFERROR(VLOOKUP($C170,[2]BD!$B$6:$O$205,4,0),"")</f>
        <v>18/10/2025</v>
      </c>
      <c r="J170" s="308" t="s">
        <v>1482</v>
      </c>
      <c r="K170" s="308" t="s">
        <v>1491</v>
      </c>
      <c r="L170" s="308" t="s">
        <v>1491</v>
      </c>
      <c r="M170" s="308" t="s">
        <v>1491</v>
      </c>
      <c r="N170" s="308" t="s">
        <v>1483</v>
      </c>
      <c r="O170" s="308" t="s">
        <v>1491</v>
      </c>
      <c r="P170" s="308" t="s">
        <v>1491</v>
      </c>
      <c r="Q170" s="308" t="s">
        <v>1482</v>
      </c>
      <c r="R170" s="308" t="s">
        <v>1491</v>
      </c>
      <c r="S170" s="308" t="s">
        <v>1491</v>
      </c>
      <c r="T170" s="308" t="s">
        <v>1491</v>
      </c>
      <c r="U170" s="308" t="s">
        <v>1491</v>
      </c>
      <c r="V170" s="308" t="s">
        <v>1491</v>
      </c>
      <c r="W170" s="308" t="s">
        <v>1491</v>
      </c>
      <c r="X170" s="308" t="s">
        <v>1482</v>
      </c>
      <c r="Y170" s="308" t="s">
        <v>1491</v>
      </c>
      <c r="Z170" s="308" t="s">
        <v>1491</v>
      </c>
      <c r="AA170" s="308" t="s">
        <v>1491</v>
      </c>
      <c r="AB170" s="308" t="s">
        <v>1491</v>
      </c>
      <c r="AC170" s="308" t="s">
        <v>1491</v>
      </c>
      <c r="AD170" s="308" t="s">
        <v>1491</v>
      </c>
      <c r="AE170" s="308" t="s">
        <v>1482</v>
      </c>
      <c r="AF170" s="308" t="s">
        <v>1491</v>
      </c>
      <c r="AG170" s="308" t="s">
        <v>1491</v>
      </c>
      <c r="AH170" s="308" t="s">
        <v>1491</v>
      </c>
      <c r="AI170" s="308" t="s">
        <v>1491</v>
      </c>
      <c r="AJ170" s="308" t="s">
        <v>1491</v>
      </c>
      <c r="AK170" s="308" t="s">
        <v>1491</v>
      </c>
      <c r="AL170" s="308" t="s">
        <v>1482</v>
      </c>
      <c r="AM170" s="308" t="s">
        <v>1491</v>
      </c>
      <c r="AO170" s="322">
        <f t="shared" si="13"/>
        <v>0</v>
      </c>
      <c r="AP170" s="322">
        <f t="shared" si="13"/>
        <v>0</v>
      </c>
      <c r="AQ170" s="322">
        <f t="shared" si="13"/>
        <v>5</v>
      </c>
      <c r="AR170" s="322">
        <f t="shared" si="13"/>
        <v>1</v>
      </c>
      <c r="AS170" s="322">
        <f t="shared" si="13"/>
        <v>0</v>
      </c>
      <c r="AT170" s="322">
        <f t="shared" si="13"/>
        <v>0</v>
      </c>
      <c r="AU170" s="322">
        <f t="shared" si="13"/>
        <v>0</v>
      </c>
      <c r="AV170" s="322">
        <f t="shared" si="13"/>
        <v>0</v>
      </c>
      <c r="AW170" s="322">
        <f t="shared" si="13"/>
        <v>0</v>
      </c>
      <c r="AX170" s="322">
        <f t="shared" si="13"/>
        <v>0</v>
      </c>
      <c r="AY170" s="322">
        <f t="shared" si="13"/>
        <v>0</v>
      </c>
      <c r="AZ170" s="322">
        <f t="shared" si="13"/>
        <v>24</v>
      </c>
      <c r="BA170" s="323">
        <f t="shared" si="14"/>
        <v>29</v>
      </c>
      <c r="BE170"/>
    </row>
    <row r="171" spans="1:57" ht="18.600000000000001" customHeight="1" x14ac:dyDescent="0.3">
      <c r="B171" s="255">
        <v>162</v>
      </c>
      <c r="C171" s="266">
        <v>1007105867</v>
      </c>
      <c r="D171" s="269" t="str">
        <f>IFERROR(VLOOKUP($C171,[2]BD!$B$6:$O$205,2,0),"")</f>
        <v>PENA TORRES NILSA MILENA</v>
      </c>
      <c r="E171" s="259" t="s">
        <v>1448</v>
      </c>
      <c r="F171" s="284" t="s">
        <v>178</v>
      </c>
      <c r="G171" s="257" t="str">
        <f>IFERROR(VLOOKUP($C171,[2]BD!$B$6:$O$205,14,0),"")</f>
        <v>3209552545</v>
      </c>
      <c r="H171" s="257" t="s">
        <v>201</v>
      </c>
      <c r="I171" s="257" t="str">
        <f>IFERROR(VLOOKUP($C171,[2]BD!$B$6:$O$205,4,0),"")</f>
        <v>18/10/2025</v>
      </c>
      <c r="J171" s="308" t="s">
        <v>1482</v>
      </c>
      <c r="K171" s="308" t="s">
        <v>1491</v>
      </c>
      <c r="L171" s="308" t="s">
        <v>1491</v>
      </c>
      <c r="M171" s="308" t="s">
        <v>1491</v>
      </c>
      <c r="N171" s="308" t="s">
        <v>1491</v>
      </c>
      <c r="O171" s="308" t="s">
        <v>1491</v>
      </c>
      <c r="P171" s="308" t="s">
        <v>1491</v>
      </c>
      <c r="Q171" s="308" t="s">
        <v>1482</v>
      </c>
      <c r="R171" s="308" t="s">
        <v>1491</v>
      </c>
      <c r="S171" s="308" t="s">
        <v>1491</v>
      </c>
      <c r="T171" s="308" t="s">
        <v>1491</v>
      </c>
      <c r="U171" s="308" t="s">
        <v>1491</v>
      </c>
      <c r="V171" s="308" t="s">
        <v>1491</v>
      </c>
      <c r="W171" s="308" t="s">
        <v>1491</v>
      </c>
      <c r="X171" s="308" t="s">
        <v>1482</v>
      </c>
      <c r="Y171" s="308" t="s">
        <v>1491</v>
      </c>
      <c r="Z171" s="308" t="s">
        <v>1483</v>
      </c>
      <c r="AA171" s="308" t="s">
        <v>1483</v>
      </c>
      <c r="AB171" s="308" t="s">
        <v>1483</v>
      </c>
      <c r="AC171" s="308" t="s">
        <v>1483</v>
      </c>
      <c r="AD171" s="308" t="s">
        <v>1491</v>
      </c>
      <c r="AE171" s="308" t="s">
        <v>1482</v>
      </c>
      <c r="AF171" s="308" t="s">
        <v>1483</v>
      </c>
      <c r="AG171" s="308" t="s">
        <v>1483</v>
      </c>
      <c r="AH171" s="308" t="s">
        <v>1483</v>
      </c>
      <c r="AI171" s="308" t="s">
        <v>1491</v>
      </c>
      <c r="AJ171" s="308" t="s">
        <v>1491</v>
      </c>
      <c r="AK171" s="308" t="s">
        <v>1491</v>
      </c>
      <c r="AL171" s="308" t="s">
        <v>1482</v>
      </c>
      <c r="AM171" s="308" t="s">
        <v>1491</v>
      </c>
      <c r="AO171" s="322">
        <f t="shared" si="13"/>
        <v>0</v>
      </c>
      <c r="AP171" s="322">
        <f t="shared" si="13"/>
        <v>0</v>
      </c>
      <c r="AQ171" s="322">
        <f t="shared" si="13"/>
        <v>5</v>
      </c>
      <c r="AR171" s="322">
        <f t="shared" si="13"/>
        <v>7</v>
      </c>
      <c r="AS171" s="322">
        <f t="shared" ref="AP171:AZ194" si="16">COUNTIF($J171:$AM171,AS$8)</f>
        <v>0</v>
      </c>
      <c r="AT171" s="322">
        <f t="shared" si="16"/>
        <v>0</v>
      </c>
      <c r="AU171" s="322">
        <f t="shared" si="16"/>
        <v>0</v>
      </c>
      <c r="AV171" s="322">
        <f t="shared" si="16"/>
        <v>0</v>
      </c>
      <c r="AW171" s="322">
        <f t="shared" si="16"/>
        <v>0</v>
      </c>
      <c r="AX171" s="322">
        <f t="shared" si="16"/>
        <v>0</v>
      </c>
      <c r="AY171" s="322">
        <f t="shared" si="16"/>
        <v>0</v>
      </c>
      <c r="AZ171" s="322">
        <f t="shared" si="16"/>
        <v>18</v>
      </c>
      <c r="BA171" s="323">
        <f t="shared" si="14"/>
        <v>23</v>
      </c>
      <c r="BE171"/>
    </row>
    <row r="172" spans="1:57" ht="18.600000000000001" customHeight="1" x14ac:dyDescent="0.3">
      <c r="B172" s="255">
        <v>163</v>
      </c>
      <c r="C172" s="266">
        <v>1007186304</v>
      </c>
      <c r="D172" s="257" t="str">
        <f>IFERROR(VLOOKUP($C172,[2]BD!$B$6:$O$205,2,0),"")</f>
        <v xml:space="preserve">MARTINEZ ORTIZ VERONICA </v>
      </c>
      <c r="E172" s="259" t="s">
        <v>1448</v>
      </c>
      <c r="F172" s="284" t="s">
        <v>178</v>
      </c>
      <c r="G172" s="257" t="str">
        <f>IFERROR(VLOOKUP($C172,[2]BD!$B$6:$O$205,14,0),"")</f>
        <v>3506428274</v>
      </c>
      <c r="H172" s="257" t="s">
        <v>201</v>
      </c>
      <c r="I172" s="257" t="str">
        <f>IFERROR(VLOOKUP($C172,[2]BD!$B$6:$O$205,4,0),"")</f>
        <v>18/10/2025</v>
      </c>
      <c r="J172" s="308" t="s">
        <v>1482</v>
      </c>
      <c r="K172" s="308" t="s">
        <v>1491</v>
      </c>
      <c r="L172" s="308" t="s">
        <v>1491</v>
      </c>
      <c r="M172" s="308" t="s">
        <v>1491</v>
      </c>
      <c r="N172" s="308" t="s">
        <v>1491</v>
      </c>
      <c r="O172" s="308" t="s">
        <v>1491</v>
      </c>
      <c r="P172" s="308" t="s">
        <v>1491</v>
      </c>
      <c r="Q172" s="308" t="s">
        <v>1482</v>
      </c>
      <c r="R172" s="308" t="s">
        <v>1491</v>
      </c>
      <c r="S172" s="308" t="s">
        <v>1491</v>
      </c>
      <c r="T172" s="308" t="s">
        <v>1491</v>
      </c>
      <c r="U172" s="308" t="s">
        <v>1491</v>
      </c>
      <c r="V172" s="308" t="s">
        <v>1491</v>
      </c>
      <c r="W172" s="308" t="s">
        <v>1491</v>
      </c>
      <c r="X172" s="308" t="s">
        <v>1482</v>
      </c>
      <c r="Y172" s="308" t="s">
        <v>1491</v>
      </c>
      <c r="Z172" s="308" t="s">
        <v>1491</v>
      </c>
      <c r="AA172" s="308" t="s">
        <v>1491</v>
      </c>
      <c r="AB172" s="308" t="s">
        <v>1491</v>
      </c>
      <c r="AC172" s="308" t="s">
        <v>1491</v>
      </c>
      <c r="AD172" s="308" t="s">
        <v>1491</v>
      </c>
      <c r="AE172" s="308" t="s">
        <v>1482</v>
      </c>
      <c r="AF172" s="308" t="s">
        <v>1491</v>
      </c>
      <c r="AG172" s="308" t="s">
        <v>1491</v>
      </c>
      <c r="AH172" s="308" t="s">
        <v>1491</v>
      </c>
      <c r="AI172" s="308" t="s">
        <v>1491</v>
      </c>
      <c r="AJ172" s="308" t="s">
        <v>1491</v>
      </c>
      <c r="AK172" s="308" t="s">
        <v>1491</v>
      </c>
      <c r="AL172" s="308" t="s">
        <v>1482</v>
      </c>
      <c r="AM172" s="308" t="s">
        <v>1491</v>
      </c>
      <c r="AO172" s="322">
        <f t="shared" ref="AO172:AO207" si="17">COUNTIF($J172:$AM172,AO$8)</f>
        <v>0</v>
      </c>
      <c r="AP172" s="322">
        <f t="shared" si="16"/>
        <v>0</v>
      </c>
      <c r="AQ172" s="322">
        <f t="shared" si="16"/>
        <v>5</v>
      </c>
      <c r="AR172" s="322">
        <f t="shared" si="16"/>
        <v>0</v>
      </c>
      <c r="AS172" s="322">
        <f t="shared" si="16"/>
        <v>0</v>
      </c>
      <c r="AT172" s="322">
        <f t="shared" si="16"/>
        <v>0</v>
      </c>
      <c r="AU172" s="322">
        <f t="shared" si="16"/>
        <v>0</v>
      </c>
      <c r="AV172" s="322">
        <f t="shared" si="16"/>
        <v>0</v>
      </c>
      <c r="AW172" s="322">
        <f t="shared" si="16"/>
        <v>0</v>
      </c>
      <c r="AX172" s="322">
        <f t="shared" si="16"/>
        <v>0</v>
      </c>
      <c r="AY172" s="322">
        <f t="shared" si="16"/>
        <v>0</v>
      </c>
      <c r="AZ172" s="322">
        <f t="shared" si="16"/>
        <v>25</v>
      </c>
      <c r="BA172" s="323">
        <f t="shared" si="14"/>
        <v>30</v>
      </c>
      <c r="BE172"/>
    </row>
    <row r="173" spans="1:57" ht="18.600000000000001" customHeight="1" x14ac:dyDescent="0.3">
      <c r="B173" s="255">
        <v>164</v>
      </c>
      <c r="C173" s="266">
        <v>1002377643</v>
      </c>
      <c r="D173" s="257" t="str">
        <f>IFERROR(VLOOKUP($C173,[2]BD!$B$6:$O$205,2,0),"")</f>
        <v xml:space="preserve">SIERRA BOTERO JENNIFER </v>
      </c>
      <c r="E173" s="259" t="s">
        <v>1448</v>
      </c>
      <c r="F173" s="284" t="s">
        <v>178</v>
      </c>
      <c r="G173" s="257" t="str">
        <f>IFERROR(VLOOKUP($C173,[2]BD!$B$6:$O$205,14,0),"")</f>
        <v>3043801757</v>
      </c>
      <c r="H173" s="257" t="s">
        <v>201</v>
      </c>
      <c r="I173" s="257" t="str">
        <f>IFERROR(VLOOKUP($C173,[2]BD!$B$6:$O$205,4,0),"")</f>
        <v>18/10/2025</v>
      </c>
      <c r="J173" s="308" t="s">
        <v>1482</v>
      </c>
      <c r="K173" s="308" t="s">
        <v>1491</v>
      </c>
      <c r="L173" s="308" t="s">
        <v>1491</v>
      </c>
      <c r="M173" s="308" t="s">
        <v>1491</v>
      </c>
      <c r="N173" s="308" t="s">
        <v>1491</v>
      </c>
      <c r="O173" s="308" t="s">
        <v>1491</v>
      </c>
      <c r="P173" s="308" t="s">
        <v>1491</v>
      </c>
      <c r="Q173" s="308" t="s">
        <v>1482</v>
      </c>
      <c r="R173" s="308" t="s">
        <v>1491</v>
      </c>
      <c r="S173" s="308" t="s">
        <v>1491</v>
      </c>
      <c r="T173" s="308" t="s">
        <v>1491</v>
      </c>
      <c r="U173" s="308" t="s">
        <v>1491</v>
      </c>
      <c r="V173" s="308" t="s">
        <v>1491</v>
      </c>
      <c r="W173" s="308" t="s">
        <v>1491</v>
      </c>
      <c r="X173" s="308" t="s">
        <v>1482</v>
      </c>
      <c r="Y173" s="308" t="s">
        <v>1491</v>
      </c>
      <c r="Z173" s="308" t="s">
        <v>1491</v>
      </c>
      <c r="AA173" s="308" t="s">
        <v>1491</v>
      </c>
      <c r="AB173" s="308" t="s">
        <v>1491</v>
      </c>
      <c r="AC173" s="308" t="s">
        <v>1491</v>
      </c>
      <c r="AD173" s="308" t="s">
        <v>1491</v>
      </c>
      <c r="AE173" s="308" t="s">
        <v>1482</v>
      </c>
      <c r="AF173" s="308" t="s">
        <v>1491</v>
      </c>
      <c r="AG173" s="308" t="s">
        <v>1491</v>
      </c>
      <c r="AH173" s="308" t="s">
        <v>1491</v>
      </c>
      <c r="AI173" s="308" t="s">
        <v>1491</v>
      </c>
      <c r="AJ173" s="308" t="s">
        <v>1491</v>
      </c>
      <c r="AK173" s="308" t="s">
        <v>1491</v>
      </c>
      <c r="AL173" s="308" t="s">
        <v>1482</v>
      </c>
      <c r="AM173" s="308" t="s">
        <v>1491</v>
      </c>
      <c r="AO173" s="322">
        <f t="shared" si="17"/>
        <v>0</v>
      </c>
      <c r="AP173" s="322">
        <f t="shared" si="16"/>
        <v>0</v>
      </c>
      <c r="AQ173" s="322">
        <f t="shared" si="16"/>
        <v>5</v>
      </c>
      <c r="AR173" s="322">
        <f t="shared" si="16"/>
        <v>0</v>
      </c>
      <c r="AS173" s="322">
        <f t="shared" si="16"/>
        <v>0</v>
      </c>
      <c r="AT173" s="322">
        <f t="shared" si="16"/>
        <v>0</v>
      </c>
      <c r="AU173" s="322">
        <f t="shared" si="16"/>
        <v>0</v>
      </c>
      <c r="AV173" s="322">
        <f t="shared" si="16"/>
        <v>0</v>
      </c>
      <c r="AW173" s="322">
        <f t="shared" si="16"/>
        <v>0</v>
      </c>
      <c r="AX173" s="322">
        <f t="shared" si="16"/>
        <v>0</v>
      </c>
      <c r="AY173" s="322">
        <f t="shared" si="16"/>
        <v>0</v>
      </c>
      <c r="AZ173" s="322">
        <f t="shared" si="16"/>
        <v>25</v>
      </c>
      <c r="BA173" s="323">
        <f t="shared" si="14"/>
        <v>30</v>
      </c>
      <c r="BE173"/>
    </row>
    <row r="174" spans="1:57" ht="18.600000000000001" customHeight="1" x14ac:dyDescent="0.3">
      <c r="B174" s="255">
        <v>165</v>
      </c>
      <c r="C174" s="266">
        <v>1102816103</v>
      </c>
      <c r="D174" s="257" t="str">
        <f>IFERROR(VLOOKUP($C174,[2]BD!$B$6:$O$205,2,0),"")</f>
        <v>DELGADO GUEVARA NELLYS ALEJANDRA</v>
      </c>
      <c r="E174" s="259" t="s">
        <v>1448</v>
      </c>
      <c r="F174" s="284" t="s">
        <v>178</v>
      </c>
      <c r="G174" s="257" t="str">
        <f>IFERROR(VLOOKUP($C174,[2]BD!$B$6:$O$205,14,0),"")</f>
        <v>3146433570</v>
      </c>
      <c r="H174" s="257" t="s">
        <v>201</v>
      </c>
      <c r="I174" s="257" t="str">
        <f>IFERROR(VLOOKUP($C174,[2]BD!$B$6:$O$205,4,0),"")</f>
        <v>18/10/2025</v>
      </c>
      <c r="J174" s="308" t="s">
        <v>1482</v>
      </c>
      <c r="K174" s="308" t="s">
        <v>1491</v>
      </c>
      <c r="L174" s="308" t="s">
        <v>1491</v>
      </c>
      <c r="M174" s="308" t="s">
        <v>1491</v>
      </c>
      <c r="N174" s="308" t="s">
        <v>1491</v>
      </c>
      <c r="O174" s="308" t="s">
        <v>1491</v>
      </c>
      <c r="P174" s="308" t="s">
        <v>1491</v>
      </c>
      <c r="Q174" s="308" t="s">
        <v>1482</v>
      </c>
      <c r="R174" s="308" t="s">
        <v>1491</v>
      </c>
      <c r="S174" s="308" t="s">
        <v>1491</v>
      </c>
      <c r="T174" s="308" t="s">
        <v>1491</v>
      </c>
      <c r="U174" s="308" t="s">
        <v>1491</v>
      </c>
      <c r="V174" s="308" t="s">
        <v>1491</v>
      </c>
      <c r="W174" s="308" t="s">
        <v>1491</v>
      </c>
      <c r="X174" s="308" t="s">
        <v>1482</v>
      </c>
      <c r="Y174" s="308" t="s">
        <v>1491</v>
      </c>
      <c r="Z174" s="308" t="s">
        <v>1491</v>
      </c>
      <c r="AA174" s="308" t="s">
        <v>1491</v>
      </c>
      <c r="AB174" s="308" t="s">
        <v>1491</v>
      </c>
      <c r="AC174" s="308" t="s">
        <v>1491</v>
      </c>
      <c r="AD174" s="308" t="s">
        <v>1491</v>
      </c>
      <c r="AE174" s="308" t="s">
        <v>1482</v>
      </c>
      <c r="AF174" s="308" t="s">
        <v>1491</v>
      </c>
      <c r="AG174" s="308" t="s">
        <v>1491</v>
      </c>
      <c r="AH174" s="308" t="s">
        <v>1491</v>
      </c>
      <c r="AI174" s="308" t="s">
        <v>1491</v>
      </c>
      <c r="AJ174" s="308" t="s">
        <v>1491</v>
      </c>
      <c r="AK174" s="308" t="s">
        <v>1491</v>
      </c>
      <c r="AL174" s="308" t="s">
        <v>1482</v>
      </c>
      <c r="AM174" s="308" t="s">
        <v>1491</v>
      </c>
      <c r="AO174" s="322">
        <f t="shared" si="17"/>
        <v>0</v>
      </c>
      <c r="AP174" s="322">
        <f t="shared" si="16"/>
        <v>0</v>
      </c>
      <c r="AQ174" s="322">
        <f t="shared" si="16"/>
        <v>5</v>
      </c>
      <c r="AR174" s="322">
        <f t="shared" si="16"/>
        <v>0</v>
      </c>
      <c r="AS174" s="322">
        <f t="shared" si="16"/>
        <v>0</v>
      </c>
      <c r="AT174" s="322">
        <f t="shared" si="16"/>
        <v>0</v>
      </c>
      <c r="AU174" s="322">
        <f t="shared" si="16"/>
        <v>0</v>
      </c>
      <c r="AV174" s="322">
        <f t="shared" si="16"/>
        <v>0</v>
      </c>
      <c r="AW174" s="322">
        <f t="shared" si="16"/>
        <v>0</v>
      </c>
      <c r="AX174" s="322">
        <f t="shared" si="16"/>
        <v>0</v>
      </c>
      <c r="AY174" s="322">
        <f t="shared" si="16"/>
        <v>0</v>
      </c>
      <c r="AZ174" s="322">
        <f t="shared" si="16"/>
        <v>25</v>
      </c>
      <c r="BA174" s="323">
        <f t="shared" si="14"/>
        <v>30</v>
      </c>
      <c r="BE174"/>
    </row>
    <row r="175" spans="1:57" ht="18.600000000000001" customHeight="1" x14ac:dyDescent="0.3">
      <c r="B175" s="255">
        <v>166</v>
      </c>
      <c r="C175" s="266">
        <v>52389391</v>
      </c>
      <c r="D175" s="257" t="str">
        <f>IFERROR(VLOOKUP($C175,[2]BD!$B$6:$O$205,2,0),"")</f>
        <v xml:space="preserve">GARCIA ROJAS ROSALBA </v>
      </c>
      <c r="E175" s="259" t="s">
        <v>1448</v>
      </c>
      <c r="F175" s="284" t="s">
        <v>178</v>
      </c>
      <c r="G175" s="257" t="str">
        <f>IFERROR(VLOOKUP($C175,[2]BD!$B$6:$O$205,14,0),"")</f>
        <v>3125406945</v>
      </c>
      <c r="H175" s="257" t="s">
        <v>201</v>
      </c>
      <c r="I175" s="257" t="str">
        <f>IFERROR(VLOOKUP($C175,[2]BD!$B$6:$O$205,4,0),"")</f>
        <v>18/10/2025</v>
      </c>
      <c r="J175" s="308" t="s">
        <v>1482</v>
      </c>
      <c r="K175" s="308" t="s">
        <v>1491</v>
      </c>
      <c r="L175" s="308" t="s">
        <v>1491</v>
      </c>
      <c r="M175" s="308" t="s">
        <v>1491</v>
      </c>
      <c r="N175" s="308" t="s">
        <v>1491</v>
      </c>
      <c r="O175" s="308" t="s">
        <v>1491</v>
      </c>
      <c r="P175" s="308" t="s">
        <v>1491</v>
      </c>
      <c r="Q175" s="308" t="s">
        <v>1482</v>
      </c>
      <c r="R175" s="308" t="s">
        <v>1491</v>
      </c>
      <c r="S175" s="308" t="s">
        <v>1491</v>
      </c>
      <c r="T175" s="308" t="s">
        <v>1491</v>
      </c>
      <c r="U175" s="308" t="s">
        <v>1491</v>
      </c>
      <c r="V175" s="308" t="s">
        <v>1491</v>
      </c>
      <c r="W175" s="308" t="s">
        <v>1491</v>
      </c>
      <c r="X175" s="308" t="s">
        <v>1482</v>
      </c>
      <c r="Y175" s="308" t="s">
        <v>1491</v>
      </c>
      <c r="Z175" s="308" t="s">
        <v>1491</v>
      </c>
      <c r="AA175" s="308" t="s">
        <v>1491</v>
      </c>
      <c r="AB175" s="308" t="s">
        <v>1491</v>
      </c>
      <c r="AC175" s="308" t="s">
        <v>1491</v>
      </c>
      <c r="AD175" s="308" t="s">
        <v>1491</v>
      </c>
      <c r="AE175" s="308" t="s">
        <v>1482</v>
      </c>
      <c r="AF175" s="308" t="s">
        <v>1491</v>
      </c>
      <c r="AG175" s="308" t="s">
        <v>1491</v>
      </c>
      <c r="AH175" s="308" t="s">
        <v>1491</v>
      </c>
      <c r="AI175" s="308" t="s">
        <v>1491</v>
      </c>
      <c r="AJ175" s="308" t="s">
        <v>1491</v>
      </c>
      <c r="AK175" s="308" t="s">
        <v>1491</v>
      </c>
      <c r="AL175" s="308" t="s">
        <v>1482</v>
      </c>
      <c r="AM175" s="308" t="s">
        <v>1491</v>
      </c>
      <c r="AO175" s="322">
        <f t="shared" si="17"/>
        <v>0</v>
      </c>
      <c r="AP175" s="322">
        <f t="shared" si="16"/>
        <v>0</v>
      </c>
      <c r="AQ175" s="322">
        <f t="shared" si="16"/>
        <v>5</v>
      </c>
      <c r="AR175" s="322">
        <f t="shared" si="16"/>
        <v>0</v>
      </c>
      <c r="AS175" s="322">
        <f t="shared" si="16"/>
        <v>0</v>
      </c>
      <c r="AT175" s="322">
        <f t="shared" si="16"/>
        <v>0</v>
      </c>
      <c r="AU175" s="322">
        <f t="shared" si="16"/>
        <v>0</v>
      </c>
      <c r="AV175" s="322">
        <f t="shared" si="16"/>
        <v>0</v>
      </c>
      <c r="AW175" s="322">
        <f t="shared" si="16"/>
        <v>0</v>
      </c>
      <c r="AX175" s="322">
        <f t="shared" si="16"/>
        <v>0</v>
      </c>
      <c r="AY175" s="322">
        <f t="shared" si="16"/>
        <v>0</v>
      </c>
      <c r="AZ175" s="322">
        <f t="shared" si="16"/>
        <v>25</v>
      </c>
      <c r="BA175" s="323">
        <f t="shared" si="14"/>
        <v>30</v>
      </c>
      <c r="BE175"/>
    </row>
    <row r="176" spans="1:57" ht="18.600000000000001" customHeight="1" x14ac:dyDescent="0.3">
      <c r="B176" s="255">
        <v>167</v>
      </c>
      <c r="C176" s="266">
        <v>52897266</v>
      </c>
      <c r="D176" s="257" t="str">
        <f>IFERROR(VLOOKUP($C176,[2]BD!$B$6:$O$205,2,0),"")</f>
        <v>GUERRERO CHISABA ADRIANA ROCIO</v>
      </c>
      <c r="E176" s="259" t="s">
        <v>1448</v>
      </c>
      <c r="F176" s="284" t="s">
        <v>178</v>
      </c>
      <c r="G176" s="257" t="str">
        <f>IFERROR(VLOOKUP($C176,[2]BD!$B$6:$O$205,14,0),"")</f>
        <v>3154173171</v>
      </c>
      <c r="H176" s="257" t="s">
        <v>201</v>
      </c>
      <c r="I176" s="257" t="str">
        <f>IFERROR(VLOOKUP($C176,[2]BD!$B$6:$O$205,4,0),"")</f>
        <v>18/10/2025</v>
      </c>
      <c r="J176" s="308" t="s">
        <v>1482</v>
      </c>
      <c r="K176" s="308" t="s">
        <v>1491</v>
      </c>
      <c r="L176" s="308" t="s">
        <v>1491</v>
      </c>
      <c r="M176" s="308" t="s">
        <v>1491</v>
      </c>
      <c r="N176" s="308" t="s">
        <v>1491</v>
      </c>
      <c r="O176" s="308" t="s">
        <v>1483</v>
      </c>
      <c r="P176" s="308" t="s">
        <v>1491</v>
      </c>
      <c r="Q176" s="308" t="s">
        <v>1482</v>
      </c>
      <c r="R176" s="308" t="s">
        <v>1491</v>
      </c>
      <c r="S176" s="308" t="s">
        <v>1491</v>
      </c>
      <c r="T176" s="308" t="s">
        <v>1491</v>
      </c>
      <c r="U176" s="308" t="s">
        <v>1491</v>
      </c>
      <c r="V176" s="308" t="s">
        <v>1491</v>
      </c>
      <c r="W176" s="308" t="s">
        <v>1491</v>
      </c>
      <c r="X176" s="308" t="s">
        <v>1482</v>
      </c>
      <c r="Y176" s="308" t="s">
        <v>1491</v>
      </c>
      <c r="Z176" s="308" t="s">
        <v>1491</v>
      </c>
      <c r="AA176" s="308" t="s">
        <v>1491</v>
      </c>
      <c r="AB176" s="308" t="s">
        <v>1491</v>
      </c>
      <c r="AC176" s="308" t="s">
        <v>1491</v>
      </c>
      <c r="AD176" s="308" t="s">
        <v>1491</v>
      </c>
      <c r="AE176" s="308" t="s">
        <v>1482</v>
      </c>
      <c r="AF176" s="308" t="s">
        <v>1491</v>
      </c>
      <c r="AG176" s="308" t="s">
        <v>1491</v>
      </c>
      <c r="AH176" s="308" t="s">
        <v>1491</v>
      </c>
      <c r="AI176" s="308" t="s">
        <v>1491</v>
      </c>
      <c r="AJ176" s="308" t="s">
        <v>1491</v>
      </c>
      <c r="AK176" s="308" t="s">
        <v>1491</v>
      </c>
      <c r="AL176" s="308" t="s">
        <v>1482</v>
      </c>
      <c r="AM176" s="308" t="s">
        <v>1491</v>
      </c>
      <c r="AO176" s="322">
        <f t="shared" si="17"/>
        <v>0</v>
      </c>
      <c r="AP176" s="322">
        <f t="shared" si="16"/>
        <v>0</v>
      </c>
      <c r="AQ176" s="322">
        <f t="shared" si="16"/>
        <v>5</v>
      </c>
      <c r="AR176" s="322">
        <f t="shared" si="16"/>
        <v>1</v>
      </c>
      <c r="AS176" s="322">
        <f t="shared" si="16"/>
        <v>0</v>
      </c>
      <c r="AT176" s="322">
        <f t="shared" si="16"/>
        <v>0</v>
      </c>
      <c r="AU176" s="322">
        <f t="shared" si="16"/>
        <v>0</v>
      </c>
      <c r="AV176" s="322">
        <f t="shared" si="16"/>
        <v>0</v>
      </c>
      <c r="AW176" s="322">
        <f t="shared" si="16"/>
        <v>0</v>
      </c>
      <c r="AX176" s="322">
        <f t="shared" si="16"/>
        <v>0</v>
      </c>
      <c r="AY176" s="322">
        <f t="shared" si="16"/>
        <v>0</v>
      </c>
      <c r="AZ176" s="322">
        <f t="shared" si="16"/>
        <v>24</v>
      </c>
      <c r="BA176" s="323">
        <f t="shared" si="14"/>
        <v>29</v>
      </c>
      <c r="BE176"/>
    </row>
    <row r="177" spans="1:57" ht="18.600000000000001" customHeight="1" x14ac:dyDescent="0.3">
      <c r="B177" s="255">
        <v>168</v>
      </c>
      <c r="C177" s="266">
        <v>1104224004</v>
      </c>
      <c r="D177" s="257" t="s">
        <v>1587</v>
      </c>
      <c r="E177" s="259" t="s">
        <v>1448</v>
      </c>
      <c r="F177" s="284" t="s">
        <v>982</v>
      </c>
      <c r="G177" s="257" t="str">
        <f>IFERROR(VLOOKUP($C177,[2]BD!$B$6:$O$205,14,0),"")</f>
        <v/>
      </c>
      <c r="H177" s="257" t="s">
        <v>202</v>
      </c>
      <c r="I177" s="257" t="str">
        <f>IFERROR(VLOOKUP($C177,[2]BD!$B$6:$O$205,4,0),"")</f>
        <v/>
      </c>
      <c r="J177" s="308" t="s">
        <v>1482</v>
      </c>
      <c r="K177" s="308" t="s">
        <v>1491</v>
      </c>
      <c r="L177" s="308" t="s">
        <v>1491</v>
      </c>
      <c r="M177" s="308" t="s">
        <v>1491</v>
      </c>
      <c r="N177" s="308" t="s">
        <v>1483</v>
      </c>
      <c r="O177" s="308" t="s">
        <v>1483</v>
      </c>
      <c r="P177" s="308" t="s">
        <v>1491</v>
      </c>
      <c r="Q177" s="308" t="s">
        <v>1482</v>
      </c>
      <c r="R177" s="308" t="s">
        <v>1491</v>
      </c>
      <c r="S177" s="308" t="s">
        <v>1491</v>
      </c>
      <c r="T177" s="308" t="s">
        <v>1491</v>
      </c>
      <c r="U177" s="308" t="s">
        <v>1491</v>
      </c>
      <c r="V177" s="308" t="s">
        <v>1491</v>
      </c>
      <c r="W177" s="308" t="s">
        <v>1491</v>
      </c>
      <c r="X177" s="308" t="s">
        <v>1482</v>
      </c>
      <c r="Y177" s="308" t="s">
        <v>1491</v>
      </c>
      <c r="Z177" s="308" t="s">
        <v>1491</v>
      </c>
      <c r="AA177" s="308" t="s">
        <v>1491</v>
      </c>
      <c r="AB177" s="308" t="s">
        <v>1491</v>
      </c>
      <c r="AC177" s="308" t="s">
        <v>1491</v>
      </c>
      <c r="AD177" s="308" t="s">
        <v>1491</v>
      </c>
      <c r="AE177" s="308" t="s">
        <v>1482</v>
      </c>
      <c r="AF177" s="308" t="s">
        <v>1491</v>
      </c>
      <c r="AG177" s="308" t="s">
        <v>1491</v>
      </c>
      <c r="AH177" s="308" t="s">
        <v>1491</v>
      </c>
      <c r="AI177" s="308" t="s">
        <v>1491</v>
      </c>
      <c r="AJ177" s="308" t="s">
        <v>1491</v>
      </c>
      <c r="AK177" s="308" t="s">
        <v>1491</v>
      </c>
      <c r="AL177" s="308" t="s">
        <v>1482</v>
      </c>
      <c r="AM177" s="308" t="s">
        <v>1491</v>
      </c>
      <c r="AO177" s="322">
        <f t="shared" si="17"/>
        <v>0</v>
      </c>
      <c r="AP177" s="322">
        <f t="shared" si="16"/>
        <v>0</v>
      </c>
      <c r="AQ177" s="322">
        <f t="shared" si="16"/>
        <v>5</v>
      </c>
      <c r="AR177" s="322">
        <f t="shared" si="16"/>
        <v>2</v>
      </c>
      <c r="AS177" s="322">
        <f t="shared" si="16"/>
        <v>0</v>
      </c>
      <c r="AT177" s="322">
        <f t="shared" si="16"/>
        <v>0</v>
      </c>
      <c r="AU177" s="322">
        <f t="shared" si="16"/>
        <v>0</v>
      </c>
      <c r="AV177" s="322">
        <f t="shared" si="16"/>
        <v>0</v>
      </c>
      <c r="AW177" s="322">
        <f t="shared" si="16"/>
        <v>0</v>
      </c>
      <c r="AX177" s="322">
        <f t="shared" si="16"/>
        <v>0</v>
      </c>
      <c r="AY177" s="322">
        <f t="shared" si="16"/>
        <v>0</v>
      </c>
      <c r="AZ177" s="322">
        <f t="shared" si="16"/>
        <v>23</v>
      </c>
      <c r="BA177" s="323">
        <f t="shared" si="14"/>
        <v>28</v>
      </c>
      <c r="BE177"/>
    </row>
    <row r="178" spans="1:57" ht="18.600000000000001" customHeight="1" x14ac:dyDescent="0.3">
      <c r="B178" s="255">
        <v>169</v>
      </c>
      <c r="C178" s="266">
        <v>52292687</v>
      </c>
      <c r="D178" s="257" t="str">
        <f>IFERROR(VLOOKUP($C178,[2]BD!$B$6:$O$205,2,0),"")</f>
        <v>OROZCO MEDINA MARTHA ROCIO</v>
      </c>
      <c r="E178" s="259" t="s">
        <v>1448</v>
      </c>
      <c r="F178" s="284" t="s">
        <v>178</v>
      </c>
      <c r="G178" s="257" t="str">
        <f>IFERROR(VLOOKUP($C178,[2]BD!$B$6:$O$205,14,0),"")</f>
        <v>3143112254</v>
      </c>
      <c r="H178" s="257" t="s">
        <v>201</v>
      </c>
      <c r="I178" s="257" t="str">
        <f>IFERROR(VLOOKUP($C178,[2]BD!$B$6:$O$205,4,0),"")</f>
        <v>18/10/2025</v>
      </c>
      <c r="J178" s="308" t="s">
        <v>1482</v>
      </c>
      <c r="K178" s="308" t="s">
        <v>1491</v>
      </c>
      <c r="L178" s="308" t="s">
        <v>1491</v>
      </c>
      <c r="M178" s="308" t="s">
        <v>1491</v>
      </c>
      <c r="N178" s="308" t="s">
        <v>1491</v>
      </c>
      <c r="O178" s="308" t="s">
        <v>1491</v>
      </c>
      <c r="P178" s="308" t="s">
        <v>1491</v>
      </c>
      <c r="Q178" s="308" t="s">
        <v>1482</v>
      </c>
      <c r="R178" s="308" t="s">
        <v>1491</v>
      </c>
      <c r="S178" s="308" t="s">
        <v>1491</v>
      </c>
      <c r="T178" s="308" t="s">
        <v>1491</v>
      </c>
      <c r="U178" s="308" t="s">
        <v>1491</v>
      </c>
      <c r="V178" s="308" t="s">
        <v>1491</v>
      </c>
      <c r="W178" s="308" t="s">
        <v>1491</v>
      </c>
      <c r="X178" s="308" t="s">
        <v>1482</v>
      </c>
      <c r="Y178" s="308" t="s">
        <v>1491</v>
      </c>
      <c r="Z178" s="308" t="s">
        <v>1491</v>
      </c>
      <c r="AA178" s="308" t="s">
        <v>1491</v>
      </c>
      <c r="AB178" s="308" t="s">
        <v>1491</v>
      </c>
      <c r="AC178" s="308" t="s">
        <v>1491</v>
      </c>
      <c r="AD178" s="308" t="s">
        <v>1491</v>
      </c>
      <c r="AE178" s="308" t="s">
        <v>1482</v>
      </c>
      <c r="AF178" s="308" t="s">
        <v>1491</v>
      </c>
      <c r="AG178" s="308" t="s">
        <v>1491</v>
      </c>
      <c r="AH178" s="308" t="s">
        <v>1491</v>
      </c>
      <c r="AI178" s="308" t="s">
        <v>1491</v>
      </c>
      <c r="AJ178" s="308" t="s">
        <v>1491</v>
      </c>
      <c r="AK178" s="308" t="s">
        <v>1491</v>
      </c>
      <c r="AL178" s="308" t="s">
        <v>1482</v>
      </c>
      <c r="AM178" s="308" t="s">
        <v>1491</v>
      </c>
      <c r="AO178" s="322">
        <f t="shared" si="17"/>
        <v>0</v>
      </c>
      <c r="AP178" s="322">
        <f t="shared" si="16"/>
        <v>0</v>
      </c>
      <c r="AQ178" s="322">
        <f t="shared" si="16"/>
        <v>5</v>
      </c>
      <c r="AR178" s="322">
        <f t="shared" si="16"/>
        <v>0</v>
      </c>
      <c r="AS178" s="322">
        <f t="shared" si="16"/>
        <v>0</v>
      </c>
      <c r="AT178" s="322">
        <f t="shared" si="16"/>
        <v>0</v>
      </c>
      <c r="AU178" s="322">
        <f t="shared" si="16"/>
        <v>0</v>
      </c>
      <c r="AV178" s="322">
        <f t="shared" si="16"/>
        <v>0</v>
      </c>
      <c r="AW178" s="322">
        <f t="shared" si="16"/>
        <v>0</v>
      </c>
      <c r="AX178" s="322">
        <f t="shared" si="16"/>
        <v>0</v>
      </c>
      <c r="AY178" s="322">
        <f t="shared" si="16"/>
        <v>0</v>
      </c>
      <c r="AZ178" s="322">
        <f t="shared" si="16"/>
        <v>25</v>
      </c>
      <c r="BA178" s="323">
        <f t="shared" si="14"/>
        <v>30</v>
      </c>
    </row>
    <row r="179" spans="1:57" ht="18.600000000000001" customHeight="1" x14ac:dyDescent="0.3">
      <c r="A179" s="260" t="s">
        <v>1449</v>
      </c>
      <c r="B179" s="255">
        <v>170</v>
      </c>
      <c r="C179" s="266">
        <v>1073668951</v>
      </c>
      <c r="D179" s="257" t="str">
        <f>IFERROR(VLOOKUP($C179,[2]BD!$B$6:$O$205,2,0),"")</f>
        <v>MURCIA CHICUE CONSUELO MATILDE</v>
      </c>
      <c r="E179" s="259" t="s">
        <v>1448</v>
      </c>
      <c r="F179" s="284" t="s">
        <v>178</v>
      </c>
      <c r="G179" s="257" t="str">
        <f>IFERROR(VLOOKUP($C179,[2]BD!$B$6:$O$205,14,0),"")</f>
        <v>3208455267</v>
      </c>
      <c r="H179" s="257" t="s">
        <v>202</v>
      </c>
      <c r="I179" s="257" t="str">
        <f>IFERROR(VLOOKUP($C179,[2]BD!$B$6:$O$205,4,0),"")</f>
        <v>18/10/2025</v>
      </c>
      <c r="J179" s="308" t="s">
        <v>1482</v>
      </c>
      <c r="K179" s="308" t="s">
        <v>1483</v>
      </c>
      <c r="L179" s="308" t="s">
        <v>1483</v>
      </c>
      <c r="M179" s="308" t="s">
        <v>1491</v>
      </c>
      <c r="N179" s="308" t="s">
        <v>1491</v>
      </c>
      <c r="O179" s="308" t="s">
        <v>1491</v>
      </c>
      <c r="P179" s="308" t="s">
        <v>1491</v>
      </c>
      <c r="Q179" s="308" t="s">
        <v>1482</v>
      </c>
      <c r="R179" s="308" t="s">
        <v>1491</v>
      </c>
      <c r="S179" s="308" t="s">
        <v>1491</v>
      </c>
      <c r="T179" s="308" t="s">
        <v>1483</v>
      </c>
      <c r="U179" s="308" t="s">
        <v>1483</v>
      </c>
      <c r="V179" s="308" t="s">
        <v>1491</v>
      </c>
      <c r="W179" s="308" t="s">
        <v>1491</v>
      </c>
      <c r="X179" s="308" t="s">
        <v>1482</v>
      </c>
      <c r="Y179" s="308" t="s">
        <v>1491</v>
      </c>
      <c r="Z179" s="308" t="s">
        <v>1491</v>
      </c>
      <c r="AA179" s="308" t="s">
        <v>1491</v>
      </c>
      <c r="AB179" s="308" t="s">
        <v>1491</v>
      </c>
      <c r="AC179" s="308" t="s">
        <v>1491</v>
      </c>
      <c r="AD179" s="308" t="s">
        <v>1491</v>
      </c>
      <c r="AE179" s="308" t="s">
        <v>1482</v>
      </c>
      <c r="AF179" s="308" t="s">
        <v>1491</v>
      </c>
      <c r="AG179" s="308" t="s">
        <v>1491</v>
      </c>
      <c r="AH179" s="308" t="s">
        <v>1491</v>
      </c>
      <c r="AI179" s="308" t="s">
        <v>1491</v>
      </c>
      <c r="AJ179" s="308" t="s">
        <v>1491</v>
      </c>
      <c r="AK179" s="308" t="s">
        <v>1491</v>
      </c>
      <c r="AL179" s="308" t="s">
        <v>1482</v>
      </c>
      <c r="AM179" s="308" t="s">
        <v>1491</v>
      </c>
      <c r="AO179" s="322">
        <f t="shared" si="17"/>
        <v>0</v>
      </c>
      <c r="AP179" s="322">
        <f t="shared" si="16"/>
        <v>0</v>
      </c>
      <c r="AQ179" s="322">
        <f t="shared" si="16"/>
        <v>5</v>
      </c>
      <c r="AR179" s="322">
        <f t="shared" si="16"/>
        <v>4</v>
      </c>
      <c r="AS179" s="322">
        <f t="shared" si="16"/>
        <v>0</v>
      </c>
      <c r="AT179" s="322">
        <f t="shared" si="16"/>
        <v>0</v>
      </c>
      <c r="AU179" s="322">
        <f t="shared" si="16"/>
        <v>0</v>
      </c>
      <c r="AV179" s="322">
        <f t="shared" si="16"/>
        <v>0</v>
      </c>
      <c r="AW179" s="322">
        <f t="shared" si="16"/>
        <v>0</v>
      </c>
      <c r="AX179" s="322">
        <f t="shared" si="16"/>
        <v>0</v>
      </c>
      <c r="AY179" s="322">
        <f t="shared" si="16"/>
        <v>0</v>
      </c>
      <c r="AZ179" s="322">
        <f t="shared" si="16"/>
        <v>21</v>
      </c>
      <c r="BA179" s="323">
        <f t="shared" si="14"/>
        <v>26</v>
      </c>
    </row>
    <row r="180" spans="1:57" ht="18.600000000000001" customHeight="1" x14ac:dyDescent="0.3">
      <c r="A180" s="260"/>
      <c r="B180" s="255">
        <v>171</v>
      </c>
      <c r="C180" s="266">
        <v>53073073</v>
      </c>
      <c r="D180" s="257" t="str">
        <f>IFERROR(VLOOKUP($C180,[2]BD!$B$6:$O$205,2,0),"")</f>
        <v xml:space="preserve">ASPRILLA LONDONO ROSAURA </v>
      </c>
      <c r="E180" s="259" t="s">
        <v>1448</v>
      </c>
      <c r="F180" s="284" t="s">
        <v>178</v>
      </c>
      <c r="G180" s="257" t="str">
        <f>IFERROR(VLOOKUP($C180,[2]BD!$B$6:$O$205,14,0),"")</f>
        <v>3229044250</v>
      </c>
      <c r="H180" s="257" t="s">
        <v>202</v>
      </c>
      <c r="I180" s="257" t="str">
        <f>IFERROR(VLOOKUP($C180,[2]BD!$B$6:$O$205,4,0),"")</f>
        <v>18/10/2025</v>
      </c>
      <c r="J180" s="308" t="s">
        <v>1482</v>
      </c>
      <c r="K180" s="308" t="s">
        <v>1491</v>
      </c>
      <c r="L180" s="308" t="s">
        <v>1491</v>
      </c>
      <c r="M180" s="308" t="s">
        <v>1491</v>
      </c>
      <c r="N180" s="308" t="s">
        <v>1491</v>
      </c>
      <c r="O180" s="308" t="s">
        <v>1491</v>
      </c>
      <c r="P180" s="308" t="s">
        <v>1491</v>
      </c>
      <c r="Q180" s="308" t="s">
        <v>1482</v>
      </c>
      <c r="R180" s="308" t="s">
        <v>1491</v>
      </c>
      <c r="S180" s="308" t="s">
        <v>1491</v>
      </c>
      <c r="T180" s="308" t="s">
        <v>1491</v>
      </c>
      <c r="U180" s="308" t="s">
        <v>1491</v>
      </c>
      <c r="V180" s="308" t="s">
        <v>1491</v>
      </c>
      <c r="W180" s="308" t="s">
        <v>1491</v>
      </c>
      <c r="X180" s="308" t="s">
        <v>1482</v>
      </c>
      <c r="Y180" s="308" t="s">
        <v>1491</v>
      </c>
      <c r="Z180" s="308" t="s">
        <v>1491</v>
      </c>
      <c r="AA180" s="308" t="s">
        <v>1491</v>
      </c>
      <c r="AB180" s="308" t="s">
        <v>1491</v>
      </c>
      <c r="AC180" s="308" t="s">
        <v>1491</v>
      </c>
      <c r="AD180" s="308" t="s">
        <v>1491</v>
      </c>
      <c r="AE180" s="308" t="s">
        <v>1482</v>
      </c>
      <c r="AF180" s="308" t="s">
        <v>1491</v>
      </c>
      <c r="AG180" s="308" t="s">
        <v>1491</v>
      </c>
      <c r="AH180" s="308" t="s">
        <v>1491</v>
      </c>
      <c r="AI180" s="308" t="s">
        <v>1491</v>
      </c>
      <c r="AJ180" s="308" t="s">
        <v>1491</v>
      </c>
      <c r="AK180" s="308" t="s">
        <v>1491</v>
      </c>
      <c r="AL180" s="308" t="s">
        <v>1482</v>
      </c>
      <c r="AM180" s="308" t="s">
        <v>1491</v>
      </c>
      <c r="AO180" s="322">
        <f t="shared" si="17"/>
        <v>0</v>
      </c>
      <c r="AP180" s="322">
        <f t="shared" si="16"/>
        <v>0</v>
      </c>
      <c r="AQ180" s="322">
        <f t="shared" si="16"/>
        <v>5</v>
      </c>
      <c r="AR180" s="322">
        <f t="shared" si="16"/>
        <v>0</v>
      </c>
      <c r="AS180" s="322">
        <f t="shared" si="16"/>
        <v>0</v>
      </c>
      <c r="AT180" s="322">
        <f t="shared" si="16"/>
        <v>0</v>
      </c>
      <c r="AU180" s="322">
        <f t="shared" si="16"/>
        <v>0</v>
      </c>
      <c r="AV180" s="322">
        <f t="shared" si="16"/>
        <v>0</v>
      </c>
      <c r="AW180" s="322">
        <f t="shared" si="16"/>
        <v>0</v>
      </c>
      <c r="AX180" s="322">
        <f t="shared" si="16"/>
        <v>0</v>
      </c>
      <c r="AY180" s="322">
        <f t="shared" si="16"/>
        <v>0</v>
      </c>
      <c r="AZ180" s="322">
        <f t="shared" si="16"/>
        <v>25</v>
      </c>
      <c r="BA180" s="323">
        <f t="shared" si="14"/>
        <v>30</v>
      </c>
    </row>
    <row r="181" spans="1:57" ht="18.600000000000001" customHeight="1" x14ac:dyDescent="0.3">
      <c r="A181" s="260"/>
      <c r="B181" s="255">
        <v>172</v>
      </c>
      <c r="C181" s="266">
        <v>35602050</v>
      </c>
      <c r="D181" s="257" t="str">
        <f>IFERROR(VLOOKUP($C181,[2]BD!$B$6:$O$205,2,0),"")</f>
        <v>HERNANDEZ VERGARA MARILIN DEL VALLE</v>
      </c>
      <c r="E181" s="259" t="s">
        <v>1448</v>
      </c>
      <c r="F181" s="284" t="s">
        <v>178</v>
      </c>
      <c r="G181" s="257" t="str">
        <f>IFERROR(VLOOKUP($C181,[2]BD!$B$6:$O$205,14,0),"")</f>
        <v>3045479405</v>
      </c>
      <c r="H181" s="257" t="s">
        <v>201</v>
      </c>
      <c r="I181" s="257" t="str">
        <f>IFERROR(VLOOKUP($C181,[2]BD!$B$6:$O$205,4,0),"")</f>
        <v>21/10/2025</v>
      </c>
      <c r="J181" s="308" t="s">
        <v>1482</v>
      </c>
      <c r="K181" s="308" t="s">
        <v>1491</v>
      </c>
      <c r="L181" s="308" t="s">
        <v>1491</v>
      </c>
      <c r="M181" s="308" t="s">
        <v>1491</v>
      </c>
      <c r="N181" s="308" t="s">
        <v>1491</v>
      </c>
      <c r="O181" s="308" t="s">
        <v>1491</v>
      </c>
      <c r="P181" s="308" t="s">
        <v>1491</v>
      </c>
      <c r="Q181" s="308" t="s">
        <v>1482</v>
      </c>
      <c r="R181" s="308" t="s">
        <v>1491</v>
      </c>
      <c r="S181" s="308" t="s">
        <v>1491</v>
      </c>
      <c r="T181" s="308" t="s">
        <v>1491</v>
      </c>
      <c r="U181" s="308" t="s">
        <v>1491</v>
      </c>
      <c r="V181" s="308" t="s">
        <v>1491</v>
      </c>
      <c r="W181" s="308" t="s">
        <v>1491</v>
      </c>
      <c r="X181" s="308" t="s">
        <v>1482</v>
      </c>
      <c r="Y181" s="308" t="s">
        <v>1491</v>
      </c>
      <c r="Z181" s="308" t="s">
        <v>1491</v>
      </c>
      <c r="AA181" s="308" t="s">
        <v>1491</v>
      </c>
      <c r="AB181" s="308" t="s">
        <v>1491</v>
      </c>
      <c r="AC181" s="308" t="s">
        <v>1491</v>
      </c>
      <c r="AD181" s="308" t="s">
        <v>1491</v>
      </c>
      <c r="AE181" s="308" t="s">
        <v>1482</v>
      </c>
      <c r="AF181" s="308" t="s">
        <v>1491</v>
      </c>
      <c r="AG181" s="308" t="s">
        <v>1491</v>
      </c>
      <c r="AH181" s="308" t="s">
        <v>1491</v>
      </c>
      <c r="AI181" s="308" t="s">
        <v>1491</v>
      </c>
      <c r="AJ181" s="308" t="s">
        <v>1491</v>
      </c>
      <c r="AK181" s="308" t="s">
        <v>1491</v>
      </c>
      <c r="AL181" s="308" t="s">
        <v>1482</v>
      </c>
      <c r="AM181" s="308" t="s">
        <v>1491</v>
      </c>
      <c r="AO181" s="322">
        <f t="shared" si="17"/>
        <v>0</v>
      </c>
      <c r="AP181" s="322">
        <f t="shared" si="16"/>
        <v>0</v>
      </c>
      <c r="AQ181" s="322">
        <f t="shared" si="16"/>
        <v>5</v>
      </c>
      <c r="AR181" s="322">
        <f t="shared" si="16"/>
        <v>0</v>
      </c>
      <c r="AS181" s="322">
        <f t="shared" si="16"/>
        <v>0</v>
      </c>
      <c r="AT181" s="322">
        <f t="shared" si="16"/>
        <v>0</v>
      </c>
      <c r="AU181" s="322">
        <f t="shared" si="16"/>
        <v>0</v>
      </c>
      <c r="AV181" s="322">
        <f t="shared" si="16"/>
        <v>0</v>
      </c>
      <c r="AW181" s="322">
        <f t="shared" si="16"/>
        <v>0</v>
      </c>
      <c r="AX181" s="322">
        <f t="shared" si="16"/>
        <v>0</v>
      </c>
      <c r="AY181" s="322">
        <f t="shared" si="16"/>
        <v>0</v>
      </c>
      <c r="AZ181" s="322">
        <f t="shared" si="16"/>
        <v>25</v>
      </c>
      <c r="BA181" s="323">
        <f t="shared" si="14"/>
        <v>30</v>
      </c>
    </row>
    <row r="182" spans="1:57" ht="18.600000000000001" customHeight="1" x14ac:dyDescent="0.3">
      <c r="B182" s="255">
        <v>173</v>
      </c>
      <c r="C182" s="266">
        <v>1127668946</v>
      </c>
      <c r="D182" s="257" t="str">
        <f>IFERROR(VLOOKUP($C182,[2]BD!$B$6:$O$205,2,0),"")</f>
        <v>ROJAS CAMACHO SONIA YEMILE</v>
      </c>
      <c r="E182" s="259" t="s">
        <v>1448</v>
      </c>
      <c r="F182" s="284" t="s">
        <v>178</v>
      </c>
      <c r="G182" s="257" t="str">
        <f>IFERROR(VLOOKUP($C182,[2]BD!$B$6:$O$205,14,0),"")</f>
        <v>3118538436</v>
      </c>
      <c r="H182" s="257" t="s">
        <v>203</v>
      </c>
      <c r="I182" s="257" t="str">
        <f>IFERROR(VLOOKUP($C182,[2]BD!$B$6:$O$205,4,0),"")</f>
        <v>21/10/2025</v>
      </c>
      <c r="J182" s="308" t="s">
        <v>1482</v>
      </c>
      <c r="K182" s="308" t="s">
        <v>1491</v>
      </c>
      <c r="L182" s="308" t="s">
        <v>1491</v>
      </c>
      <c r="M182" s="308" t="s">
        <v>1491</v>
      </c>
      <c r="N182" s="308" t="s">
        <v>1491</v>
      </c>
      <c r="O182" s="308" t="s">
        <v>1491</v>
      </c>
      <c r="P182" s="308" t="s">
        <v>1491</v>
      </c>
      <c r="Q182" s="308" t="s">
        <v>1482</v>
      </c>
      <c r="R182" s="308" t="s">
        <v>1491</v>
      </c>
      <c r="S182" s="308" t="s">
        <v>1491</v>
      </c>
      <c r="T182" s="308" t="s">
        <v>1491</v>
      </c>
      <c r="U182" s="308" t="s">
        <v>1491</v>
      </c>
      <c r="V182" s="308" t="s">
        <v>1491</v>
      </c>
      <c r="W182" s="308" t="s">
        <v>1491</v>
      </c>
      <c r="X182" s="308" t="s">
        <v>1482</v>
      </c>
      <c r="Y182" s="308" t="s">
        <v>1491</v>
      </c>
      <c r="Z182" s="308" t="s">
        <v>1491</v>
      </c>
      <c r="AA182" s="308" t="s">
        <v>1491</v>
      </c>
      <c r="AB182" s="308" t="s">
        <v>1491</v>
      </c>
      <c r="AC182" s="308" t="s">
        <v>1491</v>
      </c>
      <c r="AD182" s="308" t="s">
        <v>1491</v>
      </c>
      <c r="AE182" s="308" t="s">
        <v>1482</v>
      </c>
      <c r="AF182" s="308" t="s">
        <v>1491</v>
      </c>
      <c r="AG182" s="308" t="s">
        <v>1491</v>
      </c>
      <c r="AH182" s="308" t="s">
        <v>1491</v>
      </c>
      <c r="AI182" s="308" t="s">
        <v>1491</v>
      </c>
      <c r="AJ182" s="308" t="s">
        <v>1491</v>
      </c>
      <c r="AK182" s="308" t="s">
        <v>1491</v>
      </c>
      <c r="AL182" s="308" t="s">
        <v>1482</v>
      </c>
      <c r="AM182" s="308" t="s">
        <v>1491</v>
      </c>
      <c r="AO182" s="322">
        <f t="shared" si="17"/>
        <v>0</v>
      </c>
      <c r="AP182" s="322">
        <f t="shared" si="16"/>
        <v>0</v>
      </c>
      <c r="AQ182" s="322">
        <f t="shared" si="16"/>
        <v>5</v>
      </c>
      <c r="AR182" s="322">
        <f t="shared" si="16"/>
        <v>0</v>
      </c>
      <c r="AS182" s="322">
        <f t="shared" si="16"/>
        <v>0</v>
      </c>
      <c r="AT182" s="322">
        <f t="shared" si="16"/>
        <v>0</v>
      </c>
      <c r="AU182" s="322">
        <f t="shared" si="16"/>
        <v>0</v>
      </c>
      <c r="AV182" s="322">
        <f t="shared" si="16"/>
        <v>0</v>
      </c>
      <c r="AW182" s="322">
        <f t="shared" si="16"/>
        <v>0</v>
      </c>
      <c r="AX182" s="322">
        <f t="shared" si="16"/>
        <v>0</v>
      </c>
      <c r="AY182" s="322">
        <f t="shared" si="16"/>
        <v>0</v>
      </c>
      <c r="AZ182" s="322">
        <f t="shared" si="16"/>
        <v>25</v>
      </c>
      <c r="BA182" s="323">
        <f t="shared" si="14"/>
        <v>30</v>
      </c>
    </row>
    <row r="183" spans="1:57" ht="18.600000000000001" customHeight="1" x14ac:dyDescent="0.3">
      <c r="B183" s="255">
        <v>174</v>
      </c>
      <c r="C183" s="266">
        <v>52759800</v>
      </c>
      <c r="D183" s="257" t="str">
        <f>IFERROR(VLOOKUP($C183,[2]BD!$B$6:$O$205,2,0),"")</f>
        <v xml:space="preserve">CELIS SANDRA VICTORIA </v>
      </c>
      <c r="E183" s="259" t="s">
        <v>1448</v>
      </c>
      <c r="F183" s="284" t="s">
        <v>178</v>
      </c>
      <c r="G183" s="257" t="str">
        <f>IFERROR(VLOOKUP($C183,[2]BD!$B$6:$O$205,14,0),"")</f>
        <v>3213794807</v>
      </c>
      <c r="H183" s="257" t="s">
        <v>201</v>
      </c>
      <c r="I183" s="257" t="str">
        <f>IFERROR(VLOOKUP($C183,[2]BD!$B$6:$O$205,4,0),"")</f>
        <v>21/10/2025</v>
      </c>
      <c r="J183" s="308" t="s">
        <v>1482</v>
      </c>
      <c r="K183" s="308" t="s">
        <v>1491</v>
      </c>
      <c r="L183" s="308" t="s">
        <v>1491</v>
      </c>
      <c r="M183" s="308" t="s">
        <v>1491</v>
      </c>
      <c r="N183" s="308" t="s">
        <v>1491</v>
      </c>
      <c r="O183" s="308" t="s">
        <v>1491</v>
      </c>
      <c r="P183" s="308" t="s">
        <v>1491</v>
      </c>
      <c r="Q183" s="308" t="s">
        <v>1482</v>
      </c>
      <c r="R183" s="308" t="s">
        <v>1491</v>
      </c>
      <c r="S183" s="308" t="s">
        <v>1491</v>
      </c>
      <c r="T183" s="308" t="s">
        <v>1491</v>
      </c>
      <c r="U183" s="308" t="s">
        <v>1491</v>
      </c>
      <c r="V183" s="308" t="s">
        <v>1491</v>
      </c>
      <c r="W183" s="308" t="s">
        <v>1491</v>
      </c>
      <c r="X183" s="308" t="s">
        <v>1482</v>
      </c>
      <c r="Y183" s="308" t="s">
        <v>1491</v>
      </c>
      <c r="Z183" s="308" t="s">
        <v>1491</v>
      </c>
      <c r="AA183" s="308" t="s">
        <v>1491</v>
      </c>
      <c r="AB183" s="308" t="s">
        <v>1491</v>
      </c>
      <c r="AC183" s="308" t="s">
        <v>1491</v>
      </c>
      <c r="AD183" s="308" t="s">
        <v>1491</v>
      </c>
      <c r="AE183" s="308" t="s">
        <v>1482</v>
      </c>
      <c r="AF183" s="308" t="s">
        <v>1491</v>
      </c>
      <c r="AG183" s="308" t="s">
        <v>1491</v>
      </c>
      <c r="AH183" s="308" t="s">
        <v>1491</v>
      </c>
      <c r="AI183" s="308" t="s">
        <v>1491</v>
      </c>
      <c r="AJ183" s="308" t="s">
        <v>1491</v>
      </c>
      <c r="AK183" s="308" t="s">
        <v>1491</v>
      </c>
      <c r="AL183" s="308" t="s">
        <v>1482</v>
      </c>
      <c r="AM183" s="308" t="s">
        <v>1491</v>
      </c>
      <c r="AO183" s="322">
        <f t="shared" si="17"/>
        <v>0</v>
      </c>
      <c r="AP183" s="322">
        <f t="shared" si="16"/>
        <v>0</v>
      </c>
      <c r="AQ183" s="322">
        <f t="shared" si="16"/>
        <v>5</v>
      </c>
      <c r="AR183" s="322">
        <f t="shared" si="16"/>
        <v>0</v>
      </c>
      <c r="AS183" s="322">
        <f t="shared" si="16"/>
        <v>0</v>
      </c>
      <c r="AT183" s="322">
        <f t="shared" si="16"/>
        <v>0</v>
      </c>
      <c r="AU183" s="322">
        <f t="shared" si="16"/>
        <v>0</v>
      </c>
      <c r="AV183" s="322">
        <f t="shared" si="16"/>
        <v>0</v>
      </c>
      <c r="AW183" s="322">
        <f t="shared" si="16"/>
        <v>0</v>
      </c>
      <c r="AX183" s="322">
        <f t="shared" si="16"/>
        <v>0</v>
      </c>
      <c r="AY183" s="322">
        <f t="shared" si="16"/>
        <v>0</v>
      </c>
      <c r="AZ183" s="322">
        <f t="shared" si="16"/>
        <v>25</v>
      </c>
      <c r="BA183" s="323">
        <f t="shared" si="14"/>
        <v>30</v>
      </c>
    </row>
    <row r="184" spans="1:57" ht="18.600000000000001" customHeight="1" x14ac:dyDescent="0.3">
      <c r="B184" s="255">
        <v>175</v>
      </c>
      <c r="C184" s="266">
        <v>63508533</v>
      </c>
      <c r="D184" s="257" t="str">
        <f>IFERROR(VLOOKUP($C184,[2]BD!$B$6:$O$205,2,0),"")</f>
        <v>PINEDA MOYA MARIA VIRGINIA</v>
      </c>
      <c r="E184" s="259" t="s">
        <v>1448</v>
      </c>
      <c r="F184" s="284" t="s">
        <v>178</v>
      </c>
      <c r="G184" s="257" t="str">
        <f>IFERROR(VLOOKUP($C184,[2]BD!$B$6:$O$205,14,0),"")</f>
        <v>3125313860</v>
      </c>
      <c r="H184" s="257" t="s">
        <v>201</v>
      </c>
      <c r="I184" s="257" t="str">
        <f>IFERROR(VLOOKUP($C184,[2]BD!$B$6:$O$205,4,0),"")</f>
        <v>21/10/2025</v>
      </c>
      <c r="J184" s="308" t="s">
        <v>1482</v>
      </c>
      <c r="K184" s="308" t="s">
        <v>1491</v>
      </c>
      <c r="L184" s="308" t="s">
        <v>1491</v>
      </c>
      <c r="M184" s="308" t="s">
        <v>1491</v>
      </c>
      <c r="N184" s="308" t="s">
        <v>1491</v>
      </c>
      <c r="O184" s="308" t="s">
        <v>1491</v>
      </c>
      <c r="P184" s="308" t="s">
        <v>1491</v>
      </c>
      <c r="Q184" s="308" t="s">
        <v>1482</v>
      </c>
      <c r="R184" s="308" t="s">
        <v>1491</v>
      </c>
      <c r="S184" s="308" t="s">
        <v>1491</v>
      </c>
      <c r="T184" s="308" t="s">
        <v>1491</v>
      </c>
      <c r="U184" s="308" t="s">
        <v>1491</v>
      </c>
      <c r="V184" s="308" t="s">
        <v>1491</v>
      </c>
      <c r="W184" s="308" t="s">
        <v>1491</v>
      </c>
      <c r="X184" s="308" t="s">
        <v>1482</v>
      </c>
      <c r="Y184" s="308" t="s">
        <v>1491</v>
      </c>
      <c r="Z184" s="308" t="s">
        <v>1491</v>
      </c>
      <c r="AA184" s="308" t="s">
        <v>1491</v>
      </c>
      <c r="AB184" s="308" t="s">
        <v>1491</v>
      </c>
      <c r="AC184" s="308" t="s">
        <v>1491</v>
      </c>
      <c r="AD184" s="308" t="s">
        <v>1491</v>
      </c>
      <c r="AE184" s="308" t="s">
        <v>1482</v>
      </c>
      <c r="AF184" s="308" t="s">
        <v>1491</v>
      </c>
      <c r="AG184" s="308" t="s">
        <v>1491</v>
      </c>
      <c r="AH184" s="308" t="s">
        <v>1491</v>
      </c>
      <c r="AI184" s="308" t="s">
        <v>1491</v>
      </c>
      <c r="AJ184" s="308" t="s">
        <v>1491</v>
      </c>
      <c r="AK184" s="308" t="s">
        <v>1491</v>
      </c>
      <c r="AL184" s="308" t="s">
        <v>1482</v>
      </c>
      <c r="AM184" s="308" t="s">
        <v>1491</v>
      </c>
      <c r="AO184" s="322">
        <f t="shared" si="17"/>
        <v>0</v>
      </c>
      <c r="AP184" s="322">
        <f t="shared" si="16"/>
        <v>0</v>
      </c>
      <c r="AQ184" s="322">
        <f t="shared" si="16"/>
        <v>5</v>
      </c>
      <c r="AR184" s="322">
        <f t="shared" si="16"/>
        <v>0</v>
      </c>
      <c r="AS184" s="322">
        <f t="shared" si="16"/>
        <v>0</v>
      </c>
      <c r="AT184" s="322">
        <f t="shared" si="16"/>
        <v>0</v>
      </c>
      <c r="AU184" s="322">
        <f t="shared" si="16"/>
        <v>0</v>
      </c>
      <c r="AV184" s="322">
        <f t="shared" si="16"/>
        <v>0</v>
      </c>
      <c r="AW184" s="322">
        <f t="shared" si="16"/>
        <v>0</v>
      </c>
      <c r="AX184" s="322">
        <f t="shared" si="16"/>
        <v>0</v>
      </c>
      <c r="AY184" s="322">
        <f t="shared" si="16"/>
        <v>0</v>
      </c>
      <c r="AZ184" s="322">
        <f t="shared" si="16"/>
        <v>25</v>
      </c>
      <c r="BA184" s="323">
        <f t="shared" si="14"/>
        <v>30</v>
      </c>
    </row>
    <row r="185" spans="1:57" ht="18.600000000000001" customHeight="1" x14ac:dyDescent="0.3">
      <c r="B185" s="255">
        <v>176</v>
      </c>
      <c r="C185" s="266">
        <v>52431371</v>
      </c>
      <c r="D185" s="257" t="str">
        <f>IFERROR(VLOOKUP($C185,[2]BD!$B$6:$O$205,2,0),"")</f>
        <v xml:space="preserve">MARTINEZ ROMERO MIRIAM </v>
      </c>
      <c r="E185" s="259" t="s">
        <v>1448</v>
      </c>
      <c r="F185" s="284" t="s">
        <v>178</v>
      </c>
      <c r="G185" s="257" t="str">
        <f>IFERROR(VLOOKUP($C185,[2]BD!$B$6:$O$205,14,0),"")</f>
        <v>3133094459</v>
      </c>
      <c r="H185" s="257" t="s">
        <v>201</v>
      </c>
      <c r="I185" s="257" t="str">
        <f>IFERROR(VLOOKUP($C185,[2]BD!$B$6:$O$205,4,0),"")</f>
        <v>22/10/2025</v>
      </c>
      <c r="J185" s="308" t="s">
        <v>1482</v>
      </c>
      <c r="K185" s="308" t="s">
        <v>1491</v>
      </c>
      <c r="L185" s="308" t="s">
        <v>1491</v>
      </c>
      <c r="M185" s="308" t="s">
        <v>1491</v>
      </c>
      <c r="N185" s="308" t="s">
        <v>1491</v>
      </c>
      <c r="O185" s="308" t="s">
        <v>1491</v>
      </c>
      <c r="P185" s="308" t="s">
        <v>1491</v>
      </c>
      <c r="Q185" s="308" t="s">
        <v>1482</v>
      </c>
      <c r="R185" s="308" t="s">
        <v>1491</v>
      </c>
      <c r="S185" s="308" t="s">
        <v>1491</v>
      </c>
      <c r="T185" s="308" t="s">
        <v>1491</v>
      </c>
      <c r="U185" s="308" t="s">
        <v>1491</v>
      </c>
      <c r="V185" s="308" t="s">
        <v>1491</v>
      </c>
      <c r="W185" s="308" t="s">
        <v>1491</v>
      </c>
      <c r="X185" s="308" t="s">
        <v>1482</v>
      </c>
      <c r="Y185" s="308" t="s">
        <v>1491</v>
      </c>
      <c r="Z185" s="308" t="s">
        <v>1491</v>
      </c>
      <c r="AA185" s="308" t="s">
        <v>1491</v>
      </c>
      <c r="AB185" s="308" t="s">
        <v>1491</v>
      </c>
      <c r="AC185" s="308" t="s">
        <v>1491</v>
      </c>
      <c r="AD185" s="308" t="s">
        <v>1491</v>
      </c>
      <c r="AE185" s="308" t="s">
        <v>1482</v>
      </c>
      <c r="AF185" s="308" t="s">
        <v>1491</v>
      </c>
      <c r="AG185" s="308" t="s">
        <v>1491</v>
      </c>
      <c r="AH185" s="308" t="s">
        <v>1491</v>
      </c>
      <c r="AI185" s="308" t="s">
        <v>1491</v>
      </c>
      <c r="AJ185" s="308" t="s">
        <v>1491</v>
      </c>
      <c r="AK185" s="308" t="s">
        <v>1491</v>
      </c>
      <c r="AL185" s="308" t="s">
        <v>1482</v>
      </c>
      <c r="AM185" s="308" t="s">
        <v>1491</v>
      </c>
      <c r="AO185" s="322">
        <f t="shared" si="17"/>
        <v>0</v>
      </c>
      <c r="AP185" s="322">
        <f t="shared" si="16"/>
        <v>0</v>
      </c>
      <c r="AQ185" s="322">
        <f t="shared" si="16"/>
        <v>5</v>
      </c>
      <c r="AR185" s="322">
        <f t="shared" si="16"/>
        <v>0</v>
      </c>
      <c r="AS185" s="322">
        <f t="shared" si="16"/>
        <v>0</v>
      </c>
      <c r="AT185" s="322">
        <f t="shared" si="16"/>
        <v>0</v>
      </c>
      <c r="AU185" s="322">
        <f t="shared" si="16"/>
        <v>0</v>
      </c>
      <c r="AV185" s="322">
        <f t="shared" si="16"/>
        <v>0</v>
      </c>
      <c r="AW185" s="322">
        <f t="shared" si="16"/>
        <v>0</v>
      </c>
      <c r="AX185" s="322">
        <f t="shared" si="16"/>
        <v>0</v>
      </c>
      <c r="AY185" s="322">
        <f t="shared" si="16"/>
        <v>0</v>
      </c>
      <c r="AZ185" s="322">
        <f t="shared" si="16"/>
        <v>25</v>
      </c>
      <c r="BA185" s="323">
        <f t="shared" si="14"/>
        <v>30</v>
      </c>
    </row>
    <row r="186" spans="1:57" ht="18.600000000000001" customHeight="1" x14ac:dyDescent="0.3">
      <c r="B186" s="255">
        <v>177</v>
      </c>
      <c r="C186" s="266">
        <v>65788478</v>
      </c>
      <c r="D186" s="257" t="str">
        <f>IFERROR(VLOOKUP($C186,[2]BD!$B$6:$O$205,2,0),"")</f>
        <v xml:space="preserve">LARA TELLEZ YESID </v>
      </c>
      <c r="E186" s="259" t="s">
        <v>1448</v>
      </c>
      <c r="F186" s="284" t="s">
        <v>178</v>
      </c>
      <c r="G186" s="257" t="str">
        <f>IFERROR(VLOOKUP($C186,[2]BD!$B$6:$O$205,14,0),"")</f>
        <v>3114512807</v>
      </c>
      <c r="H186" s="257" t="s">
        <v>202</v>
      </c>
      <c r="I186" s="257" t="str">
        <f>IFERROR(VLOOKUP($C186,[2]BD!$B$6:$O$205,4,0),"")</f>
        <v>22/10/2025</v>
      </c>
      <c r="J186" s="308" t="s">
        <v>1482</v>
      </c>
      <c r="K186" s="308" t="s">
        <v>1491</v>
      </c>
      <c r="L186" s="308" t="s">
        <v>1491</v>
      </c>
      <c r="M186" s="308" t="s">
        <v>1491</v>
      </c>
      <c r="N186" s="308" t="s">
        <v>1491</v>
      </c>
      <c r="O186" s="308" t="s">
        <v>1491</v>
      </c>
      <c r="P186" s="308" t="s">
        <v>1491</v>
      </c>
      <c r="Q186" s="308" t="s">
        <v>1482</v>
      </c>
      <c r="R186" s="308" t="s">
        <v>1491</v>
      </c>
      <c r="S186" s="308" t="s">
        <v>1491</v>
      </c>
      <c r="T186" s="308" t="s">
        <v>1491</v>
      </c>
      <c r="U186" s="308" t="s">
        <v>1491</v>
      </c>
      <c r="V186" s="308" t="s">
        <v>1491</v>
      </c>
      <c r="W186" s="308" t="s">
        <v>1491</v>
      </c>
      <c r="X186" s="308" t="s">
        <v>1482</v>
      </c>
      <c r="Y186" s="308" t="s">
        <v>1491</v>
      </c>
      <c r="Z186" s="308" t="s">
        <v>1491</v>
      </c>
      <c r="AA186" s="308" t="s">
        <v>1491</v>
      </c>
      <c r="AB186" s="308" t="s">
        <v>1491</v>
      </c>
      <c r="AC186" s="308" t="s">
        <v>1491</v>
      </c>
      <c r="AD186" s="308" t="s">
        <v>1491</v>
      </c>
      <c r="AE186" s="308" t="s">
        <v>1482</v>
      </c>
      <c r="AF186" s="308" t="s">
        <v>1491</v>
      </c>
      <c r="AG186" s="308" t="s">
        <v>1491</v>
      </c>
      <c r="AH186" s="308" t="s">
        <v>1491</v>
      </c>
      <c r="AI186" s="308" t="s">
        <v>1491</v>
      </c>
      <c r="AJ186" s="308" t="s">
        <v>1491</v>
      </c>
      <c r="AK186" s="308" t="s">
        <v>1491</v>
      </c>
      <c r="AL186" s="308" t="s">
        <v>1482</v>
      </c>
      <c r="AM186" s="308" t="s">
        <v>1491</v>
      </c>
      <c r="AO186" s="322">
        <f t="shared" si="17"/>
        <v>0</v>
      </c>
      <c r="AP186" s="322">
        <f t="shared" si="16"/>
        <v>0</v>
      </c>
      <c r="AQ186" s="322">
        <f t="shared" si="16"/>
        <v>5</v>
      </c>
      <c r="AR186" s="322">
        <f t="shared" si="16"/>
        <v>0</v>
      </c>
      <c r="AS186" s="322">
        <f t="shared" si="16"/>
        <v>0</v>
      </c>
      <c r="AT186" s="322">
        <f t="shared" si="16"/>
        <v>0</v>
      </c>
      <c r="AU186" s="322">
        <f t="shared" si="16"/>
        <v>0</v>
      </c>
      <c r="AV186" s="322">
        <f t="shared" si="16"/>
        <v>0</v>
      </c>
      <c r="AW186" s="322">
        <f t="shared" si="16"/>
        <v>0</v>
      </c>
      <c r="AX186" s="322">
        <f t="shared" si="16"/>
        <v>0</v>
      </c>
      <c r="AY186" s="322">
        <f t="shared" si="16"/>
        <v>0</v>
      </c>
      <c r="AZ186" s="322">
        <f t="shared" si="16"/>
        <v>25</v>
      </c>
      <c r="BA186" s="323">
        <f t="shared" si="14"/>
        <v>30</v>
      </c>
    </row>
    <row r="187" spans="1:57" ht="18.600000000000001" customHeight="1" x14ac:dyDescent="0.3">
      <c r="B187" s="255">
        <v>178</v>
      </c>
      <c r="C187" s="266">
        <v>80443614</v>
      </c>
      <c r="D187" s="257" t="str">
        <f>IFERROR(VLOOKUP($C187,[2]BD!$B$6:$O$205,2,0),"")</f>
        <v>ORTIZ RESTREPO NANCY JANET</v>
      </c>
      <c r="E187" s="259" t="s">
        <v>1448</v>
      </c>
      <c r="F187" s="284" t="s">
        <v>178</v>
      </c>
      <c r="G187" s="257" t="str">
        <f>IFERROR(VLOOKUP($C187,[2]BD!$B$6:$O$205,14,0),"")</f>
        <v>3042009163</v>
      </c>
      <c r="H187" s="257" t="s">
        <v>201</v>
      </c>
      <c r="I187" s="257" t="str">
        <f>IFERROR(VLOOKUP($C187,[2]BD!$B$6:$O$205,4,0),"")</f>
        <v>22/10/2025</v>
      </c>
      <c r="J187" s="308" t="s">
        <v>1482</v>
      </c>
      <c r="K187" s="308" t="s">
        <v>1491</v>
      </c>
      <c r="L187" s="308" t="s">
        <v>1491</v>
      </c>
      <c r="M187" s="308" t="s">
        <v>1491</v>
      </c>
      <c r="N187" s="308" t="s">
        <v>1491</v>
      </c>
      <c r="O187" s="308" t="s">
        <v>1491</v>
      </c>
      <c r="P187" s="308" t="s">
        <v>1491</v>
      </c>
      <c r="Q187" s="308" t="s">
        <v>1482</v>
      </c>
      <c r="R187" s="308" t="s">
        <v>1491</v>
      </c>
      <c r="S187" s="308" t="s">
        <v>1491</v>
      </c>
      <c r="T187" s="308" t="s">
        <v>1491</v>
      </c>
      <c r="U187" s="308" t="s">
        <v>1491</v>
      </c>
      <c r="V187" s="308" t="s">
        <v>1491</v>
      </c>
      <c r="W187" s="308" t="s">
        <v>1491</v>
      </c>
      <c r="X187" s="308" t="s">
        <v>1482</v>
      </c>
      <c r="Y187" s="308" t="s">
        <v>1491</v>
      </c>
      <c r="Z187" s="308" t="s">
        <v>1491</v>
      </c>
      <c r="AA187" s="308" t="s">
        <v>1491</v>
      </c>
      <c r="AB187" s="308" t="s">
        <v>1491</v>
      </c>
      <c r="AC187" s="308" t="s">
        <v>1491</v>
      </c>
      <c r="AD187" s="308" t="s">
        <v>1491</v>
      </c>
      <c r="AE187" s="308" t="s">
        <v>1482</v>
      </c>
      <c r="AF187" s="308" t="s">
        <v>1491</v>
      </c>
      <c r="AG187" s="308" t="s">
        <v>1491</v>
      </c>
      <c r="AH187" s="308" t="s">
        <v>1491</v>
      </c>
      <c r="AI187" s="308" t="s">
        <v>1491</v>
      </c>
      <c r="AJ187" s="308" t="s">
        <v>1491</v>
      </c>
      <c r="AK187" s="308" t="s">
        <v>1491</v>
      </c>
      <c r="AL187" s="308" t="s">
        <v>1482</v>
      </c>
      <c r="AM187" s="308" t="s">
        <v>1491</v>
      </c>
      <c r="AO187" s="322">
        <f t="shared" si="17"/>
        <v>0</v>
      </c>
      <c r="AP187" s="322">
        <f t="shared" si="16"/>
        <v>0</v>
      </c>
      <c r="AQ187" s="322">
        <f t="shared" si="16"/>
        <v>5</v>
      </c>
      <c r="AR187" s="322">
        <f t="shared" si="16"/>
        <v>0</v>
      </c>
      <c r="AS187" s="322">
        <f t="shared" si="16"/>
        <v>0</v>
      </c>
      <c r="AT187" s="322">
        <f t="shared" si="16"/>
        <v>0</v>
      </c>
      <c r="AU187" s="322">
        <f t="shared" si="16"/>
        <v>0</v>
      </c>
      <c r="AV187" s="322">
        <f t="shared" si="16"/>
        <v>0</v>
      </c>
      <c r="AW187" s="322">
        <f t="shared" si="16"/>
        <v>0</v>
      </c>
      <c r="AX187" s="322">
        <f t="shared" si="16"/>
        <v>0</v>
      </c>
      <c r="AY187" s="322">
        <f t="shared" si="16"/>
        <v>0</v>
      </c>
      <c r="AZ187" s="322">
        <f t="shared" si="16"/>
        <v>25</v>
      </c>
      <c r="BA187" s="323">
        <f t="shared" si="14"/>
        <v>30</v>
      </c>
    </row>
    <row r="188" spans="1:57" ht="18.600000000000001" customHeight="1" x14ac:dyDescent="0.3">
      <c r="B188" s="255">
        <v>179</v>
      </c>
      <c r="C188" s="266">
        <v>42778107</v>
      </c>
      <c r="D188" s="257" t="str">
        <f>IFERROR(VLOOKUP($C188,[2]BD!$B$6:$O$205,2,0),"")</f>
        <v>ECHEVERRI VARGAS ELSA YOLANDA</v>
      </c>
      <c r="E188" s="259" t="s">
        <v>1448</v>
      </c>
      <c r="F188" s="284" t="s">
        <v>178</v>
      </c>
      <c r="G188" s="257" t="str">
        <f>IFERROR(VLOOKUP($C188,[2]BD!$B$6:$O$205,14,0),"")</f>
        <v>3112552620</v>
      </c>
      <c r="H188" s="257" t="s">
        <v>201</v>
      </c>
      <c r="I188" s="257" t="str">
        <f>IFERROR(VLOOKUP($C188,[2]BD!$B$6:$O$205,4,0),"")</f>
        <v>23/10/2025</v>
      </c>
      <c r="J188" s="308" t="s">
        <v>1482</v>
      </c>
      <c r="K188" s="308" t="s">
        <v>1491</v>
      </c>
      <c r="L188" s="308" t="s">
        <v>1491</v>
      </c>
      <c r="M188" s="308" t="s">
        <v>1491</v>
      </c>
      <c r="N188" s="308" t="s">
        <v>1491</v>
      </c>
      <c r="O188" s="308" t="s">
        <v>1491</v>
      </c>
      <c r="P188" s="308" t="s">
        <v>1491</v>
      </c>
      <c r="Q188" s="308" t="s">
        <v>1482</v>
      </c>
      <c r="R188" s="308" t="s">
        <v>1491</v>
      </c>
      <c r="S188" s="308" t="s">
        <v>1491</v>
      </c>
      <c r="T188" s="308" t="s">
        <v>1491</v>
      </c>
      <c r="U188" s="308" t="s">
        <v>1491</v>
      </c>
      <c r="V188" s="308" t="s">
        <v>1491</v>
      </c>
      <c r="W188" s="308" t="s">
        <v>1491</v>
      </c>
      <c r="X188" s="308" t="s">
        <v>1482</v>
      </c>
      <c r="Y188" s="308" t="s">
        <v>1491</v>
      </c>
      <c r="Z188" s="308" t="s">
        <v>1491</v>
      </c>
      <c r="AA188" s="308" t="s">
        <v>1491</v>
      </c>
      <c r="AB188" s="308" t="s">
        <v>1491</v>
      </c>
      <c r="AC188" s="308" t="s">
        <v>1491</v>
      </c>
      <c r="AD188" s="308" t="s">
        <v>1491</v>
      </c>
      <c r="AE188" s="308" t="s">
        <v>1482</v>
      </c>
      <c r="AF188" s="308" t="s">
        <v>1491</v>
      </c>
      <c r="AG188" s="308" t="s">
        <v>1491</v>
      </c>
      <c r="AH188" s="308" t="s">
        <v>1491</v>
      </c>
      <c r="AI188" s="308" t="s">
        <v>1491</v>
      </c>
      <c r="AJ188" s="308" t="s">
        <v>1491</v>
      </c>
      <c r="AK188" s="308" t="s">
        <v>1491</v>
      </c>
      <c r="AL188" s="308" t="s">
        <v>1482</v>
      </c>
      <c r="AM188" s="308" t="s">
        <v>1491</v>
      </c>
      <c r="AO188" s="322">
        <f t="shared" si="17"/>
        <v>0</v>
      </c>
      <c r="AP188" s="322">
        <f t="shared" si="16"/>
        <v>0</v>
      </c>
      <c r="AQ188" s="322">
        <f t="shared" si="16"/>
        <v>5</v>
      </c>
      <c r="AR188" s="322">
        <f t="shared" si="16"/>
        <v>0</v>
      </c>
      <c r="AS188" s="322">
        <f t="shared" si="16"/>
        <v>0</v>
      </c>
      <c r="AT188" s="322">
        <f t="shared" si="16"/>
        <v>0</v>
      </c>
      <c r="AU188" s="322">
        <f t="shared" si="16"/>
        <v>0</v>
      </c>
      <c r="AV188" s="322">
        <f t="shared" si="16"/>
        <v>0</v>
      </c>
      <c r="AW188" s="322">
        <f t="shared" si="16"/>
        <v>0</v>
      </c>
      <c r="AX188" s="322">
        <f t="shared" si="16"/>
        <v>0</v>
      </c>
      <c r="AY188" s="322">
        <f t="shared" si="16"/>
        <v>0</v>
      </c>
      <c r="AZ188" s="322">
        <f t="shared" si="16"/>
        <v>25</v>
      </c>
      <c r="BA188" s="323">
        <f t="shared" si="14"/>
        <v>30</v>
      </c>
    </row>
    <row r="189" spans="1:57" ht="18.600000000000001" customHeight="1" x14ac:dyDescent="0.3">
      <c r="B189" s="255">
        <v>180</v>
      </c>
      <c r="C189" s="266">
        <v>52733940</v>
      </c>
      <c r="D189" s="257" t="str">
        <f>IFERROR(VLOOKUP($C189,[2]BD!$B$6:$O$205,2,0),"")</f>
        <v xml:space="preserve">MORALES ROMERO SEBASTIAN </v>
      </c>
      <c r="E189" s="259" t="s">
        <v>1448</v>
      </c>
      <c r="F189" s="284" t="s">
        <v>178</v>
      </c>
      <c r="G189" s="257" t="str">
        <f>IFERROR(VLOOKUP($C189,[2]BD!$B$6:$O$205,14,0),"")</f>
        <v>3185688171</v>
      </c>
      <c r="H189" s="257" t="s">
        <v>201</v>
      </c>
      <c r="I189" s="257" t="str">
        <f>IFERROR(VLOOKUP($C189,[2]BD!$B$6:$O$205,4,0),"")</f>
        <v>23/10/2025</v>
      </c>
      <c r="J189" s="308" t="s">
        <v>1482</v>
      </c>
      <c r="K189" s="308" t="s">
        <v>1491</v>
      </c>
      <c r="L189" s="308" t="s">
        <v>1491</v>
      </c>
      <c r="M189" s="308" t="s">
        <v>1491</v>
      </c>
      <c r="N189" s="308" t="s">
        <v>1491</v>
      </c>
      <c r="O189" s="308" t="s">
        <v>1491</v>
      </c>
      <c r="P189" s="308" t="s">
        <v>1491</v>
      </c>
      <c r="Q189" s="308" t="s">
        <v>1482</v>
      </c>
      <c r="R189" s="308" t="s">
        <v>1491</v>
      </c>
      <c r="S189" s="308" t="s">
        <v>1491</v>
      </c>
      <c r="T189" s="308" t="s">
        <v>1491</v>
      </c>
      <c r="U189" s="308" t="s">
        <v>1491</v>
      </c>
      <c r="V189" s="308" t="s">
        <v>1491</v>
      </c>
      <c r="W189" s="308" t="s">
        <v>1491</v>
      </c>
      <c r="X189" s="308" t="s">
        <v>1482</v>
      </c>
      <c r="Y189" s="308" t="s">
        <v>1491</v>
      </c>
      <c r="Z189" s="308" t="s">
        <v>1491</v>
      </c>
      <c r="AA189" s="308" t="s">
        <v>1491</v>
      </c>
      <c r="AB189" s="308" t="s">
        <v>1488</v>
      </c>
      <c r="AC189" s="308" t="s">
        <v>1488</v>
      </c>
      <c r="AD189" s="308" t="s">
        <v>1488</v>
      </c>
      <c r="AE189" s="308" t="s">
        <v>1482</v>
      </c>
      <c r="AF189" s="308" t="s">
        <v>1488</v>
      </c>
      <c r="AG189" s="308" t="s">
        <v>1488</v>
      </c>
      <c r="AH189" s="308" t="s">
        <v>1488</v>
      </c>
      <c r="AI189" s="308" t="s">
        <v>1488</v>
      </c>
      <c r="AJ189" s="308" t="s">
        <v>1488</v>
      </c>
      <c r="AK189" s="308" t="s">
        <v>1488</v>
      </c>
      <c r="AL189" s="308" t="s">
        <v>1488</v>
      </c>
      <c r="AM189" s="308" t="s">
        <v>1488</v>
      </c>
      <c r="AO189" s="322">
        <f t="shared" si="17"/>
        <v>0</v>
      </c>
      <c r="AP189" s="322">
        <f t="shared" si="16"/>
        <v>0</v>
      </c>
      <c r="AQ189" s="322">
        <f t="shared" si="16"/>
        <v>4</v>
      </c>
      <c r="AR189" s="322">
        <f t="shared" si="16"/>
        <v>0</v>
      </c>
      <c r="AS189" s="322">
        <f t="shared" si="16"/>
        <v>0</v>
      </c>
      <c r="AT189" s="322">
        <f t="shared" si="16"/>
        <v>0</v>
      </c>
      <c r="AU189" s="322">
        <f t="shared" si="16"/>
        <v>0</v>
      </c>
      <c r="AV189" s="322">
        <f t="shared" si="16"/>
        <v>0</v>
      </c>
      <c r="AW189" s="322">
        <f t="shared" si="16"/>
        <v>11</v>
      </c>
      <c r="AX189" s="322">
        <f t="shared" si="16"/>
        <v>0</v>
      </c>
      <c r="AY189" s="322">
        <f t="shared" si="16"/>
        <v>0</v>
      </c>
      <c r="AZ189" s="322">
        <f t="shared" si="16"/>
        <v>15</v>
      </c>
      <c r="BA189" s="323">
        <f t="shared" si="14"/>
        <v>19</v>
      </c>
    </row>
    <row r="190" spans="1:57" ht="18.600000000000001" customHeight="1" x14ac:dyDescent="0.3">
      <c r="B190" s="255">
        <v>181</v>
      </c>
      <c r="C190" s="266">
        <v>53093292</v>
      </c>
      <c r="D190" s="257" t="s">
        <v>1592</v>
      </c>
      <c r="E190" s="259" t="s">
        <v>1448</v>
      </c>
      <c r="F190" s="284" t="s">
        <v>983</v>
      </c>
      <c r="G190" s="257" t="str">
        <f>IFERROR(VLOOKUP($C190,[2]BD!$B$6:$O$205,14,0),"")</f>
        <v>3133337120</v>
      </c>
      <c r="H190" s="257" t="s">
        <v>201</v>
      </c>
      <c r="I190" s="257" t="str">
        <f>IFERROR(VLOOKUP($C190,[2]BD!$B$6:$O$205,4,0),"")</f>
        <v>27/10/2025</v>
      </c>
      <c r="J190" s="308" t="s">
        <v>1482</v>
      </c>
      <c r="K190" s="308" t="s">
        <v>1491</v>
      </c>
      <c r="L190" s="308" t="s">
        <v>1491</v>
      </c>
      <c r="M190" s="308" t="s">
        <v>1491</v>
      </c>
      <c r="N190" s="308" t="s">
        <v>1491</v>
      </c>
      <c r="O190" s="308" t="s">
        <v>1491</v>
      </c>
      <c r="P190" s="308" t="s">
        <v>1491</v>
      </c>
      <c r="Q190" s="308" t="s">
        <v>1482</v>
      </c>
      <c r="R190" s="308" t="s">
        <v>1491</v>
      </c>
      <c r="S190" s="308" t="s">
        <v>1491</v>
      </c>
      <c r="T190" s="308" t="s">
        <v>1491</v>
      </c>
      <c r="U190" s="308" t="s">
        <v>1491</v>
      </c>
      <c r="V190" s="308" t="s">
        <v>1491</v>
      </c>
      <c r="W190" s="308" t="s">
        <v>1491</v>
      </c>
      <c r="X190" s="308" t="s">
        <v>1482</v>
      </c>
      <c r="Y190" s="308" t="s">
        <v>1491</v>
      </c>
      <c r="Z190" s="308" t="s">
        <v>1491</v>
      </c>
      <c r="AA190" s="308" t="s">
        <v>1491</v>
      </c>
      <c r="AB190" s="308" t="s">
        <v>1491</v>
      </c>
      <c r="AC190" s="308" t="s">
        <v>1491</v>
      </c>
      <c r="AD190" s="308" t="s">
        <v>1491</v>
      </c>
      <c r="AE190" s="308" t="s">
        <v>1482</v>
      </c>
      <c r="AF190" s="308" t="s">
        <v>1491</v>
      </c>
      <c r="AG190" s="308" t="s">
        <v>1491</v>
      </c>
      <c r="AH190" s="308" t="s">
        <v>1491</v>
      </c>
      <c r="AI190" s="308" t="s">
        <v>1491</v>
      </c>
      <c r="AJ190" s="308" t="s">
        <v>1491</v>
      </c>
      <c r="AK190" s="308" t="s">
        <v>1491</v>
      </c>
      <c r="AL190" s="308" t="s">
        <v>1482</v>
      </c>
      <c r="AM190" s="308" t="s">
        <v>1491</v>
      </c>
      <c r="AO190" s="322">
        <f t="shared" si="17"/>
        <v>0</v>
      </c>
      <c r="AP190" s="322">
        <f t="shared" si="16"/>
        <v>0</v>
      </c>
      <c r="AQ190" s="322">
        <f t="shared" si="16"/>
        <v>5</v>
      </c>
      <c r="AR190" s="322">
        <f t="shared" si="16"/>
        <v>0</v>
      </c>
      <c r="AS190" s="322">
        <f t="shared" si="16"/>
        <v>0</v>
      </c>
      <c r="AT190" s="322">
        <f t="shared" si="16"/>
        <v>0</v>
      </c>
      <c r="AU190" s="322">
        <f t="shared" si="16"/>
        <v>0</v>
      </c>
      <c r="AV190" s="322">
        <f t="shared" si="16"/>
        <v>0</v>
      </c>
      <c r="AW190" s="322">
        <f t="shared" si="16"/>
        <v>0</v>
      </c>
      <c r="AX190" s="322">
        <f t="shared" si="16"/>
        <v>0</v>
      </c>
      <c r="AY190" s="322">
        <f t="shared" si="16"/>
        <v>0</v>
      </c>
      <c r="AZ190" s="322">
        <f t="shared" si="16"/>
        <v>25</v>
      </c>
      <c r="BA190" s="323">
        <f t="shared" si="14"/>
        <v>30</v>
      </c>
    </row>
    <row r="191" spans="1:57" ht="18.600000000000001" customHeight="1" x14ac:dyDescent="0.3">
      <c r="B191" s="255">
        <v>182</v>
      </c>
      <c r="C191" s="266">
        <v>52776596</v>
      </c>
      <c r="D191" s="257" t="str">
        <f>IFERROR(VLOOKUP($C191,[2]BD!$B$6:$O$205,2,0),"")</f>
        <v>RIOS FRANCO HECTOR ALONSO</v>
      </c>
      <c r="E191" s="259" t="s">
        <v>1448</v>
      </c>
      <c r="F191" s="284" t="s">
        <v>178</v>
      </c>
      <c r="G191" s="257" t="str">
        <f>IFERROR(VLOOKUP($C191,[2]BD!$B$6:$O$205,14,0),"")</f>
        <v>3138695545</v>
      </c>
      <c r="H191" s="257" t="s">
        <v>204</v>
      </c>
      <c r="I191" s="257" t="str">
        <f>IFERROR(VLOOKUP($C191,[2]BD!$B$6:$O$205,4,0),"")</f>
        <v>09/12/2025</v>
      </c>
      <c r="J191" s="308" t="s">
        <v>1482</v>
      </c>
      <c r="K191" s="308" t="s">
        <v>1491</v>
      </c>
      <c r="L191" s="308" t="s">
        <v>1491</v>
      </c>
      <c r="M191" s="308" t="s">
        <v>1491</v>
      </c>
      <c r="N191" s="308" t="s">
        <v>1491</v>
      </c>
      <c r="O191" s="308" t="s">
        <v>1491</v>
      </c>
      <c r="P191" s="308" t="s">
        <v>1491</v>
      </c>
      <c r="Q191" s="308" t="s">
        <v>1482</v>
      </c>
      <c r="R191" s="308" t="s">
        <v>1491</v>
      </c>
      <c r="S191" s="308" t="s">
        <v>1491</v>
      </c>
      <c r="T191" s="308" t="s">
        <v>1491</v>
      </c>
      <c r="U191" s="308" t="s">
        <v>1491</v>
      </c>
      <c r="V191" s="308" t="s">
        <v>1491</v>
      </c>
      <c r="W191" s="308" t="s">
        <v>1491</v>
      </c>
      <c r="X191" s="308" t="s">
        <v>1482</v>
      </c>
      <c r="Y191" s="308" t="s">
        <v>1491</v>
      </c>
      <c r="Z191" s="308" t="s">
        <v>1491</v>
      </c>
      <c r="AA191" s="308" t="s">
        <v>1491</v>
      </c>
      <c r="AB191" s="308" t="s">
        <v>1491</v>
      </c>
      <c r="AC191" s="308" t="s">
        <v>1491</v>
      </c>
      <c r="AD191" s="308" t="s">
        <v>1491</v>
      </c>
      <c r="AE191" s="308" t="s">
        <v>1482</v>
      </c>
      <c r="AF191" s="308" t="s">
        <v>1491</v>
      </c>
      <c r="AG191" s="308" t="s">
        <v>1491</v>
      </c>
      <c r="AH191" s="308" t="s">
        <v>1491</v>
      </c>
      <c r="AI191" s="308" t="s">
        <v>1491</v>
      </c>
      <c r="AJ191" s="308" t="s">
        <v>1491</v>
      </c>
      <c r="AK191" s="308" t="s">
        <v>1491</v>
      </c>
      <c r="AL191" s="308" t="s">
        <v>1482</v>
      </c>
      <c r="AM191" s="308" t="s">
        <v>1491</v>
      </c>
      <c r="AO191" s="322">
        <f t="shared" si="17"/>
        <v>0</v>
      </c>
      <c r="AP191" s="322">
        <f t="shared" si="16"/>
        <v>0</v>
      </c>
      <c r="AQ191" s="322">
        <f t="shared" si="16"/>
        <v>5</v>
      </c>
      <c r="AR191" s="322">
        <f t="shared" si="16"/>
        <v>0</v>
      </c>
      <c r="AS191" s="322">
        <f t="shared" si="16"/>
        <v>0</v>
      </c>
      <c r="AT191" s="322">
        <f t="shared" si="16"/>
        <v>0</v>
      </c>
      <c r="AU191" s="322">
        <f t="shared" si="16"/>
        <v>0</v>
      </c>
      <c r="AV191" s="322">
        <f t="shared" si="16"/>
        <v>0</v>
      </c>
      <c r="AW191" s="322">
        <f t="shared" si="16"/>
        <v>0</v>
      </c>
      <c r="AX191" s="322">
        <f t="shared" si="16"/>
        <v>0</v>
      </c>
      <c r="AY191" s="322">
        <f t="shared" si="16"/>
        <v>0</v>
      </c>
      <c r="AZ191" s="322">
        <f t="shared" si="16"/>
        <v>25</v>
      </c>
      <c r="BA191" s="323">
        <f t="shared" si="14"/>
        <v>30</v>
      </c>
    </row>
    <row r="192" spans="1:57" ht="18.600000000000001" customHeight="1" x14ac:dyDescent="0.3">
      <c r="B192" s="255">
        <v>183</v>
      </c>
      <c r="C192" s="266">
        <v>1000255690</v>
      </c>
      <c r="D192" s="257" t="str">
        <f>IFERROR(VLOOKUP($C192,[2]BD!$B$6:$O$205,2,0),"")</f>
        <v>OROZCO GUALDRON DARWIN ENRIQUE</v>
      </c>
      <c r="E192" s="389" t="s">
        <v>1448</v>
      </c>
      <c r="F192" s="284" t="s">
        <v>178</v>
      </c>
      <c r="G192" s="257" t="str">
        <f>IFERROR(VLOOKUP($C192,[2]BD!$B$6:$O$205,14,0),"")</f>
        <v>3142062934</v>
      </c>
      <c r="H192" s="257" t="s">
        <v>201</v>
      </c>
      <c r="I192" s="257" t="str">
        <f>IFERROR(VLOOKUP($C192,[2]BD!$B$6:$O$205,4,0),"")</f>
        <v>11/12/2025</v>
      </c>
      <c r="J192" s="308" t="s">
        <v>1482</v>
      </c>
      <c r="K192" s="308" t="s">
        <v>1491</v>
      </c>
      <c r="L192" s="308" t="s">
        <v>1491</v>
      </c>
      <c r="M192" s="308" t="s">
        <v>1491</v>
      </c>
      <c r="N192" s="308" t="s">
        <v>1491</v>
      </c>
      <c r="O192" s="308" t="s">
        <v>1491</v>
      </c>
      <c r="P192" s="308" t="s">
        <v>1491</v>
      </c>
      <c r="Q192" s="308" t="s">
        <v>1482</v>
      </c>
      <c r="R192" s="308" t="s">
        <v>1491</v>
      </c>
      <c r="S192" s="308" t="s">
        <v>1491</v>
      </c>
      <c r="T192" s="308" t="s">
        <v>1491</v>
      </c>
      <c r="U192" s="308" t="s">
        <v>1491</v>
      </c>
      <c r="V192" s="308" t="s">
        <v>1491</v>
      </c>
      <c r="W192" s="308" t="s">
        <v>1491</v>
      </c>
      <c r="X192" s="308" t="s">
        <v>1482</v>
      </c>
      <c r="Y192" s="308" t="s">
        <v>1491</v>
      </c>
      <c r="Z192" s="308" t="s">
        <v>1491</v>
      </c>
      <c r="AA192" s="308" t="s">
        <v>1491</v>
      </c>
      <c r="AB192" s="308" t="s">
        <v>1491</v>
      </c>
      <c r="AC192" s="308" t="s">
        <v>1491</v>
      </c>
      <c r="AD192" s="308" t="s">
        <v>1491</v>
      </c>
      <c r="AE192" s="308" t="s">
        <v>1482</v>
      </c>
      <c r="AF192" s="308" t="s">
        <v>1491</v>
      </c>
      <c r="AG192" s="308" t="s">
        <v>1491</v>
      </c>
      <c r="AH192" s="308" t="s">
        <v>1491</v>
      </c>
      <c r="AI192" s="308" t="s">
        <v>1491</v>
      </c>
      <c r="AJ192" s="308" t="s">
        <v>1491</v>
      </c>
      <c r="AK192" s="308" t="s">
        <v>1491</v>
      </c>
      <c r="AL192" s="308" t="s">
        <v>1482</v>
      </c>
      <c r="AM192" s="308" t="s">
        <v>1491</v>
      </c>
      <c r="AO192" s="322">
        <f t="shared" si="17"/>
        <v>0</v>
      </c>
      <c r="AP192" s="322">
        <f t="shared" si="16"/>
        <v>0</v>
      </c>
      <c r="AQ192" s="322">
        <f t="shared" si="16"/>
        <v>5</v>
      </c>
      <c r="AR192" s="322">
        <f t="shared" si="16"/>
        <v>0</v>
      </c>
      <c r="AS192" s="322">
        <f t="shared" si="16"/>
        <v>0</v>
      </c>
      <c r="AT192" s="322">
        <f t="shared" si="16"/>
        <v>0</v>
      </c>
      <c r="AU192" s="322">
        <f t="shared" si="16"/>
        <v>0</v>
      </c>
      <c r="AV192" s="322">
        <f t="shared" si="16"/>
        <v>0</v>
      </c>
      <c r="AW192" s="322">
        <f t="shared" si="16"/>
        <v>0</v>
      </c>
      <c r="AX192" s="322">
        <f t="shared" si="16"/>
        <v>0</v>
      </c>
      <c r="AY192" s="322">
        <f t="shared" si="16"/>
        <v>0</v>
      </c>
      <c r="AZ192" s="322">
        <f t="shared" si="16"/>
        <v>25</v>
      </c>
      <c r="BA192" s="323">
        <f t="shared" si="14"/>
        <v>30</v>
      </c>
    </row>
    <row r="193" spans="2:53 16384:16384" ht="18.600000000000001" customHeight="1" x14ac:dyDescent="0.3">
      <c r="B193" s="255">
        <v>184</v>
      </c>
      <c r="C193" s="266">
        <v>1073510783</v>
      </c>
      <c r="D193" s="257" t="str">
        <f>IFERROR(VLOOKUP($C193,[2]BD!$B$6:$O$205,2,0),"")</f>
        <v>BAQUERO ORTIZ LUISA FERNANDA</v>
      </c>
      <c r="E193" s="259" t="s">
        <v>1448</v>
      </c>
      <c r="F193" s="284" t="s">
        <v>982</v>
      </c>
      <c r="G193" s="257" t="str">
        <f>IFERROR(VLOOKUP($C193,[2]BD!$B$6:$O$205,14,0),"")</f>
        <v>3143288879</v>
      </c>
      <c r="H193" s="257" t="s">
        <v>201</v>
      </c>
      <c r="I193" s="257" t="str">
        <f>IFERROR(VLOOKUP($C193,[2]BD!$B$6:$O$205,4,0),"")</f>
        <v>02/01/2026</v>
      </c>
      <c r="J193" s="308" t="s">
        <v>1482</v>
      </c>
      <c r="K193" s="308" t="s">
        <v>1491</v>
      </c>
      <c r="L193" s="308" t="s">
        <v>1491</v>
      </c>
      <c r="M193" s="308" t="s">
        <v>1491</v>
      </c>
      <c r="N193" s="308" t="s">
        <v>1491</v>
      </c>
      <c r="O193" s="308" t="s">
        <v>1491</v>
      </c>
      <c r="P193" s="308" t="s">
        <v>1491</v>
      </c>
      <c r="Q193" s="308" t="s">
        <v>1482</v>
      </c>
      <c r="R193" s="308" t="s">
        <v>1491</v>
      </c>
      <c r="S193" s="308" t="s">
        <v>1491</v>
      </c>
      <c r="T193" s="308" t="s">
        <v>1491</v>
      </c>
      <c r="U193" s="308" t="s">
        <v>1491</v>
      </c>
      <c r="V193" s="308" t="s">
        <v>1491</v>
      </c>
      <c r="W193" s="308" t="s">
        <v>1491</v>
      </c>
      <c r="X193" s="308" t="s">
        <v>1482</v>
      </c>
      <c r="Y193" s="308" t="s">
        <v>1491</v>
      </c>
      <c r="Z193" s="308" t="s">
        <v>1491</v>
      </c>
      <c r="AA193" s="308" t="s">
        <v>1491</v>
      </c>
      <c r="AB193" s="308" t="s">
        <v>1491</v>
      </c>
      <c r="AC193" s="308" t="s">
        <v>1491</v>
      </c>
      <c r="AD193" s="308" t="s">
        <v>1491</v>
      </c>
      <c r="AE193" s="308" t="s">
        <v>1482</v>
      </c>
      <c r="AF193" s="308" t="s">
        <v>1491</v>
      </c>
      <c r="AG193" s="308" t="s">
        <v>1491</v>
      </c>
      <c r="AH193" s="308" t="s">
        <v>1491</v>
      </c>
      <c r="AI193" s="308" t="s">
        <v>1491</v>
      </c>
      <c r="AJ193" s="308" t="s">
        <v>1491</v>
      </c>
      <c r="AK193" s="308" t="s">
        <v>1491</v>
      </c>
      <c r="AL193" s="308" t="s">
        <v>1482</v>
      </c>
      <c r="AM193" s="308" t="s">
        <v>1491</v>
      </c>
      <c r="AO193" s="322">
        <f t="shared" si="17"/>
        <v>0</v>
      </c>
      <c r="AP193" s="322">
        <f t="shared" si="16"/>
        <v>0</v>
      </c>
      <c r="AQ193" s="322">
        <f t="shared" si="16"/>
        <v>5</v>
      </c>
      <c r="AR193" s="322">
        <f t="shared" si="16"/>
        <v>0</v>
      </c>
      <c r="AS193" s="322">
        <f t="shared" si="16"/>
        <v>0</v>
      </c>
      <c r="AT193" s="322">
        <f t="shared" si="16"/>
        <v>0</v>
      </c>
      <c r="AU193" s="322">
        <f t="shared" si="16"/>
        <v>0</v>
      </c>
      <c r="AV193" s="322">
        <f t="shared" si="16"/>
        <v>0</v>
      </c>
      <c r="AW193" s="322">
        <f t="shared" si="16"/>
        <v>0</v>
      </c>
      <c r="AX193" s="322">
        <f t="shared" si="16"/>
        <v>0</v>
      </c>
      <c r="AY193" s="322">
        <f t="shared" si="16"/>
        <v>0</v>
      </c>
      <c r="AZ193" s="322">
        <f t="shared" si="16"/>
        <v>25</v>
      </c>
      <c r="BA193" s="323">
        <f t="shared" si="14"/>
        <v>30</v>
      </c>
    </row>
    <row r="194" spans="2:53 16384:16384" ht="18.600000000000001" customHeight="1" x14ac:dyDescent="0.3">
      <c r="B194" s="255">
        <v>185</v>
      </c>
      <c r="C194" s="266">
        <v>1023926613</v>
      </c>
      <c r="D194" s="257" t="str">
        <f>IFERROR(VLOOKUP($C194,[2]BD!$B$6:$O$205,2,0),"")</f>
        <v xml:space="preserve">GIL RANGEL WILSON </v>
      </c>
      <c r="E194" s="259" t="s">
        <v>1448</v>
      </c>
      <c r="F194" s="284" t="s">
        <v>178</v>
      </c>
      <c r="G194" s="257" t="str">
        <f>IFERROR(VLOOKUP($C194,[2]BD!$B$6:$O$205,14,0),"")</f>
        <v>3212672537</v>
      </c>
      <c r="H194" s="257" t="s">
        <v>202</v>
      </c>
      <c r="I194" s="257" t="str">
        <f>IFERROR(VLOOKUP($C194,[2]BD!$B$6:$O$205,4,0),"")</f>
        <v>02/01/2026</v>
      </c>
      <c r="J194" s="308" t="s">
        <v>1482</v>
      </c>
      <c r="K194" s="308" t="s">
        <v>1491</v>
      </c>
      <c r="L194" s="308" t="s">
        <v>1491</v>
      </c>
      <c r="M194" s="308" t="s">
        <v>1491</v>
      </c>
      <c r="N194" s="308" t="s">
        <v>1491</v>
      </c>
      <c r="O194" s="308" t="s">
        <v>1488</v>
      </c>
      <c r="P194" s="308" t="s">
        <v>1488</v>
      </c>
      <c r="Q194" s="308" t="s">
        <v>1482</v>
      </c>
      <c r="R194" s="308" t="s">
        <v>1488</v>
      </c>
      <c r="S194" s="308" t="s">
        <v>1488</v>
      </c>
      <c r="T194" s="308" t="s">
        <v>1488</v>
      </c>
      <c r="U194" s="308" t="s">
        <v>1488</v>
      </c>
      <c r="V194" s="308" t="s">
        <v>1488</v>
      </c>
      <c r="W194" s="308" t="s">
        <v>1488</v>
      </c>
      <c r="X194" s="308" t="s">
        <v>1482</v>
      </c>
      <c r="Y194" s="308" t="s">
        <v>1488</v>
      </c>
      <c r="Z194" s="308" t="s">
        <v>1488</v>
      </c>
      <c r="AA194" s="308" t="s">
        <v>1488</v>
      </c>
      <c r="AB194" s="308" t="s">
        <v>1488</v>
      </c>
      <c r="AC194" s="308" t="s">
        <v>1488</v>
      </c>
      <c r="AD194" s="308" t="s">
        <v>1488</v>
      </c>
      <c r="AE194" s="308" t="s">
        <v>1482</v>
      </c>
      <c r="AF194" s="308" t="s">
        <v>1488</v>
      </c>
      <c r="AG194" s="308" t="s">
        <v>1488</v>
      </c>
      <c r="AH194" s="308" t="s">
        <v>1488</v>
      </c>
      <c r="AI194" s="308" t="s">
        <v>1488</v>
      </c>
      <c r="AJ194" s="308" t="s">
        <v>1488</v>
      </c>
      <c r="AK194" s="308" t="s">
        <v>1488</v>
      </c>
      <c r="AL194" s="308" t="s">
        <v>1488</v>
      </c>
      <c r="AM194" s="308" t="s">
        <v>1488</v>
      </c>
      <c r="AO194" s="322">
        <f t="shared" si="17"/>
        <v>0</v>
      </c>
      <c r="AP194" s="322">
        <f t="shared" si="16"/>
        <v>0</v>
      </c>
      <c r="AQ194" s="322">
        <f t="shared" si="16"/>
        <v>4</v>
      </c>
      <c r="AR194" s="322">
        <f t="shared" si="16"/>
        <v>0</v>
      </c>
      <c r="AS194" s="322">
        <f t="shared" si="16"/>
        <v>0</v>
      </c>
      <c r="AT194" s="322">
        <f t="shared" si="16"/>
        <v>0</v>
      </c>
      <c r="AU194" s="322">
        <f t="shared" ref="AP194:AZ207" si="18">COUNTIF($J194:$AM194,AU$8)</f>
        <v>0</v>
      </c>
      <c r="AV194" s="322">
        <f t="shared" si="18"/>
        <v>0</v>
      </c>
      <c r="AW194" s="322">
        <f t="shared" si="18"/>
        <v>22</v>
      </c>
      <c r="AX194" s="322">
        <f t="shared" si="18"/>
        <v>0</v>
      </c>
      <c r="AY194" s="322">
        <f t="shared" si="18"/>
        <v>0</v>
      </c>
      <c r="AZ194" s="322">
        <f t="shared" si="18"/>
        <v>4</v>
      </c>
      <c r="BA194" s="323">
        <f t="shared" si="14"/>
        <v>8</v>
      </c>
    </row>
    <row r="195" spans="2:53 16384:16384" ht="18.600000000000001" customHeight="1" x14ac:dyDescent="0.3">
      <c r="B195" s="255">
        <v>186</v>
      </c>
      <c r="C195" s="266">
        <v>91438948</v>
      </c>
      <c r="D195" s="257" t="str">
        <f>IFERROR(VLOOKUP($C195,[2]BD!$B$6:$O$205,2,0),"")</f>
        <v>HERNANDEZ GRANADOS ASLY TATIANA</v>
      </c>
      <c r="E195" s="259" t="s">
        <v>1448</v>
      </c>
      <c r="F195" s="284" t="s">
        <v>982</v>
      </c>
      <c r="G195" s="257" t="str">
        <f>IFERROR(VLOOKUP($C195,[2]BD!$B$6:$O$205,14,0),"")</f>
        <v>3133500092</v>
      </c>
      <c r="H195" s="257" t="s">
        <v>203</v>
      </c>
      <c r="I195" s="257" t="str">
        <f>IFERROR(VLOOKUP($C195,[2]BD!$B$6:$O$205,4,0),"")</f>
        <v>06/01/2026</v>
      </c>
      <c r="J195" s="308" t="s">
        <v>1482</v>
      </c>
      <c r="K195" s="308" t="s">
        <v>1491</v>
      </c>
      <c r="L195" s="308" t="s">
        <v>1491</v>
      </c>
      <c r="M195" s="308" t="s">
        <v>1491</v>
      </c>
      <c r="N195" s="308" t="s">
        <v>1491</v>
      </c>
      <c r="O195" s="308" t="s">
        <v>1491</v>
      </c>
      <c r="P195" s="308" t="s">
        <v>1491</v>
      </c>
      <c r="Q195" s="308" t="s">
        <v>1482</v>
      </c>
      <c r="R195" s="308" t="s">
        <v>1491</v>
      </c>
      <c r="S195" s="308" t="s">
        <v>1491</v>
      </c>
      <c r="T195" s="308" t="s">
        <v>1491</v>
      </c>
      <c r="U195" s="308" t="s">
        <v>1491</v>
      </c>
      <c r="V195" s="308" t="s">
        <v>1491</v>
      </c>
      <c r="W195" s="308" t="s">
        <v>1491</v>
      </c>
      <c r="X195" s="308" t="s">
        <v>1482</v>
      </c>
      <c r="Y195" s="308" t="s">
        <v>1491</v>
      </c>
      <c r="Z195" s="308" t="s">
        <v>1491</v>
      </c>
      <c r="AA195" s="308" t="s">
        <v>1491</v>
      </c>
      <c r="AB195" s="308" t="s">
        <v>1491</v>
      </c>
      <c r="AC195" s="308" t="s">
        <v>1491</v>
      </c>
      <c r="AD195" s="308" t="s">
        <v>1491</v>
      </c>
      <c r="AE195" s="308" t="s">
        <v>1482</v>
      </c>
      <c r="AF195" s="308" t="s">
        <v>1491</v>
      </c>
      <c r="AG195" s="308" t="s">
        <v>1491</v>
      </c>
      <c r="AH195" s="308" t="s">
        <v>1491</v>
      </c>
      <c r="AI195" s="308" t="s">
        <v>1491</v>
      </c>
      <c r="AJ195" s="308" t="s">
        <v>1491</v>
      </c>
      <c r="AK195" s="308" t="s">
        <v>1491</v>
      </c>
      <c r="AL195" s="308" t="s">
        <v>1482</v>
      </c>
      <c r="AM195" s="308" t="s">
        <v>1491</v>
      </c>
      <c r="AO195" s="322">
        <f t="shared" si="17"/>
        <v>0</v>
      </c>
      <c r="AP195" s="322">
        <f t="shared" si="18"/>
        <v>0</v>
      </c>
      <c r="AQ195" s="322">
        <f t="shared" si="18"/>
        <v>5</v>
      </c>
      <c r="AR195" s="322">
        <f t="shared" si="18"/>
        <v>0</v>
      </c>
      <c r="AS195" s="322">
        <f t="shared" si="18"/>
        <v>0</v>
      </c>
      <c r="AT195" s="322">
        <f t="shared" si="18"/>
        <v>0</v>
      </c>
      <c r="AU195" s="322">
        <f t="shared" si="18"/>
        <v>0</v>
      </c>
      <c r="AV195" s="322">
        <f t="shared" si="18"/>
        <v>0</v>
      </c>
      <c r="AW195" s="322">
        <f t="shared" si="18"/>
        <v>0</v>
      </c>
      <c r="AX195" s="322">
        <f t="shared" si="18"/>
        <v>0</v>
      </c>
      <c r="AY195" s="322">
        <f t="shared" si="18"/>
        <v>0</v>
      </c>
      <c r="AZ195" s="322">
        <f t="shared" si="18"/>
        <v>25</v>
      </c>
      <c r="BA195" s="323">
        <f t="shared" si="14"/>
        <v>30</v>
      </c>
    </row>
    <row r="196" spans="2:53 16384:16384" ht="18.600000000000001" customHeight="1" x14ac:dyDescent="0.3">
      <c r="B196" s="255">
        <v>187</v>
      </c>
      <c r="C196" s="266">
        <v>1004536224</v>
      </c>
      <c r="D196" s="257" t="str">
        <f>IFERROR(VLOOKUP($C196,[2]BD!$B$6:$O$205,2,0),"")</f>
        <v>PEDRAZA BENITEZ SANDRA MILENA</v>
      </c>
      <c r="E196" s="259" t="s">
        <v>1448</v>
      </c>
      <c r="F196" s="284" t="s">
        <v>178</v>
      </c>
      <c r="G196" s="257" t="str">
        <f>IFERROR(VLOOKUP($C196,[2]BD!$B$6:$O$205,14,0),"")</f>
        <v>3232931329</v>
      </c>
      <c r="H196" s="257" t="s">
        <v>202</v>
      </c>
      <c r="I196" s="257" t="str">
        <f>IFERROR(VLOOKUP($C196,[2]BD!$B$6:$O$205,4,0),"")</f>
        <v>06/01/2026</v>
      </c>
      <c r="J196" s="308" t="s">
        <v>1482</v>
      </c>
      <c r="K196" s="308" t="s">
        <v>1491</v>
      </c>
      <c r="L196" s="308" t="s">
        <v>1491</v>
      </c>
      <c r="M196" s="308" t="s">
        <v>1491</v>
      </c>
      <c r="N196" s="308" t="s">
        <v>1491</v>
      </c>
      <c r="O196" s="308" t="s">
        <v>1483</v>
      </c>
      <c r="P196" s="308" t="s">
        <v>1483</v>
      </c>
      <c r="Q196" s="308" t="s">
        <v>1482</v>
      </c>
      <c r="R196" s="308" t="s">
        <v>1491</v>
      </c>
      <c r="S196" s="308" t="s">
        <v>1491</v>
      </c>
      <c r="T196" s="308" t="s">
        <v>1491</v>
      </c>
      <c r="U196" s="308" t="s">
        <v>1491</v>
      </c>
      <c r="V196" s="308" t="s">
        <v>1491</v>
      </c>
      <c r="W196" s="308" t="s">
        <v>1491</v>
      </c>
      <c r="X196" s="308" t="s">
        <v>1482</v>
      </c>
      <c r="Y196" s="308" t="s">
        <v>1491</v>
      </c>
      <c r="Z196" s="308" t="s">
        <v>1491</v>
      </c>
      <c r="AA196" s="308" t="s">
        <v>1491</v>
      </c>
      <c r="AB196" s="308" t="s">
        <v>1491</v>
      </c>
      <c r="AC196" s="308" t="s">
        <v>1491</v>
      </c>
      <c r="AD196" s="308" t="s">
        <v>1491</v>
      </c>
      <c r="AE196" s="308" t="s">
        <v>1482</v>
      </c>
      <c r="AF196" s="308" t="s">
        <v>1491</v>
      </c>
      <c r="AG196" s="308" t="s">
        <v>1491</v>
      </c>
      <c r="AH196" s="308" t="s">
        <v>1491</v>
      </c>
      <c r="AI196" s="308" t="s">
        <v>1491</v>
      </c>
      <c r="AJ196" s="308" t="s">
        <v>1491</v>
      </c>
      <c r="AK196" s="308" t="s">
        <v>1491</v>
      </c>
      <c r="AL196" s="308" t="s">
        <v>1482</v>
      </c>
      <c r="AM196" s="308" t="s">
        <v>1491</v>
      </c>
      <c r="AO196" s="322">
        <f t="shared" si="17"/>
        <v>0</v>
      </c>
      <c r="AP196" s="322">
        <f t="shared" si="18"/>
        <v>0</v>
      </c>
      <c r="AQ196" s="322">
        <f t="shared" si="18"/>
        <v>5</v>
      </c>
      <c r="AR196" s="322">
        <f t="shared" si="18"/>
        <v>2</v>
      </c>
      <c r="AS196" s="322">
        <f t="shared" si="18"/>
        <v>0</v>
      </c>
      <c r="AT196" s="322">
        <f t="shared" si="18"/>
        <v>0</v>
      </c>
      <c r="AU196" s="322">
        <f t="shared" si="18"/>
        <v>0</v>
      </c>
      <c r="AV196" s="322">
        <f t="shared" si="18"/>
        <v>0</v>
      </c>
      <c r="AW196" s="322">
        <f t="shared" si="18"/>
        <v>0</v>
      </c>
      <c r="AX196" s="322">
        <f t="shared" si="18"/>
        <v>0</v>
      </c>
      <c r="AY196" s="322">
        <f t="shared" si="18"/>
        <v>0</v>
      </c>
      <c r="AZ196" s="322">
        <f t="shared" si="18"/>
        <v>23</v>
      </c>
      <c r="BA196" s="323">
        <f t="shared" si="14"/>
        <v>28</v>
      </c>
    </row>
    <row r="197" spans="2:53 16384:16384" ht="18.600000000000001" customHeight="1" x14ac:dyDescent="0.3">
      <c r="B197" s="255">
        <v>188</v>
      </c>
      <c r="C197" s="266">
        <v>1000596462</v>
      </c>
      <c r="D197" s="257" t="str">
        <f>IFERROR(VLOOKUP($C197,[2]BD!$B$6:$O$205,2,0),"")</f>
        <v>LOPEZ REINA YENNY ANDREA</v>
      </c>
      <c r="E197" s="259" t="s">
        <v>1448</v>
      </c>
      <c r="F197" s="284" t="s">
        <v>178</v>
      </c>
      <c r="G197" s="257" t="str">
        <f>IFERROR(VLOOKUP($C197,[2]BD!$B$6:$O$205,14,0),"")</f>
        <v>3112302469</v>
      </c>
      <c r="H197" s="257" t="s">
        <v>202</v>
      </c>
      <c r="I197" s="257" t="str">
        <f>IFERROR(VLOOKUP($C197,[2]BD!$B$6:$O$205,4,0),"")</f>
        <v>14/01/2026</v>
      </c>
      <c r="J197" s="308" t="s">
        <v>1482</v>
      </c>
      <c r="K197" s="308" t="s">
        <v>1491</v>
      </c>
      <c r="L197" s="308" t="s">
        <v>1491</v>
      </c>
      <c r="M197" s="308" t="s">
        <v>1491</v>
      </c>
      <c r="N197" s="308" t="s">
        <v>1491</v>
      </c>
      <c r="O197" s="308" t="s">
        <v>1491</v>
      </c>
      <c r="P197" s="308" t="s">
        <v>1491</v>
      </c>
      <c r="Q197" s="308" t="s">
        <v>1482</v>
      </c>
      <c r="R197" s="308" t="s">
        <v>1491</v>
      </c>
      <c r="S197" s="308" t="s">
        <v>1491</v>
      </c>
      <c r="T197" s="308" t="s">
        <v>1491</v>
      </c>
      <c r="U197" s="308" t="s">
        <v>1491</v>
      </c>
      <c r="V197" s="308" t="s">
        <v>1491</v>
      </c>
      <c r="W197" s="308" t="s">
        <v>1491</v>
      </c>
      <c r="X197" s="308" t="s">
        <v>1482</v>
      </c>
      <c r="Y197" s="308" t="s">
        <v>1491</v>
      </c>
      <c r="Z197" s="308" t="s">
        <v>1491</v>
      </c>
      <c r="AA197" s="308" t="s">
        <v>1491</v>
      </c>
      <c r="AB197" s="308" t="s">
        <v>1491</v>
      </c>
      <c r="AC197" s="308" t="s">
        <v>1491</v>
      </c>
      <c r="AD197" s="308" t="s">
        <v>1491</v>
      </c>
      <c r="AE197" s="308" t="s">
        <v>1482</v>
      </c>
      <c r="AF197" s="308" t="s">
        <v>1491</v>
      </c>
      <c r="AG197" s="308" t="s">
        <v>1491</v>
      </c>
      <c r="AH197" s="308" t="s">
        <v>1491</v>
      </c>
      <c r="AI197" s="308" t="s">
        <v>1491</v>
      </c>
      <c r="AJ197" s="308" t="s">
        <v>1491</v>
      </c>
      <c r="AK197" s="308" t="s">
        <v>1491</v>
      </c>
      <c r="AL197" s="308" t="s">
        <v>1482</v>
      </c>
      <c r="AM197" s="308" t="s">
        <v>1491</v>
      </c>
      <c r="AO197" s="322">
        <f t="shared" si="17"/>
        <v>0</v>
      </c>
      <c r="AP197" s="322">
        <f t="shared" si="18"/>
        <v>0</v>
      </c>
      <c r="AQ197" s="322">
        <f t="shared" si="18"/>
        <v>5</v>
      </c>
      <c r="AR197" s="322">
        <f t="shared" si="18"/>
        <v>0</v>
      </c>
      <c r="AS197" s="322">
        <f t="shared" si="18"/>
        <v>0</v>
      </c>
      <c r="AT197" s="322">
        <f t="shared" si="18"/>
        <v>0</v>
      </c>
      <c r="AU197" s="322">
        <f t="shared" si="18"/>
        <v>0</v>
      </c>
      <c r="AV197" s="322">
        <f t="shared" si="18"/>
        <v>0</v>
      </c>
      <c r="AW197" s="322">
        <f t="shared" si="18"/>
        <v>0</v>
      </c>
      <c r="AX197" s="322">
        <f t="shared" si="18"/>
        <v>0</v>
      </c>
      <c r="AY197" s="322">
        <f t="shared" si="18"/>
        <v>0</v>
      </c>
      <c r="AZ197" s="322">
        <f t="shared" si="18"/>
        <v>25</v>
      </c>
      <c r="BA197" s="323">
        <f t="shared" si="14"/>
        <v>30</v>
      </c>
    </row>
    <row r="198" spans="2:53 16384:16384" ht="18.600000000000001" customHeight="1" x14ac:dyDescent="0.3">
      <c r="B198" s="255">
        <v>189</v>
      </c>
      <c r="C198" s="266">
        <v>53892166</v>
      </c>
      <c r="D198" s="257" t="str">
        <f>IFERROR(VLOOKUP($C198,[2]BD!$B$6:$O$205,2,0),"")</f>
        <v>MANOTAS SERNA DAVID ENRIQUE</v>
      </c>
      <c r="E198" s="259" t="s">
        <v>1448</v>
      </c>
      <c r="F198" s="284" t="s">
        <v>178</v>
      </c>
      <c r="G198" s="257" t="str">
        <f>IFERROR(VLOOKUP($C198,[2]BD!$B$6:$O$205,14,0),"")</f>
        <v>3102772175</v>
      </c>
      <c r="H198" s="257" t="s">
        <v>202</v>
      </c>
      <c r="I198" s="257" t="str">
        <f>IFERROR(VLOOKUP($C198,[2]BD!$B$6:$O$205,4,0),"")</f>
        <v>14/01/2026</v>
      </c>
      <c r="J198" s="308" t="s">
        <v>1482</v>
      </c>
      <c r="K198" s="308" t="s">
        <v>1491</v>
      </c>
      <c r="L198" s="308" t="s">
        <v>1491</v>
      </c>
      <c r="M198" s="308" t="s">
        <v>1491</v>
      </c>
      <c r="N198" s="308" t="s">
        <v>1491</v>
      </c>
      <c r="O198" s="308" t="s">
        <v>1491</v>
      </c>
      <c r="P198" s="308" t="s">
        <v>1491</v>
      </c>
      <c r="Q198" s="308" t="s">
        <v>1482</v>
      </c>
      <c r="R198" s="308" t="s">
        <v>1491</v>
      </c>
      <c r="S198" s="308" t="s">
        <v>1491</v>
      </c>
      <c r="T198" s="308" t="s">
        <v>1491</v>
      </c>
      <c r="U198" s="308" t="s">
        <v>1491</v>
      </c>
      <c r="V198" s="308" t="s">
        <v>1491</v>
      </c>
      <c r="W198" s="308" t="s">
        <v>1491</v>
      </c>
      <c r="X198" s="308" t="s">
        <v>1482</v>
      </c>
      <c r="Y198" s="308" t="s">
        <v>1491</v>
      </c>
      <c r="Z198" s="308" t="s">
        <v>1491</v>
      </c>
      <c r="AA198" s="308" t="s">
        <v>1491</v>
      </c>
      <c r="AB198" s="308" t="s">
        <v>1491</v>
      </c>
      <c r="AC198" s="308" t="s">
        <v>1491</v>
      </c>
      <c r="AD198" s="308" t="s">
        <v>1491</v>
      </c>
      <c r="AE198" s="308" t="s">
        <v>1482</v>
      </c>
      <c r="AF198" s="308" t="s">
        <v>1491</v>
      </c>
      <c r="AG198" s="308" t="s">
        <v>1491</v>
      </c>
      <c r="AH198" s="308" t="s">
        <v>1491</v>
      </c>
      <c r="AI198" s="308" t="s">
        <v>1491</v>
      </c>
      <c r="AJ198" s="308" t="s">
        <v>1491</v>
      </c>
      <c r="AK198" s="308" t="s">
        <v>1491</v>
      </c>
      <c r="AL198" s="308" t="s">
        <v>1482</v>
      </c>
      <c r="AM198" s="308" t="s">
        <v>1491</v>
      </c>
      <c r="AO198" s="322">
        <f t="shared" si="17"/>
        <v>0</v>
      </c>
      <c r="AP198" s="322">
        <f t="shared" si="18"/>
        <v>0</v>
      </c>
      <c r="AQ198" s="322">
        <f t="shared" si="18"/>
        <v>5</v>
      </c>
      <c r="AR198" s="322">
        <f t="shared" si="18"/>
        <v>0</v>
      </c>
      <c r="AS198" s="322">
        <f t="shared" si="18"/>
        <v>0</v>
      </c>
      <c r="AT198" s="322">
        <f t="shared" si="18"/>
        <v>0</v>
      </c>
      <c r="AU198" s="322">
        <f t="shared" si="18"/>
        <v>0</v>
      </c>
      <c r="AV198" s="322">
        <f t="shared" si="18"/>
        <v>0</v>
      </c>
      <c r="AW198" s="322">
        <f t="shared" si="18"/>
        <v>0</v>
      </c>
      <c r="AX198" s="322">
        <f t="shared" si="18"/>
        <v>0</v>
      </c>
      <c r="AY198" s="322">
        <f t="shared" si="18"/>
        <v>0</v>
      </c>
      <c r="AZ198" s="322">
        <f t="shared" si="18"/>
        <v>25</v>
      </c>
      <c r="BA198" s="323">
        <f t="shared" si="14"/>
        <v>30</v>
      </c>
    </row>
    <row r="199" spans="2:53 16384:16384" ht="18.600000000000001" customHeight="1" x14ac:dyDescent="0.3">
      <c r="B199" s="255">
        <v>190</v>
      </c>
      <c r="C199" s="266">
        <v>72428676</v>
      </c>
      <c r="D199" s="257" t="str">
        <f>IFERROR(VLOOKUP($C199,[2]BD!$B$6:$O$205,2,0),"")</f>
        <v>RAMIREZ ALZATE MONICA ALEXANDRA</v>
      </c>
      <c r="E199" s="259" t="s">
        <v>1448</v>
      </c>
      <c r="F199" s="284" t="s">
        <v>180</v>
      </c>
      <c r="G199" s="257" t="str">
        <f>IFERROR(VLOOKUP($C199,[2]BD!$B$6:$O$205,14,0),"")</f>
        <v>3002072224</v>
      </c>
      <c r="H199" s="257" t="s">
        <v>202</v>
      </c>
      <c r="I199" s="257" t="str">
        <f>IFERROR(VLOOKUP($C199,[2]BD!$B$6:$O$205,4,0),"")</f>
        <v>14/01/2026</v>
      </c>
      <c r="J199" s="308" t="s">
        <v>1482</v>
      </c>
      <c r="K199" s="308" t="s">
        <v>1491</v>
      </c>
      <c r="L199" s="308" t="s">
        <v>1491</v>
      </c>
      <c r="M199" s="308" t="s">
        <v>1491</v>
      </c>
      <c r="N199" s="308" t="s">
        <v>1491</v>
      </c>
      <c r="O199" s="308" t="s">
        <v>1491</v>
      </c>
      <c r="P199" s="308" t="s">
        <v>1491</v>
      </c>
      <c r="Q199" s="308" t="s">
        <v>1482</v>
      </c>
      <c r="R199" s="308" t="s">
        <v>1491</v>
      </c>
      <c r="S199" s="308" t="s">
        <v>1491</v>
      </c>
      <c r="T199" s="308" t="s">
        <v>1491</v>
      </c>
      <c r="U199" s="308" t="s">
        <v>1491</v>
      </c>
      <c r="V199" s="308" t="s">
        <v>1491</v>
      </c>
      <c r="W199" s="308" t="s">
        <v>1491</v>
      </c>
      <c r="X199" s="308" t="s">
        <v>1482</v>
      </c>
      <c r="Y199" s="308" t="s">
        <v>1491</v>
      </c>
      <c r="Z199" s="308" t="s">
        <v>1491</v>
      </c>
      <c r="AA199" s="308" t="s">
        <v>1491</v>
      </c>
      <c r="AB199" s="308" t="s">
        <v>1491</v>
      </c>
      <c r="AC199" s="308" t="s">
        <v>1491</v>
      </c>
      <c r="AD199" s="308" t="s">
        <v>1491</v>
      </c>
      <c r="AE199" s="308" t="s">
        <v>1482</v>
      </c>
      <c r="AF199" s="308" t="s">
        <v>1491</v>
      </c>
      <c r="AG199" s="308" t="s">
        <v>1491</v>
      </c>
      <c r="AH199" s="308" t="s">
        <v>1491</v>
      </c>
      <c r="AI199" s="308" t="s">
        <v>1491</v>
      </c>
      <c r="AJ199" s="308" t="s">
        <v>1491</v>
      </c>
      <c r="AK199" s="308" t="s">
        <v>1491</v>
      </c>
      <c r="AL199" s="308" t="s">
        <v>1482</v>
      </c>
      <c r="AM199" s="308" t="s">
        <v>1491</v>
      </c>
      <c r="AO199" s="322">
        <f t="shared" si="17"/>
        <v>0</v>
      </c>
      <c r="AP199" s="322">
        <f t="shared" si="18"/>
        <v>0</v>
      </c>
      <c r="AQ199" s="322">
        <f t="shared" si="18"/>
        <v>5</v>
      </c>
      <c r="AR199" s="322">
        <f t="shared" si="18"/>
        <v>0</v>
      </c>
      <c r="AS199" s="322">
        <f t="shared" si="18"/>
        <v>0</v>
      </c>
      <c r="AT199" s="322">
        <f t="shared" si="18"/>
        <v>0</v>
      </c>
      <c r="AU199" s="322">
        <f t="shared" si="18"/>
        <v>0</v>
      </c>
      <c r="AV199" s="322">
        <f t="shared" si="18"/>
        <v>0</v>
      </c>
      <c r="AW199" s="322">
        <f t="shared" si="18"/>
        <v>0</v>
      </c>
      <c r="AX199" s="322">
        <f t="shared" si="18"/>
        <v>0</v>
      </c>
      <c r="AY199" s="322">
        <f t="shared" si="18"/>
        <v>0</v>
      </c>
      <c r="AZ199" s="322">
        <f t="shared" si="18"/>
        <v>25</v>
      </c>
      <c r="BA199" s="323">
        <f t="shared" si="14"/>
        <v>30</v>
      </c>
    </row>
    <row r="200" spans="2:53 16384:16384" ht="18.600000000000001" customHeight="1" x14ac:dyDescent="0.3">
      <c r="B200" s="255">
        <v>191</v>
      </c>
      <c r="C200" s="266">
        <v>1023917280</v>
      </c>
      <c r="D200" s="257" t="str">
        <f>IFERROR(VLOOKUP($C200,[2]BD!$B$6:$O$205,2,0),"")</f>
        <v xml:space="preserve">BERNAL HOYOS EDNA </v>
      </c>
      <c r="E200" s="259" t="s">
        <v>1448</v>
      </c>
      <c r="F200" s="284" t="s">
        <v>983</v>
      </c>
      <c r="G200" s="257" t="str">
        <f>IFERROR(VLOOKUP($C200,[2]BD!$B$6:$O$205,14,0),"")</f>
        <v>3112290273</v>
      </c>
      <c r="H200" s="257" t="s">
        <v>201</v>
      </c>
      <c r="I200" s="257" t="str">
        <f>IFERROR(VLOOKUP($C200,[2]BD!$B$6:$O$205,4,0),"")</f>
        <v>02/02/2026</v>
      </c>
      <c r="J200" s="308" t="s">
        <v>1482</v>
      </c>
      <c r="K200" s="308" t="s">
        <v>1491</v>
      </c>
      <c r="L200" s="308" t="s">
        <v>1491</v>
      </c>
      <c r="M200" s="308" t="s">
        <v>1491</v>
      </c>
      <c r="N200" s="308" t="s">
        <v>1491</v>
      </c>
      <c r="O200" s="308" t="s">
        <v>1491</v>
      </c>
      <c r="P200" s="308" t="s">
        <v>1491</v>
      </c>
      <c r="Q200" s="308" t="s">
        <v>1482</v>
      </c>
      <c r="R200" s="308" t="s">
        <v>1491</v>
      </c>
      <c r="S200" s="308" t="s">
        <v>1491</v>
      </c>
      <c r="T200" s="308" t="s">
        <v>1491</v>
      </c>
      <c r="U200" s="308" t="s">
        <v>1491</v>
      </c>
      <c r="V200" s="308" t="s">
        <v>1491</v>
      </c>
      <c r="W200" s="308" t="s">
        <v>1491</v>
      </c>
      <c r="X200" s="308" t="s">
        <v>1482</v>
      </c>
      <c r="Y200" s="308" t="s">
        <v>1491</v>
      </c>
      <c r="Z200" s="308" t="s">
        <v>1491</v>
      </c>
      <c r="AA200" s="308" t="s">
        <v>1491</v>
      </c>
      <c r="AB200" s="308" t="s">
        <v>1491</v>
      </c>
      <c r="AC200" s="308" t="s">
        <v>1491</v>
      </c>
      <c r="AD200" s="308" t="s">
        <v>1491</v>
      </c>
      <c r="AE200" s="308" t="s">
        <v>1482</v>
      </c>
      <c r="AF200" s="308" t="s">
        <v>1491</v>
      </c>
      <c r="AG200" s="308" t="s">
        <v>1491</v>
      </c>
      <c r="AH200" s="308" t="s">
        <v>1491</v>
      </c>
      <c r="AI200" s="308" t="s">
        <v>1491</v>
      </c>
      <c r="AJ200" s="308" t="s">
        <v>1491</v>
      </c>
      <c r="AK200" s="308" t="s">
        <v>1491</v>
      </c>
      <c r="AL200" s="308" t="s">
        <v>1482</v>
      </c>
      <c r="AM200" s="308" t="s">
        <v>1491</v>
      </c>
      <c r="AO200" s="322">
        <f t="shared" si="17"/>
        <v>0</v>
      </c>
      <c r="AP200" s="322">
        <f t="shared" si="18"/>
        <v>0</v>
      </c>
      <c r="AQ200" s="322">
        <f t="shared" si="18"/>
        <v>5</v>
      </c>
      <c r="AR200" s="322">
        <f t="shared" si="18"/>
        <v>0</v>
      </c>
      <c r="AS200" s="322">
        <f t="shared" si="18"/>
        <v>0</v>
      </c>
      <c r="AT200" s="322">
        <f t="shared" si="18"/>
        <v>0</v>
      </c>
      <c r="AU200" s="322">
        <f t="shared" si="18"/>
        <v>0</v>
      </c>
      <c r="AV200" s="322">
        <f t="shared" si="18"/>
        <v>0</v>
      </c>
      <c r="AW200" s="322">
        <f t="shared" si="18"/>
        <v>0</v>
      </c>
      <c r="AX200" s="322">
        <f t="shared" si="18"/>
        <v>0</v>
      </c>
      <c r="AY200" s="322">
        <f t="shared" si="18"/>
        <v>0</v>
      </c>
      <c r="AZ200" s="322">
        <f t="shared" si="18"/>
        <v>25</v>
      </c>
      <c r="BA200" s="323">
        <f t="shared" si="14"/>
        <v>30</v>
      </c>
    </row>
    <row r="201" spans="2:53 16384:16384" ht="18.600000000000001" customHeight="1" x14ac:dyDescent="0.3">
      <c r="B201" s="255">
        <v>192</v>
      </c>
      <c r="C201" s="266">
        <v>1004501396</v>
      </c>
      <c r="D201" s="257" t="str">
        <f>IFERROR(VLOOKUP($C201,[2]BD!$B$6:$O$205,2,0),"")</f>
        <v xml:space="preserve">TORRES AREVALO SEBASTIAN </v>
      </c>
      <c r="E201" s="259" t="s">
        <v>1448</v>
      </c>
      <c r="F201" s="284" t="s">
        <v>178</v>
      </c>
      <c r="G201" s="257" t="str">
        <f>IFERROR(VLOOKUP($C201,[2]BD!$B$6:$O$205,14,0),"")</f>
        <v>3008041039</v>
      </c>
      <c r="H201" s="257" t="s">
        <v>201</v>
      </c>
      <c r="I201" s="257" t="str">
        <f>IFERROR(VLOOKUP($C201,[2]BD!$B$6:$O$205,4,0),"")</f>
        <v>15/12/2025</v>
      </c>
      <c r="J201" s="308" t="s">
        <v>1482</v>
      </c>
      <c r="K201" s="308" t="s">
        <v>1491</v>
      </c>
      <c r="L201" s="308" t="s">
        <v>1483</v>
      </c>
      <c r="M201" s="308" t="s">
        <v>1483</v>
      </c>
      <c r="N201" s="308" t="s">
        <v>1491</v>
      </c>
      <c r="O201" s="308" t="s">
        <v>1491</v>
      </c>
      <c r="P201" s="308" t="s">
        <v>1491</v>
      </c>
      <c r="Q201" s="308" t="s">
        <v>1482</v>
      </c>
      <c r="R201" s="308" t="s">
        <v>1483</v>
      </c>
      <c r="S201" s="308" t="s">
        <v>1483</v>
      </c>
      <c r="T201" s="308" t="s">
        <v>1491</v>
      </c>
      <c r="U201" s="308" t="s">
        <v>1491</v>
      </c>
      <c r="V201" s="308" t="s">
        <v>1491</v>
      </c>
      <c r="W201" s="308" t="s">
        <v>1491</v>
      </c>
      <c r="X201" s="308" t="s">
        <v>1482</v>
      </c>
      <c r="Y201" s="308" t="s">
        <v>1491</v>
      </c>
      <c r="Z201" s="308" t="s">
        <v>1491</v>
      </c>
      <c r="AA201" s="308" t="s">
        <v>1491</v>
      </c>
      <c r="AB201" s="308" t="s">
        <v>1491</v>
      </c>
      <c r="AC201" s="308" t="s">
        <v>1483</v>
      </c>
      <c r="AD201" s="308" t="s">
        <v>1483</v>
      </c>
      <c r="AE201" s="308" t="s">
        <v>1482</v>
      </c>
      <c r="AF201" s="308" t="s">
        <v>1483</v>
      </c>
      <c r="AG201" s="308" t="s">
        <v>1483</v>
      </c>
      <c r="AH201" s="308" t="s">
        <v>1483</v>
      </c>
      <c r="AI201" s="308" t="s">
        <v>1483</v>
      </c>
      <c r="AJ201" s="308" t="s">
        <v>1483</v>
      </c>
      <c r="AK201" s="308" t="s">
        <v>1491</v>
      </c>
      <c r="AL201" s="308" t="s">
        <v>1482</v>
      </c>
      <c r="AM201" s="308" t="s">
        <v>1491</v>
      </c>
      <c r="AO201" s="322">
        <f t="shared" si="17"/>
        <v>0</v>
      </c>
      <c r="AP201" s="322">
        <f t="shared" si="18"/>
        <v>0</v>
      </c>
      <c r="AQ201" s="322">
        <f t="shared" si="18"/>
        <v>5</v>
      </c>
      <c r="AR201" s="322">
        <f t="shared" si="18"/>
        <v>11</v>
      </c>
      <c r="AS201" s="322">
        <f t="shared" si="18"/>
        <v>0</v>
      </c>
      <c r="AT201" s="322">
        <f t="shared" si="18"/>
        <v>0</v>
      </c>
      <c r="AU201" s="322">
        <f t="shared" si="18"/>
        <v>0</v>
      </c>
      <c r="AV201" s="322">
        <f t="shared" si="18"/>
        <v>0</v>
      </c>
      <c r="AW201" s="322">
        <f t="shared" si="18"/>
        <v>0</v>
      </c>
      <c r="AX201" s="322">
        <f t="shared" si="18"/>
        <v>0</v>
      </c>
      <c r="AY201" s="322">
        <f t="shared" si="18"/>
        <v>0</v>
      </c>
      <c r="AZ201" s="322">
        <f t="shared" si="18"/>
        <v>14</v>
      </c>
      <c r="BA201" s="323">
        <f t="shared" si="14"/>
        <v>19</v>
      </c>
      <c r="XFD201" s="250" t="s">
        <v>1450</v>
      </c>
    </row>
    <row r="202" spans="2:53 16384:16384" ht="18.600000000000001" customHeight="1" x14ac:dyDescent="0.3">
      <c r="B202" s="255">
        <v>193</v>
      </c>
      <c r="C202" s="266">
        <v>53026098</v>
      </c>
      <c r="D202" s="257" t="str">
        <f>IFERROR(VLOOKUP($C202,[2]BD!$B$6:$O$205,2,0),"")</f>
        <v xml:space="preserve">PARRADO LEYTON EDWIN </v>
      </c>
      <c r="E202" s="259" t="s">
        <v>1448</v>
      </c>
      <c r="F202" s="284" t="s">
        <v>178</v>
      </c>
      <c r="G202" s="257" t="str">
        <f>IFERROR(VLOOKUP($C202,[2]BD!$B$6:$O$205,14,0),"")</f>
        <v>3187766237</v>
      </c>
      <c r="H202" s="257" t="s">
        <v>201</v>
      </c>
      <c r="I202" s="257" t="str">
        <f>IFERROR(VLOOKUP($C202,[2]BD!$B$6:$O$205,4,0),"")</f>
        <v>02/01/2026</v>
      </c>
      <c r="J202" s="308" t="s">
        <v>985</v>
      </c>
      <c r="K202" s="308" t="s">
        <v>1491</v>
      </c>
      <c r="L202" s="308" t="s">
        <v>1491</v>
      </c>
      <c r="M202" s="308" t="s">
        <v>1491</v>
      </c>
      <c r="N202" s="308" t="s">
        <v>1491</v>
      </c>
      <c r="O202" s="308" t="s">
        <v>1491</v>
      </c>
      <c r="P202" s="308" t="s">
        <v>1491</v>
      </c>
      <c r="Q202" s="308" t="s">
        <v>1482</v>
      </c>
      <c r="R202" s="308" t="s">
        <v>1483</v>
      </c>
      <c r="S202" s="308" t="s">
        <v>1483</v>
      </c>
      <c r="T202" s="308" t="s">
        <v>1483</v>
      </c>
      <c r="U202" s="308" t="s">
        <v>1483</v>
      </c>
      <c r="V202" s="308" t="s">
        <v>1483</v>
      </c>
      <c r="W202" s="308" t="s">
        <v>1483</v>
      </c>
      <c r="X202" s="308" t="s">
        <v>1482</v>
      </c>
      <c r="Y202" s="308" t="s">
        <v>1483</v>
      </c>
      <c r="Z202" s="308" t="s">
        <v>1483</v>
      </c>
      <c r="AA202" s="308" t="s">
        <v>1483</v>
      </c>
      <c r="AB202" s="308" t="s">
        <v>1483</v>
      </c>
      <c r="AC202" s="308" t="s">
        <v>1483</v>
      </c>
      <c r="AD202" s="308" t="s">
        <v>1483</v>
      </c>
      <c r="AE202" s="308" t="s">
        <v>1483</v>
      </c>
      <c r="AF202" s="308" t="s">
        <v>1483</v>
      </c>
      <c r="AG202" s="308" t="s">
        <v>1483</v>
      </c>
      <c r="AH202" s="308" t="s">
        <v>1483</v>
      </c>
      <c r="AI202" s="308" t="s">
        <v>1483</v>
      </c>
      <c r="AJ202" s="308" t="s">
        <v>1491</v>
      </c>
      <c r="AK202" s="308" t="s">
        <v>1491</v>
      </c>
      <c r="AL202" s="308" t="s">
        <v>1482</v>
      </c>
      <c r="AM202" s="308" t="s">
        <v>1491</v>
      </c>
      <c r="AO202" s="322">
        <f t="shared" si="17"/>
        <v>0</v>
      </c>
      <c r="AP202" s="322">
        <f t="shared" si="18"/>
        <v>0</v>
      </c>
      <c r="AQ202" s="322">
        <f t="shared" si="18"/>
        <v>3</v>
      </c>
      <c r="AR202" s="322">
        <f t="shared" si="18"/>
        <v>17</v>
      </c>
      <c r="AS202" s="322">
        <f t="shared" si="18"/>
        <v>0</v>
      </c>
      <c r="AT202" s="322">
        <f t="shared" si="18"/>
        <v>0</v>
      </c>
      <c r="AU202" s="322">
        <f t="shared" si="18"/>
        <v>0</v>
      </c>
      <c r="AV202" s="322">
        <f t="shared" si="18"/>
        <v>0</v>
      </c>
      <c r="AW202" s="322">
        <f t="shared" si="18"/>
        <v>0</v>
      </c>
      <c r="AX202" s="322">
        <f t="shared" si="18"/>
        <v>0</v>
      </c>
      <c r="AY202" s="322">
        <f t="shared" si="18"/>
        <v>0</v>
      </c>
      <c r="AZ202" s="322">
        <f t="shared" si="18"/>
        <v>9</v>
      </c>
      <c r="BA202" s="323">
        <f t="shared" si="14"/>
        <v>12</v>
      </c>
    </row>
    <row r="203" spans="2:53 16384:16384" ht="18.600000000000001" customHeight="1" x14ac:dyDescent="0.3">
      <c r="B203" s="255">
        <v>194</v>
      </c>
      <c r="C203" s="266">
        <v>6541909</v>
      </c>
      <c r="D203" s="257" t="s">
        <v>1584</v>
      </c>
      <c r="E203" s="259" t="s">
        <v>1448</v>
      </c>
      <c r="F203" s="284" t="s">
        <v>178</v>
      </c>
      <c r="G203" s="257" t="str">
        <f>IFERROR(VLOOKUP($C203,[2]BD!$B$6:$O$205,14,0),"")</f>
        <v/>
      </c>
      <c r="H203" s="257" t="s">
        <v>201</v>
      </c>
      <c r="I203" s="257" t="str">
        <f>IFERROR(VLOOKUP($C203,[2]BD!$B$6:$O$205,4,0),"")</f>
        <v/>
      </c>
      <c r="J203" s="308"/>
      <c r="K203" s="308"/>
      <c r="L203" s="308"/>
      <c r="M203" s="308"/>
      <c r="N203" s="308"/>
      <c r="O203" s="308"/>
      <c r="P203" s="308"/>
      <c r="Q203" s="308"/>
      <c r="R203" s="308"/>
      <c r="S203" s="308"/>
      <c r="T203" s="308"/>
      <c r="U203" s="308"/>
      <c r="V203" s="308"/>
      <c r="W203" s="308"/>
      <c r="X203" s="308"/>
      <c r="Y203" s="308"/>
      <c r="Z203" s="308"/>
      <c r="AA203" s="308"/>
      <c r="AB203" s="308"/>
      <c r="AC203" s="308"/>
      <c r="AD203" s="308"/>
      <c r="AE203" s="308"/>
      <c r="AF203" s="308"/>
      <c r="AG203" s="308"/>
      <c r="AH203" s="308" t="s">
        <v>1491</v>
      </c>
      <c r="AI203" s="308" t="s">
        <v>1491</v>
      </c>
      <c r="AJ203" s="308" t="s">
        <v>1491</v>
      </c>
      <c r="AK203" s="308" t="s">
        <v>1491</v>
      </c>
      <c r="AL203" s="308" t="s">
        <v>1482</v>
      </c>
      <c r="AM203" s="308" t="s">
        <v>1491</v>
      </c>
      <c r="AO203" s="322">
        <f t="shared" si="17"/>
        <v>0</v>
      </c>
      <c r="AP203" s="322">
        <f t="shared" si="18"/>
        <v>0</v>
      </c>
      <c r="AQ203" s="322">
        <f t="shared" si="18"/>
        <v>1</v>
      </c>
      <c r="AR203" s="322">
        <f t="shared" si="18"/>
        <v>0</v>
      </c>
      <c r="AS203" s="322">
        <f t="shared" si="18"/>
        <v>0</v>
      </c>
      <c r="AT203" s="322">
        <f t="shared" si="18"/>
        <v>0</v>
      </c>
      <c r="AU203" s="322">
        <f t="shared" si="18"/>
        <v>0</v>
      </c>
      <c r="AV203" s="322">
        <f t="shared" si="18"/>
        <v>0</v>
      </c>
      <c r="AW203" s="322">
        <f t="shared" si="18"/>
        <v>0</v>
      </c>
      <c r="AX203" s="322">
        <f t="shared" si="18"/>
        <v>0</v>
      </c>
      <c r="AY203" s="322">
        <f t="shared" si="18"/>
        <v>0</v>
      </c>
      <c r="AZ203" s="322">
        <f t="shared" si="18"/>
        <v>5</v>
      </c>
      <c r="BA203" s="323">
        <f t="shared" ref="BA203:BA207" si="19">+AZ203+AQ203</f>
        <v>6</v>
      </c>
    </row>
    <row r="204" spans="2:53 16384:16384" ht="18.600000000000001" customHeight="1" x14ac:dyDescent="0.3">
      <c r="B204" s="255">
        <v>195</v>
      </c>
      <c r="C204" s="266">
        <v>1052077081</v>
      </c>
      <c r="D204" s="257" t="s">
        <v>1585</v>
      </c>
      <c r="E204" s="259" t="s">
        <v>1448</v>
      </c>
      <c r="F204" s="284" t="s">
        <v>178</v>
      </c>
      <c r="G204" s="257" t="str">
        <f>IFERROR(VLOOKUP($C204,[2]BD!$B$6:$O$205,14,0),"")</f>
        <v/>
      </c>
      <c r="H204" s="257" t="s">
        <v>209</v>
      </c>
      <c r="I204" s="257" t="str">
        <f>IFERROR(VLOOKUP($C204,[2]BD!$B$6:$O$205,4,0),"")</f>
        <v/>
      </c>
      <c r="J204" s="308"/>
      <c r="K204" s="308"/>
      <c r="L204" s="308"/>
      <c r="M204" s="308"/>
      <c r="N204" s="308"/>
      <c r="O204" s="308"/>
      <c r="P204" s="308"/>
      <c r="Q204" s="308"/>
      <c r="R204" s="308"/>
      <c r="S204" s="308"/>
      <c r="T204" s="308"/>
      <c r="U204" s="308"/>
      <c r="V204" s="308"/>
      <c r="W204" s="308"/>
      <c r="X204" s="308"/>
      <c r="Y204" s="308"/>
      <c r="Z204" s="308"/>
      <c r="AA204" s="308"/>
      <c r="AB204" s="308"/>
      <c r="AC204" s="308"/>
      <c r="AD204" s="308"/>
      <c r="AE204" s="308"/>
      <c r="AF204" s="308"/>
      <c r="AG204" s="308"/>
      <c r="AH204" s="308" t="s">
        <v>1491</v>
      </c>
      <c r="AI204" s="308" t="s">
        <v>1491</v>
      </c>
      <c r="AJ204" s="308" t="s">
        <v>1491</v>
      </c>
      <c r="AK204" s="308" t="s">
        <v>1491</v>
      </c>
      <c r="AL204" s="308" t="s">
        <v>1482</v>
      </c>
      <c r="AM204" s="308" t="s">
        <v>1491</v>
      </c>
      <c r="AO204" s="322">
        <f t="shared" si="17"/>
        <v>0</v>
      </c>
      <c r="AP204" s="322">
        <f t="shared" si="18"/>
        <v>0</v>
      </c>
      <c r="AQ204" s="322">
        <f t="shared" si="18"/>
        <v>1</v>
      </c>
      <c r="AR204" s="322">
        <f t="shared" si="18"/>
        <v>0</v>
      </c>
      <c r="AS204" s="322">
        <f t="shared" si="18"/>
        <v>0</v>
      </c>
      <c r="AT204" s="322">
        <f t="shared" si="18"/>
        <v>0</v>
      </c>
      <c r="AU204" s="322">
        <f t="shared" si="18"/>
        <v>0</v>
      </c>
      <c r="AV204" s="322">
        <f t="shared" si="18"/>
        <v>0</v>
      </c>
      <c r="AW204" s="322">
        <f t="shared" si="18"/>
        <v>0</v>
      </c>
      <c r="AX204" s="322">
        <f t="shared" si="18"/>
        <v>0</v>
      </c>
      <c r="AY204" s="322">
        <f t="shared" si="18"/>
        <v>0</v>
      </c>
      <c r="AZ204" s="322">
        <f t="shared" si="18"/>
        <v>5</v>
      </c>
      <c r="BA204" s="323">
        <f t="shared" si="19"/>
        <v>6</v>
      </c>
    </row>
    <row r="205" spans="2:53 16384:16384" ht="18.600000000000001" customHeight="1" x14ac:dyDescent="0.3">
      <c r="B205" s="255">
        <v>196</v>
      </c>
      <c r="C205" s="266">
        <v>1196963427</v>
      </c>
      <c r="D205" s="257" t="s">
        <v>1586</v>
      </c>
      <c r="E205" s="259" t="s">
        <v>1448</v>
      </c>
      <c r="F205" s="284" t="s">
        <v>178</v>
      </c>
      <c r="G205" s="257" t="str">
        <f>IFERROR(VLOOKUP($C205,[2]BD!$B$6:$O$205,14,0),"")</f>
        <v/>
      </c>
      <c r="H205" s="257" t="s">
        <v>201</v>
      </c>
      <c r="I205" s="257" t="str">
        <f>IFERROR(VLOOKUP($C205,[2]BD!$B$6:$O$205,4,0),"")</f>
        <v/>
      </c>
      <c r="J205" s="308"/>
      <c r="K205" s="308"/>
      <c r="L205" s="308"/>
      <c r="M205" s="308"/>
      <c r="N205" s="308"/>
      <c r="O205" s="308"/>
      <c r="P205" s="308"/>
      <c r="Q205" s="308"/>
      <c r="R205" s="308"/>
      <c r="S205" s="308"/>
      <c r="T205" s="308"/>
      <c r="U205" s="308"/>
      <c r="V205" s="308"/>
      <c r="W205" s="308"/>
      <c r="X205" s="308"/>
      <c r="Y205" s="308"/>
      <c r="Z205" s="308"/>
      <c r="AA205" s="308"/>
      <c r="AB205" s="308"/>
      <c r="AC205" s="308"/>
      <c r="AD205" s="308"/>
      <c r="AE205" s="308"/>
      <c r="AF205" s="308"/>
      <c r="AG205" s="308"/>
      <c r="AH205" s="308" t="s">
        <v>1491</v>
      </c>
      <c r="AI205" s="308" t="s">
        <v>1491</v>
      </c>
      <c r="AJ205" s="308" t="s">
        <v>1491</v>
      </c>
      <c r="AK205" s="308" t="s">
        <v>1491</v>
      </c>
      <c r="AL205" s="308" t="s">
        <v>1482</v>
      </c>
      <c r="AM205" s="308" t="s">
        <v>1491</v>
      </c>
      <c r="AO205" s="322">
        <f t="shared" si="17"/>
        <v>0</v>
      </c>
      <c r="AP205" s="322">
        <f t="shared" si="18"/>
        <v>0</v>
      </c>
      <c r="AQ205" s="322">
        <f t="shared" si="18"/>
        <v>1</v>
      </c>
      <c r="AR205" s="322">
        <f t="shared" si="18"/>
        <v>0</v>
      </c>
      <c r="AS205" s="322">
        <f t="shared" si="18"/>
        <v>0</v>
      </c>
      <c r="AT205" s="322">
        <f t="shared" si="18"/>
        <v>0</v>
      </c>
      <c r="AU205" s="322">
        <f t="shared" si="18"/>
        <v>0</v>
      </c>
      <c r="AV205" s="322">
        <f t="shared" si="18"/>
        <v>0</v>
      </c>
      <c r="AW205" s="322">
        <f t="shared" si="18"/>
        <v>0</v>
      </c>
      <c r="AX205" s="322">
        <f t="shared" si="18"/>
        <v>0</v>
      </c>
      <c r="AY205" s="322">
        <f t="shared" si="18"/>
        <v>0</v>
      </c>
      <c r="AZ205" s="322">
        <f t="shared" si="18"/>
        <v>5</v>
      </c>
      <c r="BA205" s="323">
        <f t="shared" si="19"/>
        <v>6</v>
      </c>
    </row>
    <row r="206" spans="2:53 16384:16384" ht="18.600000000000001" customHeight="1" x14ac:dyDescent="0.3">
      <c r="B206" s="255">
        <v>197</v>
      </c>
      <c r="C206" s="266">
        <v>52118270</v>
      </c>
      <c r="D206" s="257" t="s">
        <v>1591</v>
      </c>
      <c r="E206" s="389" t="s">
        <v>1448</v>
      </c>
      <c r="F206" s="284" t="s">
        <v>178</v>
      </c>
      <c r="G206" s="257" t="str">
        <f>IFERROR(VLOOKUP($C206,[2]BD!$B$6:$O$205,14,0),"")</f>
        <v>3125374289</v>
      </c>
      <c r="H206" s="257" t="s">
        <v>201</v>
      </c>
      <c r="I206" s="257" t="str">
        <f>IFERROR(VLOOKUP($C206,[2]BD!$B$6:$O$205,4,0),"")</f>
        <v>02/02/2026</v>
      </c>
      <c r="J206" s="308" t="s">
        <v>1482</v>
      </c>
      <c r="K206" s="308" t="s">
        <v>1491</v>
      </c>
      <c r="L206" s="308" t="s">
        <v>1491</v>
      </c>
      <c r="M206" s="308" t="s">
        <v>1491</v>
      </c>
      <c r="N206" s="308" t="s">
        <v>1491</v>
      </c>
      <c r="O206" s="308" t="s">
        <v>1491</v>
      </c>
      <c r="P206" s="308" t="s">
        <v>1491</v>
      </c>
      <c r="Q206" s="308" t="s">
        <v>1482</v>
      </c>
      <c r="R206" s="308" t="s">
        <v>1491</v>
      </c>
      <c r="S206" s="308" t="s">
        <v>1491</v>
      </c>
      <c r="T206" s="308" t="s">
        <v>1491</v>
      </c>
      <c r="U206" s="308" t="s">
        <v>1491</v>
      </c>
      <c r="V206" s="308" t="s">
        <v>1491</v>
      </c>
      <c r="W206" s="308" t="s">
        <v>1491</v>
      </c>
      <c r="X206" s="308" t="s">
        <v>1482</v>
      </c>
      <c r="Y206" s="308" t="s">
        <v>1491</v>
      </c>
      <c r="Z206" s="308" t="s">
        <v>1491</v>
      </c>
      <c r="AA206" s="308" t="s">
        <v>1491</v>
      </c>
      <c r="AB206" s="308" t="s">
        <v>1491</v>
      </c>
      <c r="AC206" s="308" t="s">
        <v>1491</v>
      </c>
      <c r="AD206" s="308" t="s">
        <v>1491</v>
      </c>
      <c r="AE206" s="308" t="s">
        <v>1482</v>
      </c>
      <c r="AF206" s="308" t="s">
        <v>1491</v>
      </c>
      <c r="AG206" s="308" t="s">
        <v>1491</v>
      </c>
      <c r="AH206" s="308" t="s">
        <v>1491</v>
      </c>
      <c r="AI206" s="308" t="s">
        <v>1491</v>
      </c>
      <c r="AJ206" s="308" t="s">
        <v>1491</v>
      </c>
      <c r="AK206" s="308" t="s">
        <v>1491</v>
      </c>
      <c r="AL206" s="308" t="s">
        <v>1482</v>
      </c>
      <c r="AM206" s="308" t="s">
        <v>1491</v>
      </c>
      <c r="AO206" s="322">
        <f t="shared" si="17"/>
        <v>0</v>
      </c>
      <c r="AP206" s="322">
        <f t="shared" si="18"/>
        <v>0</v>
      </c>
      <c r="AQ206" s="322">
        <f t="shared" si="18"/>
        <v>5</v>
      </c>
      <c r="AR206" s="322">
        <f t="shared" si="18"/>
        <v>0</v>
      </c>
      <c r="AS206" s="322">
        <f t="shared" si="18"/>
        <v>0</v>
      </c>
      <c r="AT206" s="322">
        <f t="shared" si="18"/>
        <v>0</v>
      </c>
      <c r="AU206" s="322">
        <f t="shared" si="18"/>
        <v>0</v>
      </c>
      <c r="AV206" s="322">
        <f t="shared" si="18"/>
        <v>0</v>
      </c>
      <c r="AW206" s="322">
        <f t="shared" si="18"/>
        <v>0</v>
      </c>
      <c r="AX206" s="322">
        <f t="shared" si="18"/>
        <v>0</v>
      </c>
      <c r="AY206" s="322">
        <f t="shared" si="18"/>
        <v>0</v>
      </c>
      <c r="AZ206" s="322">
        <f t="shared" si="18"/>
        <v>25</v>
      </c>
      <c r="BA206" s="323">
        <f t="shared" si="19"/>
        <v>30</v>
      </c>
    </row>
    <row r="207" spans="2:53 16384:16384" ht="18.600000000000001" customHeight="1" x14ac:dyDescent="0.3">
      <c r="B207" s="255">
        <v>198</v>
      </c>
      <c r="C207" s="266">
        <v>52762197</v>
      </c>
      <c r="D207" s="257" t="s">
        <v>1589</v>
      </c>
      <c r="E207" s="259" t="s">
        <v>1448</v>
      </c>
      <c r="F207" s="284" t="s">
        <v>983</v>
      </c>
      <c r="G207" s="257" t="str">
        <f>IFERROR(VLOOKUP($C207,[2]BD!$B$6:$O$205,14,0),"")</f>
        <v>3507896880</v>
      </c>
      <c r="H207" s="257" t="s">
        <v>209</v>
      </c>
      <c r="I207" s="257" t="str">
        <f>IFERROR(VLOOKUP($C207,[2]BD!$B$6:$O$205,4,0),"")</f>
        <v>18/10/2025</v>
      </c>
      <c r="J207" s="308" t="s">
        <v>1482</v>
      </c>
      <c r="K207" s="308" t="s">
        <v>1491</v>
      </c>
      <c r="L207" s="308" t="s">
        <v>1491</v>
      </c>
      <c r="M207" s="308" t="s">
        <v>1491</v>
      </c>
      <c r="N207" s="308" t="s">
        <v>1491</v>
      </c>
      <c r="O207" s="308" t="s">
        <v>1491</v>
      </c>
      <c r="P207" s="308" t="s">
        <v>1491</v>
      </c>
      <c r="Q207" s="308" t="s">
        <v>1482</v>
      </c>
      <c r="R207" s="308" t="s">
        <v>1491</v>
      </c>
      <c r="S207" s="308" t="s">
        <v>1491</v>
      </c>
      <c r="T207" s="308" t="s">
        <v>1491</v>
      </c>
      <c r="U207" s="308" t="s">
        <v>1491</v>
      </c>
      <c r="V207" s="308" t="s">
        <v>1491</v>
      </c>
      <c r="W207" s="308" t="s">
        <v>1491</v>
      </c>
      <c r="X207" s="308" t="s">
        <v>1482</v>
      </c>
      <c r="Y207" s="308" t="s">
        <v>1491</v>
      </c>
      <c r="Z207" s="308" t="s">
        <v>1491</v>
      </c>
      <c r="AA207" s="308" t="s">
        <v>1491</v>
      </c>
      <c r="AB207" s="308" t="s">
        <v>1491</v>
      </c>
      <c r="AC207" s="308" t="s">
        <v>1491</v>
      </c>
      <c r="AD207" s="308" t="s">
        <v>1491</v>
      </c>
      <c r="AE207" s="308" t="s">
        <v>1482</v>
      </c>
      <c r="AF207" s="308" t="s">
        <v>1491</v>
      </c>
      <c r="AG207" s="308" t="s">
        <v>1491</v>
      </c>
      <c r="AH207" s="308" t="s">
        <v>1491</v>
      </c>
      <c r="AI207" s="308" t="s">
        <v>1491</v>
      </c>
      <c r="AJ207" s="308" t="s">
        <v>1491</v>
      </c>
      <c r="AK207" s="308" t="s">
        <v>1491</v>
      </c>
      <c r="AL207" s="308" t="s">
        <v>1482</v>
      </c>
      <c r="AM207" s="308" t="s">
        <v>1491</v>
      </c>
      <c r="AO207" s="322">
        <f t="shared" si="17"/>
        <v>0</v>
      </c>
      <c r="AP207" s="322">
        <f t="shared" si="18"/>
        <v>0</v>
      </c>
      <c r="AQ207" s="322">
        <f t="shared" si="18"/>
        <v>5</v>
      </c>
      <c r="AR207" s="322">
        <f t="shared" si="18"/>
        <v>0</v>
      </c>
      <c r="AS207" s="322">
        <f t="shared" si="18"/>
        <v>0</v>
      </c>
      <c r="AT207" s="322">
        <f t="shared" si="18"/>
        <v>0</v>
      </c>
      <c r="AU207" s="322">
        <f t="shared" si="18"/>
        <v>0</v>
      </c>
      <c r="AV207" s="322">
        <f t="shared" si="18"/>
        <v>0</v>
      </c>
      <c r="AW207" s="322">
        <f t="shared" si="18"/>
        <v>0</v>
      </c>
      <c r="AX207" s="322">
        <f t="shared" si="18"/>
        <v>0</v>
      </c>
      <c r="AY207" s="322">
        <f t="shared" si="18"/>
        <v>0</v>
      </c>
      <c r="AZ207" s="322">
        <f t="shared" si="18"/>
        <v>25</v>
      </c>
      <c r="BA207" s="323">
        <f t="shared" si="19"/>
        <v>30</v>
      </c>
    </row>
    <row r="208" spans="2:53 16384:16384" x14ac:dyDescent="0.3">
      <c r="C208" s="387"/>
      <c r="D208" s="387"/>
      <c r="F208" s="284"/>
    </row>
    <row r="209" spans="40:55" x14ac:dyDescent="0.3">
      <c r="AO209" s="271">
        <f t="shared" ref="AO209:AZ209" si="20">SUM(AO10:AO207)</f>
        <v>6</v>
      </c>
      <c r="AP209" s="271">
        <f t="shared" si="20"/>
        <v>0</v>
      </c>
      <c r="AQ209" s="271">
        <f t="shared" si="20"/>
        <v>968</v>
      </c>
      <c r="AR209" s="271">
        <f t="shared" si="20"/>
        <v>95</v>
      </c>
      <c r="AS209" s="271">
        <f t="shared" si="20"/>
        <v>0</v>
      </c>
      <c r="AT209" s="271">
        <f t="shared" si="20"/>
        <v>0</v>
      </c>
      <c r="AU209" s="271">
        <f t="shared" si="20"/>
        <v>0</v>
      </c>
      <c r="AV209" s="271">
        <f t="shared" si="20"/>
        <v>8</v>
      </c>
      <c r="AW209" s="271">
        <f t="shared" si="20"/>
        <v>110</v>
      </c>
      <c r="AX209" s="271">
        <f t="shared" si="20"/>
        <v>0</v>
      </c>
      <c r="AY209" s="271">
        <f t="shared" si="20"/>
        <v>0</v>
      </c>
      <c r="AZ209" s="271">
        <f t="shared" si="20"/>
        <v>4679</v>
      </c>
      <c r="BA209" s="271">
        <f>SUM(BA10:BA207)</f>
        <v>5647</v>
      </c>
    </row>
    <row r="210" spans="40:55" x14ac:dyDescent="0.3">
      <c r="AN210" s="271"/>
      <c r="AO210" s="271"/>
      <c r="AP210" s="271"/>
      <c r="AQ210" s="271"/>
      <c r="AR210" s="271"/>
      <c r="AS210" s="271"/>
      <c r="AT210" s="271"/>
      <c r="AU210" s="271"/>
      <c r="AV210" s="271"/>
      <c r="AW210" s="271"/>
      <c r="AX210" s="271"/>
      <c r="AY210" s="271"/>
      <c r="BC210" s="250">
        <f>4187-4159</f>
        <v>28</v>
      </c>
    </row>
  </sheetData>
  <autoFilter ref="A9:XFD208" xr:uid="{00000000-0009-0000-0000-000008000000}"/>
  <mergeCells count="10">
    <mergeCell ref="B5:AM6"/>
    <mergeCell ref="B3:C3"/>
    <mergeCell ref="B8:B9"/>
    <mergeCell ref="C8:C9"/>
    <mergeCell ref="D8:D9"/>
    <mergeCell ref="E8:E9"/>
    <mergeCell ref="F8:F9"/>
    <mergeCell ref="G8:G9"/>
    <mergeCell ref="H8:H9"/>
    <mergeCell ref="I8:I9"/>
  </mergeCells>
  <conditionalFormatting sqref="C1:C4 C7:C206 C209:C1048576">
    <cfRule type="duplicateValues" dxfId="1765" priority="690"/>
  </conditionalFormatting>
  <conditionalFormatting sqref="C1:C206 C209:C1048576">
    <cfRule type="duplicateValues" dxfId="1764" priority="101"/>
  </conditionalFormatting>
  <conditionalFormatting sqref="C10:C42">
    <cfRule type="duplicateValues" dxfId="1763" priority="450"/>
  </conditionalFormatting>
  <conditionalFormatting sqref="C43:C136">
    <cfRule type="duplicateValues" dxfId="1762" priority="691"/>
  </conditionalFormatting>
  <conditionalFormatting sqref="C190:C202">
    <cfRule type="duplicateValues" dxfId="1761" priority="692"/>
  </conditionalFormatting>
  <conditionalFormatting sqref="C203:C204">
    <cfRule type="duplicateValues" dxfId="1760" priority="253"/>
  </conditionalFormatting>
  <conditionalFormatting sqref="C205">
    <cfRule type="duplicateValues" dxfId="1759" priority="215"/>
  </conditionalFormatting>
  <conditionalFormatting sqref="C206">
    <cfRule type="duplicateValues" dxfId="1758" priority="693"/>
  </conditionalFormatting>
  <conditionalFormatting sqref="C207">
    <cfRule type="duplicateValues" dxfId="1757" priority="91"/>
    <cfRule type="duplicateValues" dxfId="1756" priority="1"/>
    <cfRule type="duplicateValues" dxfId="1755" priority="92"/>
  </conditionalFormatting>
  <conditionalFormatting sqref="C208">
    <cfRule type="duplicateValues" dxfId="1754" priority="96"/>
    <cfRule type="duplicateValues" dxfId="1753" priority="97"/>
  </conditionalFormatting>
  <conditionalFormatting sqref="C209:C1048576 C1:C4 C7:C9">
    <cfRule type="duplicateValues" dxfId="1752" priority="686"/>
    <cfRule type="duplicateValues" dxfId="1751" priority="688"/>
    <cfRule type="duplicateValues" dxfId="1750" priority="689"/>
  </conditionalFormatting>
  <conditionalFormatting sqref="C209:C1048576">
    <cfRule type="duplicateValues" dxfId="1749" priority="687"/>
  </conditionalFormatting>
  <conditionalFormatting sqref="D8:D9">
    <cfRule type="duplicateValues" dxfId="1748" priority="685"/>
  </conditionalFormatting>
  <conditionalFormatting sqref="D208">
    <cfRule type="duplicateValues" dxfId="1747" priority="98"/>
  </conditionalFormatting>
  <conditionalFormatting sqref="I1:I4 I7:I9 I208:I1048576">
    <cfRule type="containsText" dxfId="1746" priority="663" operator="containsText" text="RENUNCIA">
      <formula>NOT(ISERROR(SEARCH("RENUNCIA",I1)))</formula>
    </cfRule>
  </conditionalFormatting>
  <conditionalFormatting sqref="J105">
    <cfRule type="containsText" dxfId="1745" priority="395" operator="containsText" text="LNR">
      <formula>NOT(ISERROR(SEARCH("LNR",J105)))</formula>
    </cfRule>
    <cfRule type="containsText" dxfId="1744" priority="394" operator="containsText" text="VAC">
      <formula>NOT(ISERROR(SEARCH("VAC",J105)))</formula>
    </cfRule>
    <cfRule type="containsText" dxfId="1743" priority="393" operator="containsText" text="CD">
      <formula>NOT(ISERROR(SEARCH("CD",J105)))</formula>
    </cfRule>
    <cfRule type="containsText" dxfId="1742" priority="392" operator="containsText" text="REN">
      <formula>NOT(ISERROR(SEARCH("REN",J105)))</formula>
    </cfRule>
    <cfRule type="containsText" dxfId="1741" priority="391" operator="containsText" text="TC">
      <formula>NOT(ISERROR(SEARCH("TC",J105)))</formula>
    </cfRule>
    <cfRule type="containsText" dxfId="1740" priority="390" operator="containsText" text="LT">
      <formula>NOT(ISERROR(SEARCH("LT",J105)))</formula>
    </cfRule>
    <cfRule type="containsText" dxfId="1739" priority="389" operator="containsText" text="OK">
      <formula>NOT(ISERROR(SEARCH("OK",J105)))</formula>
    </cfRule>
    <cfRule type="containsText" dxfId="1737" priority="401" operator="containsText" text="&quot; &quot;">
      <formula>NOT(ISERROR(SEARCH(""" """,J105)))</formula>
    </cfRule>
    <cfRule type="containsText" dxfId="1736" priority="402" operator="containsText" text="CD">
      <formula>NOT(ISERROR(SEARCH("CD",J105)))</formula>
    </cfRule>
    <cfRule type="containsText" dxfId="1735" priority="406" operator="containsText" text="LNR">
      <formula>NOT(ISERROR(SEARCH("LNR",J105)))</formula>
    </cfRule>
    <cfRule type="containsText" dxfId="1734" priority="405" operator="containsText" text="INC">
      <formula>NOT(ISERROR(SEARCH("INC",J105)))</formula>
    </cfRule>
    <cfRule type="containsText" dxfId="1733" priority="396" operator="containsText" text="S">
      <formula>NOT(ISERROR(SEARCH("S",J105)))</formula>
    </cfRule>
    <cfRule type="containsText" dxfId="1732" priority="404" operator="containsText" text="LT">
      <formula>NOT(ISERROR(SEARCH("LT",J105)))</formula>
    </cfRule>
    <cfRule type="containsText" dxfId="1731" priority="403" operator="containsText" text="VAC">
      <formula>NOT(ISERROR(SEARCH("VAC",J105)))</formula>
    </cfRule>
    <cfRule type="containsText" dxfId="1730" priority="397" operator="containsText" text="INC">
      <formula>NOT(ISERROR(SEARCH("INC",J105)))</formula>
    </cfRule>
    <cfRule type="containsText" dxfId="1729" priority="398" operator="containsText" text="D">
      <formula>NOT(ISERROR(SEARCH("D",J105)))</formula>
    </cfRule>
    <cfRule type="containsText" dxfId="1728" priority="399" operator="containsText" text="PNR">
      <formula>NOT(ISERROR(SEARCH("PNR",J105)))</formula>
    </cfRule>
    <cfRule type="containsText" dxfId="1727" priority="400" operator="containsText" text="AUS">
      <formula>NOT(ISERROR(SEARCH("AUS",J105)))</formula>
    </cfRule>
  </conditionalFormatting>
  <conditionalFormatting sqref="J207">
    <cfRule type="containsText" dxfId="1726" priority="52" operator="containsText" text="D">
      <formula>NOT(ISERROR(SEARCH("D",J207)))</formula>
    </cfRule>
    <cfRule type="containsBlanks" dxfId="1725" priority="53">
      <formula>LEN(TRIM(J207))=0</formula>
    </cfRule>
    <cfRule type="containsText" dxfId="1724" priority="46" operator="containsText" text="INC">
      <formula>NOT(ISERROR(SEARCH("INC",J207)))</formula>
    </cfRule>
    <cfRule type="containsText" dxfId="1723" priority="47" operator="containsText" text="TC">
      <formula>NOT(ISERROR(SEARCH("TC",J207)))</formula>
    </cfRule>
    <cfRule type="containsText" dxfId="1722" priority="48" operator="containsText" text="PNR">
      <formula>NOT(ISERROR(SEARCH("PNR",J207)))</formula>
    </cfRule>
    <cfRule type="containsText" dxfId="1721" priority="49" operator="containsText" text="AUS">
      <formula>NOT(ISERROR(SEARCH("AUS",J207)))</formula>
    </cfRule>
    <cfRule type="containsText" dxfId="1720" priority="50" operator="containsText" text="D">
      <formula>NOT(ISERROR(SEARCH("D",J207)))</formula>
    </cfRule>
    <cfRule type="containsText" dxfId="1719" priority="51" stopIfTrue="1" operator="containsText" text="OK">
      <formula>NOT(ISERROR(SEARCH("OK",J207)))</formula>
    </cfRule>
  </conditionalFormatting>
  <conditionalFormatting sqref="J115:V151">
    <cfRule type="containsText" dxfId="1718" priority="462" operator="containsText" text="S">
      <formula>NOT(ISERROR(SEARCH("S",#REF!)))</formula>
    </cfRule>
    <cfRule type="containsText" dxfId="1717" priority="463" operator="containsText" text="INC">
      <formula>NOT(ISERROR(SEARCH("INC",#REF!)))</formula>
    </cfRule>
    <cfRule type="containsText" dxfId="1716" priority="471" operator="containsText" text="D">
      <formula>NOT(ISERROR(SEARCH("D",#REF!)))</formula>
    </cfRule>
    <cfRule type="containsText" dxfId="1715" priority="476" operator="containsText" text="INC">
      <formula>NOT(ISERROR(SEARCH("INC",#REF!)))</formula>
    </cfRule>
    <cfRule type="containsText" dxfId="1714" priority="470" operator="containsText" text="LT">
      <formula>NOT(ISERROR(SEARCH("LT",#REF!)))</formula>
    </cfRule>
    <cfRule type="containsText" dxfId="1713" priority="477" operator="containsText" text="D">
      <formula>NOT(ISERROR(SEARCH("D",#REF!)))</formula>
    </cfRule>
    <cfRule type="containsText" dxfId="1712" priority="464" operator="containsText" text="VAC">
      <formula>NOT(ISERROR(SEARCH("VAC",#REF!)))</formula>
    </cfRule>
    <cfRule type="containsText" dxfId="1711" priority="469" operator="containsText" text="AUS">
      <formula>NOT(ISERROR(SEARCH("AUS",#REF!)))</formula>
    </cfRule>
    <cfRule type="containsText" dxfId="1710" priority="468" operator="containsText" text="INC">
      <formula>NOT(ISERROR(SEARCH("INC",#REF!)))</formula>
    </cfRule>
    <cfRule type="containsText" dxfId="1709" priority="467" operator="containsText" text="PNR">
      <formula>NOT(ISERROR(SEARCH("PNR",#REF!)))</formula>
    </cfRule>
    <cfRule type="containsText" dxfId="1708" priority="466" operator="containsText" text="OK">
      <formula>NOT(ISERROR(SEARCH("OK",#REF!)))</formula>
    </cfRule>
    <cfRule type="containsText" dxfId="1707" priority="465" operator="containsText" text="LNR">
      <formula>NOT(ISERROR(SEARCH("LNR",#REF!)))</formula>
    </cfRule>
    <cfRule type="containsText" dxfId="1706" priority="474" operator="containsText" text="PNR">
      <formula>NOT(ISERROR(SEARCH("PNR",#REF!)))</formula>
    </cfRule>
    <cfRule type="expression" dxfId="1705" priority="461"/>
    <cfRule type="containsText" dxfId="1704" priority="478" operator="containsText" text="CD">
      <formula>NOT(ISERROR(SEARCH("CD",#REF!)))</formula>
    </cfRule>
    <cfRule type="containsText" dxfId="1703" priority="479" operator="containsText" text="REN">
      <formula>NOT(ISERROR(SEARCH("REN",#REF!)))</formula>
    </cfRule>
    <cfRule type="containsText" dxfId="1702" priority="480" operator="containsText" text="TC">
      <formula>NOT(ISERROR(SEARCH("TC",#REF!)))</formula>
    </cfRule>
    <cfRule type="containsText" dxfId="1701" priority="481" operator="containsText" text="TC">
      <formula>NOT(ISERROR(SEARCH("TC",#REF!)))</formula>
    </cfRule>
    <cfRule type="containsText" dxfId="1700" priority="482" operator="containsText" text="AUS">
      <formula>NOT(ISERROR(SEARCH("AUS",#REF!)))</formula>
    </cfRule>
    <cfRule type="containsText" dxfId="1699" priority="483" operator="containsText" text="CD">
      <formula>NOT(ISERROR(SEARCH("CD",#REF!)))</formula>
    </cfRule>
    <cfRule type="containsText" dxfId="1698" priority="484" operator="containsText" text="VAC">
      <formula>NOT(ISERROR(SEARCH("VAC",#REF!)))</formula>
    </cfRule>
    <cfRule type="containsText" dxfId="1697" priority="485" operator="containsText" text="&quot; &quot;">
      <formula>NOT(ISERROR(SEARCH(""" """,#REF!)))</formula>
    </cfRule>
    <cfRule type="containsBlanks" dxfId="1696" priority="486">
      <formula>LEN(TRIM(#REF!))=0</formula>
    </cfRule>
    <cfRule type="containsText" dxfId="1695" priority="487" operator="containsText" text="LT">
      <formula>NOT(ISERROR(SEARCH("LT",#REF!)))</formula>
    </cfRule>
    <cfRule type="containsText" dxfId="1694" priority="475" operator="containsText" text="D">
      <formula>NOT(ISERROR(SEARCH("D",#REF!)))</formula>
    </cfRule>
    <cfRule type="containsText" dxfId="1693" priority="473" stopIfTrue="1" operator="containsText" text="OK">
      <formula>NOT(ISERROR(SEARCH("OK",#REF!)))</formula>
    </cfRule>
    <cfRule type="containsText" dxfId="1692" priority="472" operator="containsText" text="LNR">
      <formula>NOT(ISERROR(SEARCH("LNR",#REF!)))</formula>
    </cfRule>
  </conditionalFormatting>
  <conditionalFormatting sqref="J43:X81">
    <cfRule type="containsText" dxfId="1691" priority="333" operator="containsText" text="REN">
      <formula>NOT(ISERROR(SEARCH("REN",J43)))</formula>
    </cfRule>
  </conditionalFormatting>
  <conditionalFormatting sqref="J189:X189">
    <cfRule type="containsText" dxfId="1690" priority="261" operator="containsText" text="REN">
      <formula>NOT(ISERROR(SEARCH("REN",J189)))</formula>
    </cfRule>
  </conditionalFormatting>
  <conditionalFormatting sqref="J203:X205 AE203:AE205">
    <cfRule type="containsText" dxfId="1689" priority="185" operator="containsText" text="REN">
      <formula>NOT(ISERROR(SEARCH("REN",J203)))</formula>
    </cfRule>
  </conditionalFormatting>
  <conditionalFormatting sqref="J206:X206 AE206">
    <cfRule type="containsText" dxfId="1688" priority="148" operator="containsText" text="REN">
      <formula>NOT(ISERROR(SEARCH("REN",J206)))</formula>
    </cfRule>
  </conditionalFormatting>
  <conditionalFormatting sqref="J207:X207">
    <cfRule type="containsText" dxfId="1687" priority="45" operator="containsText" text="REN">
      <formula>NOT(ISERROR(SEARCH("REN",J207)))</formula>
    </cfRule>
  </conditionalFormatting>
  <conditionalFormatting sqref="J189:AA189">
    <cfRule type="containsBlanks" dxfId="1686" priority="288">
      <formula>LEN(TRIM(J189))=0</formula>
    </cfRule>
    <cfRule type="containsText" dxfId="1685" priority="287" operator="containsText" text="D">
      <formula>NOT(ISERROR(SEARCH("D",J189)))</formula>
    </cfRule>
    <cfRule type="containsText" dxfId="1684" priority="286" stopIfTrue="1" operator="containsText" text="OK">
      <formula>NOT(ISERROR(SEARCH("OK",J189)))</formula>
    </cfRule>
    <cfRule type="containsText" dxfId="1683" priority="285" operator="containsText" text="D">
      <formula>NOT(ISERROR(SEARCH("D",J189)))</formula>
    </cfRule>
    <cfRule type="containsText" dxfId="1682" priority="284" operator="containsText" text="AUS">
      <formula>NOT(ISERROR(SEARCH("AUS",J189)))</formula>
    </cfRule>
    <cfRule type="containsText" dxfId="1681" priority="283" operator="containsText" text="PNR">
      <formula>NOT(ISERROR(SEARCH("PNR",J189)))</formula>
    </cfRule>
    <cfRule type="containsText" dxfId="1680" priority="282" operator="containsText" text="TC">
      <formula>NOT(ISERROR(SEARCH("TC",J189)))</formula>
    </cfRule>
    <cfRule type="containsText" dxfId="1679" priority="281" operator="containsText" text="INC">
      <formula>NOT(ISERROR(SEARCH("INC",J189)))</formula>
    </cfRule>
    <cfRule type="containsText" dxfId="1678" priority="255" operator="containsText" text="CD">
      <formula>NOT(ISERROR(SEARCH("CD",J189)))</formula>
    </cfRule>
    <cfRule type="containsText" dxfId="1677" priority="254" operator="containsText" text="&quot; &quot;">
      <formula>NOT(ISERROR(SEARCH(""" """,J189)))</formula>
    </cfRule>
    <cfRule type="containsText" dxfId="1676" priority="260" operator="containsText" text="LNR">
      <formula>NOT(ISERROR(SEARCH("LNR",J189)))</formula>
    </cfRule>
    <cfRule type="containsText" dxfId="1675" priority="259" operator="containsText" text="INC">
      <formula>NOT(ISERROR(SEARCH("INC",J189)))</formula>
    </cfRule>
    <cfRule type="containsText" dxfId="1674" priority="258" operator="containsText" text="REN">
      <formula>NOT(ISERROR(SEARCH("REN",J189)))</formula>
    </cfRule>
    <cfRule type="containsText" dxfId="1673" priority="257" operator="containsText" text="LT">
      <formula>NOT(ISERROR(SEARCH("LT",J189)))</formula>
    </cfRule>
    <cfRule type="containsText" dxfId="1672" priority="256" operator="containsText" text="VAC">
      <formula>NOT(ISERROR(SEARCH("VAC",J189)))</formula>
    </cfRule>
  </conditionalFormatting>
  <conditionalFormatting sqref="J206:AH206">
    <cfRule type="containsText" dxfId="1671" priority="144" operator="containsText" text="LT">
      <formula>NOT(ISERROR(SEARCH("LT",J206)))</formula>
    </cfRule>
    <cfRule type="containsText" dxfId="1670" priority="145" operator="containsText" text="REN">
      <formula>NOT(ISERROR(SEARCH("REN",J206)))</formula>
    </cfRule>
    <cfRule type="containsText" dxfId="1669" priority="146" operator="containsText" text="INC">
      <formula>NOT(ISERROR(SEARCH("INC",J206)))</formula>
    </cfRule>
    <cfRule type="containsText" dxfId="1668" priority="147" operator="containsText" text="LNR">
      <formula>NOT(ISERROR(SEARCH("LNR",J206)))</formula>
    </cfRule>
    <cfRule type="containsText" dxfId="1667" priority="168" operator="containsText" text="INC">
      <formula>NOT(ISERROR(SEARCH("INC",J206)))</formula>
    </cfRule>
    <cfRule type="containsText" dxfId="1666" priority="171" operator="containsText" text="PNR">
      <formula>NOT(ISERROR(SEARCH("PNR",J206)))</formula>
    </cfRule>
    <cfRule type="containsText" dxfId="1665" priority="172" operator="containsText" text="AUS">
      <formula>NOT(ISERROR(SEARCH("AUS",J206)))</formula>
    </cfRule>
    <cfRule type="containsText" dxfId="1664" priority="173" operator="containsText" text="D">
      <formula>NOT(ISERROR(SEARCH("D",J206)))</formula>
    </cfRule>
    <cfRule type="containsText" dxfId="1663" priority="175" operator="containsText" text="D">
      <formula>NOT(ISERROR(SEARCH("D",J206)))</formula>
    </cfRule>
    <cfRule type="containsBlanks" dxfId="1662" priority="176">
      <formula>LEN(TRIM(J206))=0</formula>
    </cfRule>
    <cfRule type="containsText" dxfId="1661" priority="174" stopIfTrue="1" operator="containsText" text="OK">
      <formula>NOT(ISERROR(SEARCH("OK",J206)))</formula>
    </cfRule>
    <cfRule type="containsText" dxfId="1660" priority="170" operator="containsText" text="TC">
      <formula>NOT(ISERROR(SEARCH("TC",J206)))</formula>
    </cfRule>
    <cfRule type="containsText" dxfId="1659" priority="141" operator="containsText" text="&quot; &quot;">
      <formula>NOT(ISERROR(SEARCH(""" """,J206)))</formula>
    </cfRule>
    <cfRule type="containsText" dxfId="1658" priority="142" operator="containsText" text="CD">
      <formula>NOT(ISERROR(SEARCH("CD",J206)))</formula>
    </cfRule>
    <cfRule type="containsText" dxfId="1657" priority="143" operator="containsText" text="VAC">
      <formula>NOT(ISERROR(SEARCH("VAC",J206)))</formula>
    </cfRule>
  </conditionalFormatting>
  <conditionalFormatting sqref="J203:AJ205 AI206:AJ206">
    <cfRule type="containsText" dxfId="1656" priority="206" operator="containsText" text="INC">
      <formula>NOT(ISERROR(SEARCH("INC",J203)))</formula>
    </cfRule>
    <cfRule type="containsText" dxfId="1655" priority="210" operator="containsText" text="AUS">
      <formula>NOT(ISERROR(SEARCH("AUS",J203)))</formula>
    </cfRule>
    <cfRule type="containsText" dxfId="1654" priority="208" operator="containsText" text="TC">
      <formula>NOT(ISERROR(SEARCH("TC",J203)))</formula>
    </cfRule>
    <cfRule type="containsText" dxfId="1653" priority="211" operator="containsText" text="D">
      <formula>NOT(ISERROR(SEARCH("D",J203)))</formula>
    </cfRule>
    <cfRule type="containsText" dxfId="1652" priority="212" stopIfTrue="1" operator="containsText" text="OK">
      <formula>NOT(ISERROR(SEARCH("OK",J203)))</formula>
    </cfRule>
    <cfRule type="containsText" dxfId="1651" priority="209" operator="containsText" text="PNR">
      <formula>NOT(ISERROR(SEARCH("PNR",J203)))</formula>
    </cfRule>
    <cfRule type="containsText" dxfId="1650" priority="182" operator="containsText" text="REN">
      <formula>NOT(ISERROR(SEARCH("REN",J203)))</formula>
    </cfRule>
    <cfRule type="containsText" dxfId="1649" priority="183" operator="containsText" text="INC">
      <formula>NOT(ISERROR(SEARCH("INC",J203)))</formula>
    </cfRule>
    <cfRule type="containsText" dxfId="1648" priority="184" operator="containsText" text="LNR">
      <formula>NOT(ISERROR(SEARCH("LNR",J203)))</formula>
    </cfRule>
    <cfRule type="containsBlanks" dxfId="1647" priority="214">
      <formula>LEN(TRIM(J203))=0</formula>
    </cfRule>
    <cfRule type="containsText" dxfId="1646" priority="213" operator="containsText" text="D">
      <formula>NOT(ISERROR(SEARCH("D",J203)))</formula>
    </cfRule>
  </conditionalFormatting>
  <conditionalFormatting sqref="J203:AJ205">
    <cfRule type="containsText" dxfId="1645" priority="181" operator="containsText" text="LT">
      <formula>NOT(ISERROR(SEARCH("LT",J203)))</formula>
    </cfRule>
    <cfRule type="containsText" dxfId="1644" priority="180" operator="containsText" text="VAC">
      <formula>NOT(ISERROR(SEARCH("VAC",J203)))</formula>
    </cfRule>
    <cfRule type="containsText" dxfId="1643" priority="178" operator="containsText" text="&quot; &quot;">
      <formula>NOT(ISERROR(SEARCH(""" """,J203)))</formula>
    </cfRule>
    <cfRule type="containsText" dxfId="1642" priority="179" operator="containsText" text="CD">
      <formula>NOT(ISERROR(SEARCH("CD",J203)))</formula>
    </cfRule>
  </conditionalFormatting>
  <conditionalFormatting sqref="J10:AK42 J82:AK188 J190:AK202 AK203:AK206 AL11:AM11 AL13:AM13 AL34:AM34 AL79:AM79 AL194:AM194">
    <cfRule type="containsText" dxfId="1641" priority="455" operator="containsText" text="REN">
      <formula>NOT(ISERROR(SEARCH("REN",J10)))</formula>
    </cfRule>
  </conditionalFormatting>
  <conditionalFormatting sqref="J10:AK42 J82:AK188 J190:AK202 AK203:AK206">
    <cfRule type="containsText" dxfId="1640" priority="454" operator="containsText" text="LT">
      <formula>NOT(ISERROR(SEARCH("LT",J10)))</formula>
    </cfRule>
    <cfRule type="containsText" dxfId="1639" priority="453" operator="containsText" text="VAC">
      <formula>NOT(ISERROR(SEARCH("VAC",J10)))</formula>
    </cfRule>
    <cfRule type="containsText" dxfId="1638" priority="452" operator="containsText" text="CD">
      <formula>NOT(ISERROR(SEARCH("CD",J10)))</formula>
    </cfRule>
    <cfRule type="containsText" dxfId="1637" priority="451" operator="containsText" text="&quot; &quot;">
      <formula>NOT(ISERROR(SEARCH(""" """,J10)))</formula>
    </cfRule>
  </conditionalFormatting>
  <conditionalFormatting sqref="J10:AK42 AL11:AM11 AL13:AM13 AL34:AM34 Y43:AK78 AL79:AM79 K79:AK81 J82:AK188 J190:AK202 AL194:AM194 AK203:AK206">
    <cfRule type="containsText" dxfId="1636" priority="677" stopIfTrue="1" operator="containsText" text="OK">
      <formula>NOT(ISERROR(SEARCH("OK",J10)))</formula>
    </cfRule>
    <cfRule type="containsText" dxfId="1635" priority="671" operator="containsText" text="INC">
      <formula>NOT(ISERROR(SEARCH("INC",J10)))</formula>
    </cfRule>
    <cfRule type="containsText" dxfId="1634" priority="676" operator="containsText" text="D">
      <formula>NOT(ISERROR(SEARCH("D",J10)))</formula>
    </cfRule>
    <cfRule type="containsBlanks" dxfId="1633" priority="684">
      <formula>LEN(TRIM(J10))=0</formula>
    </cfRule>
    <cfRule type="containsText" dxfId="1632" priority="674" operator="containsText" text="PNR">
      <formula>NOT(ISERROR(SEARCH("PNR",J10)))</formula>
    </cfRule>
    <cfRule type="containsText" dxfId="1631" priority="679" operator="containsText" text="D">
      <formula>NOT(ISERROR(SEARCH("D",J10)))</formula>
    </cfRule>
    <cfRule type="containsText" dxfId="1630" priority="673" operator="containsText" text="TC">
      <formula>NOT(ISERROR(SEARCH("TC",J10)))</formula>
    </cfRule>
    <cfRule type="containsText" dxfId="1629" priority="675" operator="containsText" text="AUS">
      <formula>NOT(ISERROR(SEARCH("AUS",J10)))</formula>
    </cfRule>
  </conditionalFormatting>
  <conditionalFormatting sqref="J10:AK42 AL11:AM11 AL13:AM13 AL34:AM34 AL79:AM79 J82:AK188 J190:AK202 AL194:AM194 AK203:AK206">
    <cfRule type="containsText" dxfId="1628" priority="457" operator="containsText" text="LNR">
      <formula>NOT(ISERROR(SEARCH("LNR",J10)))</formula>
    </cfRule>
    <cfRule type="containsText" dxfId="1627" priority="456" operator="containsText" text="INC">
      <formula>NOT(ISERROR(SEARCH("INC",J10)))</formula>
    </cfRule>
  </conditionalFormatting>
  <conditionalFormatting sqref="J43:AK81">
    <cfRule type="containsText" dxfId="1626" priority="326" operator="containsText" text="&quot; &quot;">
      <formula>NOT(ISERROR(SEARCH(""" """,J43)))</formula>
    </cfRule>
    <cfRule type="containsText" dxfId="1625" priority="329" operator="containsText" text="LT">
      <formula>NOT(ISERROR(SEARCH("LT",J43)))</formula>
    </cfRule>
    <cfRule type="containsText" dxfId="1624" priority="330" operator="containsText" text="REN">
      <formula>NOT(ISERROR(SEARCH("REN",J43)))</formula>
    </cfRule>
    <cfRule type="containsText" dxfId="1623" priority="331" operator="containsText" text="INC">
      <formula>NOT(ISERROR(SEARCH("INC",J43)))</formula>
    </cfRule>
    <cfRule type="containsText" dxfId="1622" priority="327" operator="containsText" text="CD">
      <formula>NOT(ISERROR(SEARCH("CD",J43)))</formula>
    </cfRule>
    <cfRule type="containsText" dxfId="1621" priority="328" operator="containsText" text="VAC">
      <formula>NOT(ISERROR(SEARCH("VAC",J43)))</formula>
    </cfRule>
    <cfRule type="containsText" dxfId="1620" priority="332" operator="containsText" text="LNR">
      <formula>NOT(ISERROR(SEARCH("LNR",J43)))</formula>
    </cfRule>
  </conditionalFormatting>
  <conditionalFormatting sqref="J207:AK207">
    <cfRule type="containsText" dxfId="1619" priority="43" operator="containsText" text="INC">
      <formula>NOT(ISERROR(SEARCH("INC",J207)))</formula>
    </cfRule>
    <cfRule type="containsText" dxfId="1618" priority="44" operator="containsText" text="LNR">
      <formula>NOT(ISERROR(SEARCH("LNR",J207)))</formula>
    </cfRule>
    <cfRule type="containsText" dxfId="1617" priority="42" operator="containsText" text="REN">
      <formula>NOT(ISERROR(SEARCH("REN",J207)))</formula>
    </cfRule>
  </conditionalFormatting>
  <conditionalFormatting sqref="J8:AM9">
    <cfRule type="expression" dxfId="1616" priority="681">
      <formula>AND(J$8="dom")</formula>
    </cfRule>
  </conditionalFormatting>
  <conditionalFormatting sqref="J207:AM207">
    <cfRule type="containsText" dxfId="1614" priority="26" operator="containsText" text="VAC">
      <formula>NOT(ISERROR(SEARCH("VAC",J207)))</formula>
    </cfRule>
    <cfRule type="containsText" dxfId="1613" priority="24" operator="containsText" text="&quot; &quot;">
      <formula>NOT(ISERROR(SEARCH(""" """,J207)))</formula>
    </cfRule>
    <cfRule type="containsText" dxfId="1612" priority="25" operator="containsText" text="CD">
      <formula>NOT(ISERROR(SEARCH("CD",J207)))</formula>
    </cfRule>
    <cfRule type="containsText" dxfId="1611" priority="27" operator="containsText" text="LT">
      <formula>NOT(ISERROR(SEARCH("LT",J207)))</formula>
    </cfRule>
  </conditionalFormatting>
  <conditionalFormatting sqref="K99:W99">
    <cfRule type="containsText" dxfId="1610" priority="497" operator="containsText" text="D">
      <formula>NOT(ISERROR(SEARCH("D",K99)))</formula>
    </cfRule>
    <cfRule type="containsText" dxfId="1609" priority="491" operator="containsText" text="REN">
      <formula>NOT(ISERROR(SEARCH("REN",K99)))</formula>
    </cfRule>
    <cfRule type="containsText" dxfId="1608" priority="493" operator="containsText" text="VAC">
      <formula>NOT(ISERROR(SEARCH("VAC",K99)))</formula>
    </cfRule>
    <cfRule type="containsText" dxfId="1607" priority="492" operator="containsText" text="CD">
      <formula>NOT(ISERROR(SEARCH("CD",K99)))</formula>
    </cfRule>
    <cfRule type="containsText" dxfId="1606" priority="494" operator="containsText" text="LNR">
      <formula>NOT(ISERROR(SEARCH("LNR",K99)))</formula>
    </cfRule>
    <cfRule type="containsText" dxfId="1605" priority="495" operator="containsText" text="S">
      <formula>NOT(ISERROR(SEARCH("S",K99)))</formula>
    </cfRule>
    <cfRule type="containsText" dxfId="1604" priority="496" operator="containsText" text="INC">
      <formula>NOT(ISERROR(SEARCH("INC",K99)))</formula>
    </cfRule>
    <cfRule type="duplicateValues" dxfId="1603" priority="500"/>
    <cfRule type="containsText" dxfId="1602" priority="488" operator="containsText" text="OK">
      <formula>NOT(ISERROR(SEARCH("OK",K99)))</formula>
    </cfRule>
    <cfRule type="containsText" dxfId="1601" priority="489" operator="containsText" text="LT">
      <formula>NOT(ISERROR(SEARCH("LT",K99)))</formula>
    </cfRule>
    <cfRule type="containsText" dxfId="1600" priority="490" operator="containsText" text="TC">
      <formula>NOT(ISERROR(SEARCH("TC",K99)))</formula>
    </cfRule>
    <cfRule type="containsText" dxfId="1599" priority="499" operator="containsText" text="AUS">
      <formula>NOT(ISERROR(SEARCH("AUS",K99)))</formula>
    </cfRule>
    <cfRule type="containsText" dxfId="1598" priority="498" operator="containsText" text="PNR">
      <formula>NOT(ISERROR(SEARCH("PNR",K99)))</formula>
    </cfRule>
  </conditionalFormatting>
  <conditionalFormatting sqref="K43:X78 J43:J81">
    <cfRule type="containsText" dxfId="1597" priority="337" operator="containsText" text="AUS">
      <formula>NOT(ISERROR(SEARCH("AUS",J43)))</formula>
    </cfRule>
    <cfRule type="containsText" dxfId="1596" priority="338" operator="containsText" text="D">
      <formula>NOT(ISERROR(SEARCH("D",J43)))</formula>
    </cfRule>
    <cfRule type="containsText" dxfId="1595" priority="339" stopIfTrue="1" operator="containsText" text="OK">
      <formula>NOT(ISERROR(SEARCH("OK",J43)))</formula>
    </cfRule>
    <cfRule type="containsText" dxfId="1594" priority="340" operator="containsText" text="D">
      <formula>NOT(ISERROR(SEARCH("D",J43)))</formula>
    </cfRule>
    <cfRule type="containsBlanks" dxfId="1593" priority="341">
      <formula>LEN(TRIM(J43))=0</formula>
    </cfRule>
    <cfRule type="containsText" dxfId="1592" priority="335" operator="containsText" text="TC">
      <formula>NOT(ISERROR(SEARCH("TC",J43)))</formula>
    </cfRule>
    <cfRule type="containsText" dxfId="1591" priority="334" operator="containsText" text="INC">
      <formula>NOT(ISERROR(SEARCH("INC",J43)))</formula>
    </cfRule>
    <cfRule type="containsText" dxfId="1590" priority="336" operator="containsText" text="PNR">
      <formula>NOT(ISERROR(SEARCH("PNR",J43)))</formula>
    </cfRule>
  </conditionalFormatting>
  <conditionalFormatting sqref="K207:AK207">
    <cfRule type="containsText" dxfId="1589" priority="82" operator="containsText" text="INC">
      <formula>NOT(ISERROR(SEARCH("INC",K207)))</formula>
    </cfRule>
    <cfRule type="containsText" dxfId="1588" priority="84" operator="containsText" text="TC">
      <formula>NOT(ISERROR(SEARCH("TC",K207)))</formula>
    </cfRule>
    <cfRule type="containsText" dxfId="1587" priority="89" operator="containsText" text="D">
      <formula>NOT(ISERROR(SEARCH("D",K207)))</formula>
    </cfRule>
    <cfRule type="containsText" dxfId="1586" priority="85" operator="containsText" text="PNR">
      <formula>NOT(ISERROR(SEARCH("PNR",K207)))</formula>
    </cfRule>
    <cfRule type="containsText" dxfId="1585" priority="86" operator="containsText" text="AUS">
      <formula>NOT(ISERROR(SEARCH("AUS",K207)))</formula>
    </cfRule>
    <cfRule type="containsText" dxfId="1584" priority="87" operator="containsText" text="D">
      <formula>NOT(ISERROR(SEARCH("D",K207)))</formula>
    </cfRule>
    <cfRule type="containsText" dxfId="1583" priority="88" stopIfTrue="1" operator="containsText" text="OK">
      <formula>NOT(ISERROR(SEARCH("OK",K207)))</formula>
    </cfRule>
    <cfRule type="containsBlanks" dxfId="1582" priority="90">
      <formula>LEN(TRIM(K207))=0</formula>
    </cfRule>
  </conditionalFormatting>
  <conditionalFormatting sqref="Q105 X105 AE105">
    <cfRule type="containsText" dxfId="1581" priority="383" operator="containsText" text="CD">
      <formula>NOT(ISERROR(SEARCH("CD",Q105)))</formula>
    </cfRule>
    <cfRule type="containsText" dxfId="1580" priority="382" operator="containsText" text="&quot; &quot;">
      <formula>NOT(ISERROR(SEARCH(""" """,Q105)))</formula>
    </cfRule>
    <cfRule type="containsText" dxfId="1579" priority="381" operator="containsText" text="AUS">
      <formula>NOT(ISERROR(SEARCH("AUS",Q105)))</formula>
    </cfRule>
    <cfRule type="containsText" dxfId="1578" priority="380" operator="containsText" text="PNR">
      <formula>NOT(ISERROR(SEARCH("PNR",Q105)))</formula>
    </cfRule>
    <cfRule type="containsText" dxfId="1577" priority="379" operator="containsText" text="D">
      <formula>NOT(ISERROR(SEARCH("D",Q105)))</formula>
    </cfRule>
    <cfRule type="containsText" dxfId="1576" priority="378" operator="containsText" text="INC">
      <formula>NOT(ISERROR(SEARCH("INC",Q105)))</formula>
    </cfRule>
    <cfRule type="containsText" dxfId="1575" priority="377" operator="containsText" text="S">
      <formula>NOT(ISERROR(SEARCH("S",Q105)))</formula>
    </cfRule>
    <cfRule type="containsText" dxfId="1574" priority="375" operator="containsText" text="VAC">
      <formula>NOT(ISERROR(SEARCH("VAC",Q105)))</formula>
    </cfRule>
    <cfRule type="containsText" dxfId="1573" priority="374" operator="containsText" text="CD">
      <formula>NOT(ISERROR(SEARCH("CD",Q105)))</formula>
    </cfRule>
    <cfRule type="containsText" dxfId="1572" priority="373" operator="containsText" text="REN">
      <formula>NOT(ISERROR(SEARCH("REN",Q105)))</formula>
    </cfRule>
    <cfRule type="containsText" dxfId="1571" priority="372" operator="containsText" text="TC">
      <formula>NOT(ISERROR(SEARCH("TC",Q105)))</formula>
    </cfRule>
    <cfRule type="containsText" dxfId="1570" priority="371" operator="containsText" text="LT">
      <formula>NOT(ISERROR(SEARCH("LT",Q105)))</formula>
    </cfRule>
    <cfRule type="containsText" dxfId="1568" priority="376" operator="containsText" text="LNR">
      <formula>NOT(ISERROR(SEARCH("LNR",Q105)))</formula>
    </cfRule>
    <cfRule type="containsText" dxfId="1567" priority="386" operator="containsText" text="INC">
      <formula>NOT(ISERROR(SEARCH("INC",Q105)))</formula>
    </cfRule>
    <cfRule type="containsText" dxfId="1566" priority="370" operator="containsText" text="OK">
      <formula>NOT(ISERROR(SEARCH("OK",Q105)))</formula>
    </cfRule>
    <cfRule type="containsText" dxfId="1565" priority="387" operator="containsText" text="LNR">
      <formula>NOT(ISERROR(SEARCH("LNR",Q105)))</formula>
    </cfRule>
    <cfRule type="containsText" dxfId="1564" priority="385" operator="containsText" text="LT">
      <formula>NOT(ISERROR(SEARCH("LT",Q105)))</formula>
    </cfRule>
    <cfRule type="containsText" dxfId="1563" priority="384" operator="containsText" text="VAC">
      <formula>NOT(ISERROR(SEARCH("VAC",Q105)))</formula>
    </cfRule>
  </conditionalFormatting>
  <conditionalFormatting sqref="Q105">
    <cfRule type="containsText" dxfId="1562" priority="424" operator="containsText" text="INC">
      <formula>NOT(ISERROR(SEARCH("INC",Q105)))</formula>
    </cfRule>
    <cfRule type="containsText" dxfId="1561" priority="423" operator="containsText" text="LT">
      <formula>NOT(ISERROR(SEARCH("LT",Q105)))</formula>
    </cfRule>
    <cfRule type="containsText" dxfId="1560" priority="422" operator="containsText" text="VAC">
      <formula>NOT(ISERROR(SEARCH("VAC",Q105)))</formula>
    </cfRule>
    <cfRule type="containsText" dxfId="1559" priority="421" operator="containsText" text="CD">
      <formula>NOT(ISERROR(SEARCH("CD",Q105)))</formula>
    </cfRule>
    <cfRule type="containsText" dxfId="1558" priority="420" operator="containsText" text="&quot; &quot;">
      <formula>NOT(ISERROR(SEARCH(""" """,Q105)))</formula>
    </cfRule>
    <cfRule type="containsText" dxfId="1557" priority="408" operator="containsText" text="OK">
      <formula>NOT(ISERROR(SEARCH("OK",Q105)))</formula>
    </cfRule>
    <cfRule type="containsText" dxfId="1556" priority="418" operator="containsText" text="PNR">
      <formula>NOT(ISERROR(SEARCH("PNR",Q105)))</formula>
    </cfRule>
    <cfRule type="containsText" dxfId="1555" priority="417" operator="containsText" text="D">
      <formula>NOT(ISERROR(SEARCH("D",Q105)))</formula>
    </cfRule>
    <cfRule type="containsText" dxfId="1554" priority="416" operator="containsText" text="INC">
      <formula>NOT(ISERROR(SEARCH("INC",Q105)))</formula>
    </cfRule>
    <cfRule type="containsText" dxfId="1553" priority="415" operator="containsText" text="S">
      <formula>NOT(ISERROR(SEARCH("S",Q105)))</formula>
    </cfRule>
    <cfRule type="containsText" dxfId="1552" priority="414" operator="containsText" text="LNR">
      <formula>NOT(ISERROR(SEARCH("LNR",Q105)))</formula>
    </cfRule>
    <cfRule type="containsText" dxfId="1551" priority="413" operator="containsText" text="VAC">
      <formula>NOT(ISERROR(SEARCH("VAC",Q105)))</formula>
    </cfRule>
    <cfRule type="containsText" dxfId="1550" priority="412" operator="containsText" text="CD">
      <formula>NOT(ISERROR(SEARCH("CD",Q105)))</formula>
    </cfRule>
    <cfRule type="containsText" dxfId="1549" priority="411" operator="containsText" text="REN">
      <formula>NOT(ISERROR(SEARCH("REN",Q105)))</formula>
    </cfRule>
    <cfRule type="containsText" dxfId="1548" priority="410" operator="containsText" text="TC">
      <formula>NOT(ISERROR(SEARCH("TC",Q105)))</formula>
    </cfRule>
    <cfRule type="containsText" dxfId="1547" priority="409" operator="containsText" text="LT">
      <formula>NOT(ISERROR(SEARCH("LT",Q105)))</formula>
    </cfRule>
    <cfRule type="containsText" dxfId="1546" priority="419" operator="containsText" text="AUS">
      <formula>NOT(ISERROR(SEARCH("AUS",Q105)))</formula>
    </cfRule>
    <cfRule type="containsText" dxfId="1545" priority="425" operator="containsText" text="LNR">
      <formula>NOT(ISERROR(SEARCH("LNR",Q105)))</formula>
    </cfRule>
  </conditionalFormatting>
  <conditionalFormatting sqref="X105">
    <cfRule type="containsText" dxfId="1543" priority="440" operator="containsText" text="CD">
      <formula>NOT(ISERROR(SEARCH("CD",X105)))</formula>
    </cfRule>
    <cfRule type="containsText" dxfId="1542" priority="444" operator="containsText" text="LNR">
      <formula>NOT(ISERROR(SEARCH("LNR",X105)))</formula>
    </cfRule>
    <cfRule type="containsText" dxfId="1541" priority="438" operator="containsText" text="AUS">
      <formula>NOT(ISERROR(SEARCH("AUS",X105)))</formula>
    </cfRule>
    <cfRule type="containsText" dxfId="1540" priority="436" operator="containsText" text="D">
      <formula>NOT(ISERROR(SEARCH("D",X105)))</formula>
    </cfRule>
    <cfRule type="containsText" dxfId="1539" priority="439" operator="containsText" text="&quot; &quot;">
      <formula>NOT(ISERROR(SEARCH(""" """,X105)))</formula>
    </cfRule>
    <cfRule type="containsText" dxfId="1537" priority="427" operator="containsText" text="OK">
      <formula>NOT(ISERROR(SEARCH("OK",X105)))</formula>
    </cfRule>
    <cfRule type="containsText" dxfId="1536" priority="428" operator="containsText" text="LT">
      <formula>NOT(ISERROR(SEARCH("LT",X105)))</formula>
    </cfRule>
    <cfRule type="containsText" dxfId="1535" priority="437" operator="containsText" text="PNR">
      <formula>NOT(ISERROR(SEARCH("PNR",X105)))</formula>
    </cfRule>
    <cfRule type="containsText" dxfId="1534" priority="443" operator="containsText" text="INC">
      <formula>NOT(ISERROR(SEARCH("INC",X105)))</formula>
    </cfRule>
    <cfRule type="containsText" dxfId="1533" priority="435" operator="containsText" text="INC">
      <formula>NOT(ISERROR(SEARCH("INC",X105)))</formula>
    </cfRule>
    <cfRule type="containsText" dxfId="1532" priority="430" operator="containsText" text="REN">
      <formula>NOT(ISERROR(SEARCH("REN",X105)))</formula>
    </cfRule>
    <cfRule type="containsText" dxfId="1531" priority="431" operator="containsText" text="CD">
      <formula>NOT(ISERROR(SEARCH("CD",X105)))</formula>
    </cfRule>
    <cfRule type="containsText" dxfId="1530" priority="432" operator="containsText" text="VAC">
      <formula>NOT(ISERROR(SEARCH("VAC",X105)))</formula>
    </cfRule>
    <cfRule type="containsText" dxfId="1529" priority="442" operator="containsText" text="LT">
      <formula>NOT(ISERROR(SEARCH("LT",X105)))</formula>
    </cfRule>
    <cfRule type="containsText" dxfId="1528" priority="433" operator="containsText" text="LNR">
      <formula>NOT(ISERROR(SEARCH("LNR",X105)))</formula>
    </cfRule>
    <cfRule type="containsText" dxfId="1527" priority="441" operator="containsText" text="VAC">
      <formula>NOT(ISERROR(SEARCH("VAC",X105)))</formula>
    </cfRule>
    <cfRule type="containsText" dxfId="1526" priority="434" operator="containsText" text="S">
      <formula>NOT(ISERROR(SEARCH("S",X105)))</formula>
    </cfRule>
    <cfRule type="containsText" dxfId="1525" priority="429" operator="containsText" text="TC">
      <formula>NOT(ISERROR(SEARCH("TC",X105)))</formula>
    </cfRule>
  </conditionalFormatting>
  <conditionalFormatting sqref="X115:X129 AE115:AE129">
    <cfRule type="containsText" dxfId="1524" priority="353" operator="containsText" text="LNR">
      <formula>NOT(ISERROR(SEARCH("LNR",#REF!)))</formula>
    </cfRule>
    <cfRule type="containsText" dxfId="1523" priority="354" stopIfTrue="1" operator="containsText" text="OK">
      <formula>NOT(ISERROR(SEARCH("OK",#REF!)))</formula>
    </cfRule>
    <cfRule type="containsText" dxfId="1522" priority="355" operator="containsText" text="PNR">
      <formula>NOT(ISERROR(SEARCH("PNR",#REF!)))</formula>
    </cfRule>
    <cfRule type="containsText" dxfId="1521" priority="356" operator="containsText" text="D">
      <formula>NOT(ISERROR(SEARCH("D",#REF!)))</formula>
    </cfRule>
    <cfRule type="containsText" dxfId="1520" priority="357" operator="containsText" text="INC">
      <formula>NOT(ISERROR(SEARCH("INC",#REF!)))</formula>
    </cfRule>
    <cfRule type="containsText" dxfId="1519" priority="358" operator="containsText" text="D">
      <formula>NOT(ISERROR(SEARCH("D",#REF!)))</formula>
    </cfRule>
    <cfRule type="containsText" dxfId="1518" priority="359" operator="containsText" text="CD">
      <formula>NOT(ISERROR(SEARCH("CD",#REF!)))</formula>
    </cfRule>
    <cfRule type="containsText" dxfId="1517" priority="360" operator="containsText" text="REN">
      <formula>NOT(ISERROR(SEARCH("REN",#REF!)))</formula>
    </cfRule>
    <cfRule type="containsText" dxfId="1516" priority="361" operator="containsText" text="TC">
      <formula>NOT(ISERROR(SEARCH("TC",#REF!)))</formula>
    </cfRule>
    <cfRule type="containsText" dxfId="1515" priority="362" operator="containsText" text="TC">
      <formula>NOT(ISERROR(SEARCH("TC",#REF!)))</formula>
    </cfRule>
    <cfRule type="containsText" dxfId="1514" priority="363" operator="containsText" text="AUS">
      <formula>NOT(ISERROR(SEARCH("AUS",#REF!)))</formula>
    </cfRule>
    <cfRule type="containsText" dxfId="1513" priority="364" operator="containsText" text="CD">
      <formula>NOT(ISERROR(SEARCH("CD",#REF!)))</formula>
    </cfRule>
    <cfRule type="containsText" dxfId="1512" priority="365" operator="containsText" text="VAC">
      <formula>NOT(ISERROR(SEARCH("VAC",#REF!)))</formula>
    </cfRule>
    <cfRule type="containsText" dxfId="1511" priority="366" operator="containsText" text="&quot; &quot;">
      <formula>NOT(ISERROR(SEARCH(""" """,#REF!)))</formula>
    </cfRule>
    <cfRule type="containsBlanks" dxfId="1510" priority="367">
      <formula>LEN(TRIM(#REF!))=0</formula>
    </cfRule>
    <cfRule type="containsText" dxfId="1509" priority="368" operator="containsText" text="LT">
      <formula>NOT(ISERROR(SEARCH("LT",#REF!)))</formula>
    </cfRule>
    <cfRule type="expression" dxfId="1508" priority="342"/>
    <cfRule type="containsText" dxfId="1507" priority="343" operator="containsText" text="S">
      <formula>NOT(ISERROR(SEARCH("S",#REF!)))</formula>
    </cfRule>
    <cfRule type="containsText" dxfId="1506" priority="344" operator="containsText" text="INC">
      <formula>NOT(ISERROR(SEARCH("INC",#REF!)))</formula>
    </cfRule>
    <cfRule type="containsText" dxfId="1505" priority="345" operator="containsText" text="VAC">
      <formula>NOT(ISERROR(SEARCH("VAC",#REF!)))</formula>
    </cfRule>
    <cfRule type="containsText" dxfId="1504" priority="346" operator="containsText" text="LNR">
      <formula>NOT(ISERROR(SEARCH("LNR",#REF!)))</formula>
    </cfRule>
    <cfRule type="containsText" dxfId="1503" priority="347" operator="containsText" text="OK">
      <formula>NOT(ISERROR(SEARCH("OK",#REF!)))</formula>
    </cfRule>
    <cfRule type="containsText" dxfId="1502" priority="348" operator="containsText" text="PNR">
      <formula>NOT(ISERROR(SEARCH("PNR",#REF!)))</formula>
    </cfRule>
    <cfRule type="containsText" dxfId="1501" priority="349" operator="containsText" text="INC">
      <formula>NOT(ISERROR(SEARCH("INC",#REF!)))</formula>
    </cfRule>
    <cfRule type="containsText" dxfId="1500" priority="350" operator="containsText" text="AUS">
      <formula>NOT(ISERROR(SEARCH("AUS",#REF!)))</formula>
    </cfRule>
    <cfRule type="containsText" dxfId="1499" priority="351" operator="containsText" text="LT">
      <formula>NOT(ISERROR(SEARCH("LT",#REF!)))</formula>
    </cfRule>
    <cfRule type="containsText" dxfId="1498" priority="352" operator="containsText" text="D">
      <formula>NOT(ISERROR(SEARCH("D",#REF!)))</formula>
    </cfRule>
  </conditionalFormatting>
  <conditionalFormatting sqref="Y189:AA189">
    <cfRule type="containsText" dxfId="1497" priority="273" operator="containsText" text="PNR">
      <formula>NOT(ISERROR(SEARCH("PNR",Y189)))</formula>
    </cfRule>
    <cfRule type="containsText" dxfId="1496" priority="264" operator="containsText" text="LT">
      <formula>NOT(ISERROR(SEARCH("LT",Y189)))</formula>
    </cfRule>
    <cfRule type="containsText" dxfId="1495" priority="278" operator="containsText" text="LT">
      <formula>NOT(ISERROR(SEARCH("LT",Y189)))</formula>
    </cfRule>
    <cfRule type="containsText" dxfId="1494" priority="279" operator="containsText" text="INC">
      <formula>NOT(ISERROR(SEARCH("INC",Y189)))</formula>
    </cfRule>
    <cfRule type="containsText" dxfId="1493" priority="280" operator="containsText" text="LNR">
      <formula>NOT(ISERROR(SEARCH("LNR",Y189)))</formula>
    </cfRule>
    <cfRule type="containsText" dxfId="1492" priority="276" operator="containsText" text="CD">
      <formula>NOT(ISERROR(SEARCH("CD",Y189)))</formula>
    </cfRule>
    <cfRule type="containsText" dxfId="1491" priority="275" operator="containsText" text="&quot; &quot;">
      <formula>NOT(ISERROR(SEARCH(""" """,Y189)))</formula>
    </cfRule>
    <cfRule type="containsText" dxfId="1490" priority="274" operator="containsText" text="AUS">
      <formula>NOT(ISERROR(SEARCH("AUS",Y189)))</formula>
    </cfRule>
    <cfRule type="containsText" dxfId="1489" priority="272" operator="containsText" text="D">
      <formula>NOT(ISERROR(SEARCH("D",Y189)))</formula>
    </cfRule>
    <cfRule type="containsText" dxfId="1488" priority="271" operator="containsText" text="INC">
      <formula>NOT(ISERROR(SEARCH("INC",Y189)))</formula>
    </cfRule>
    <cfRule type="containsText" dxfId="1487" priority="270" operator="containsText" text="S">
      <formula>NOT(ISERROR(SEARCH("S",Y189)))</formula>
    </cfRule>
    <cfRule type="containsText" dxfId="1486" priority="269" operator="containsText" text="LNR">
      <formula>NOT(ISERROR(SEARCH("LNR",Y189)))</formula>
    </cfRule>
    <cfRule type="containsText" dxfId="1485" priority="268" operator="containsText" text="VAC">
      <formula>NOT(ISERROR(SEARCH("VAC",Y189)))</formula>
    </cfRule>
    <cfRule type="containsText" dxfId="1484" priority="267" operator="containsText" text="CD">
      <formula>NOT(ISERROR(SEARCH("CD",Y189)))</formula>
    </cfRule>
    <cfRule type="containsText" dxfId="1483" priority="266" operator="containsText" text="REN">
      <formula>NOT(ISERROR(SEARCH("REN",Y189)))</formula>
    </cfRule>
    <cfRule type="containsText" dxfId="1482" priority="277" operator="containsText" text="VAC">
      <formula>NOT(ISERROR(SEARCH("VAC",Y189)))</formula>
    </cfRule>
    <cfRule type="containsText" dxfId="1481" priority="265" operator="containsText" text="TC">
      <formula>NOT(ISERROR(SEARCH("TC",Y189)))</formula>
    </cfRule>
    <cfRule type="containsText" dxfId="1479" priority="263" operator="containsText" text="OK">
      <formula>NOT(ISERROR(SEARCH("OK",Y189)))</formula>
    </cfRule>
  </conditionalFormatting>
  <conditionalFormatting sqref="Y10:AC10">
    <cfRule type="containsText" dxfId="1478" priority="636" operator="containsText" text="&quot; &quot;">
      <formula>NOT(ISERROR(SEARCH(""" """,Y10)))</formula>
    </cfRule>
    <cfRule type="containsBlanks" dxfId="1477" priority="649">
      <formula>LEN(TRIM(Y10))=0</formula>
    </cfRule>
    <cfRule type="containsText" dxfId="1476" priority="648" operator="containsText" text="D">
      <formula>NOT(ISERROR(SEARCH("D",Y10)))</formula>
    </cfRule>
    <cfRule type="containsText" dxfId="1475" priority="647" stopIfTrue="1" operator="containsText" text="OK">
      <formula>NOT(ISERROR(SEARCH("OK",Y10)))</formula>
    </cfRule>
    <cfRule type="containsText" dxfId="1474" priority="646" operator="containsText" text="D">
      <formula>NOT(ISERROR(SEARCH("D",Y10)))</formula>
    </cfRule>
    <cfRule type="containsText" dxfId="1473" priority="645" operator="containsText" text="AUS">
      <formula>NOT(ISERROR(SEARCH("AUS",Y10)))</formula>
    </cfRule>
    <cfRule type="containsText" dxfId="1472" priority="644" operator="containsText" text="PNR">
      <formula>NOT(ISERROR(SEARCH("PNR",Y10)))</formula>
    </cfRule>
    <cfRule type="containsText" dxfId="1471" priority="643" operator="containsText" text="TC">
      <formula>NOT(ISERROR(SEARCH("TC",Y10)))</formula>
    </cfRule>
    <cfRule type="containsText" dxfId="1470" priority="642" operator="containsText" text="INC">
      <formula>NOT(ISERROR(SEARCH("INC",Y10)))</formula>
    </cfRule>
    <cfRule type="containsText" dxfId="1469" priority="641" operator="containsText" text="LNR">
      <formula>NOT(ISERROR(SEARCH("LNR",Y10)))</formula>
    </cfRule>
    <cfRule type="containsText" dxfId="1468" priority="640" operator="containsText" text="INC">
      <formula>NOT(ISERROR(SEARCH("INC",Y10)))</formula>
    </cfRule>
    <cfRule type="containsText" dxfId="1467" priority="639" operator="containsText" text="LT">
      <formula>NOT(ISERROR(SEARCH("LT",Y10)))</formula>
    </cfRule>
    <cfRule type="containsText" dxfId="1466" priority="638" operator="containsText" text="VAC">
      <formula>NOT(ISERROR(SEARCH("VAC",Y10)))</formula>
    </cfRule>
    <cfRule type="containsText" dxfId="1465" priority="637" operator="containsText" text="CD">
      <formula>NOT(ISERROR(SEARCH("CD",Y10)))</formula>
    </cfRule>
  </conditionalFormatting>
  <conditionalFormatting sqref="Y10:AH10">
    <cfRule type="duplicateValues" dxfId="1464" priority="662"/>
  </conditionalFormatting>
  <conditionalFormatting sqref="Y206:AH206">
    <cfRule type="containsText" dxfId="1463" priority="150" operator="containsText" text="OK">
      <formula>NOT(ISERROR(SEARCH("OK",Y206)))</formula>
    </cfRule>
    <cfRule type="containsText" dxfId="1462" priority="166" operator="containsText" text="INC">
      <formula>NOT(ISERROR(SEARCH("INC",Y206)))</formula>
    </cfRule>
    <cfRule type="containsText" dxfId="1461" priority="161" operator="containsText" text="AUS">
      <formula>NOT(ISERROR(SEARCH("AUS",Y206)))</formula>
    </cfRule>
    <cfRule type="containsText" dxfId="1460" priority="160" operator="containsText" text="PNR">
      <formula>NOT(ISERROR(SEARCH("PNR",Y206)))</formula>
    </cfRule>
    <cfRule type="containsText" dxfId="1459" priority="159" operator="containsText" text="D">
      <formula>NOT(ISERROR(SEARCH("D",Y206)))</formula>
    </cfRule>
    <cfRule type="containsText" dxfId="1458" priority="158" operator="containsText" text="INC">
      <formula>NOT(ISERROR(SEARCH("INC",Y206)))</formula>
    </cfRule>
    <cfRule type="containsText" dxfId="1457" priority="153" operator="containsText" text="REN">
      <formula>NOT(ISERROR(SEARCH("REN",Y206)))</formula>
    </cfRule>
    <cfRule type="containsText" dxfId="1456" priority="157" operator="containsText" text="S">
      <formula>NOT(ISERROR(SEARCH("S",Y206)))</formula>
    </cfRule>
    <cfRule type="containsText" dxfId="1455" priority="156" operator="containsText" text="LNR">
      <formula>NOT(ISERROR(SEARCH("LNR",Y206)))</formula>
    </cfRule>
    <cfRule type="containsText" dxfId="1454" priority="155" operator="containsText" text="VAC">
      <formula>NOT(ISERROR(SEARCH("VAC",Y206)))</formula>
    </cfRule>
    <cfRule type="containsText" dxfId="1453" priority="154" operator="containsText" text="CD">
      <formula>NOT(ISERROR(SEARCH("CD",Y206)))</formula>
    </cfRule>
    <cfRule type="containsText" dxfId="1452" priority="152" operator="containsText" text="TC">
      <formula>NOT(ISERROR(SEARCH("TC",Y206)))</formula>
    </cfRule>
    <cfRule type="containsText" dxfId="1451" priority="151" operator="containsText" text="LT">
      <formula>NOT(ISERROR(SEARCH("LT",Y206)))</formula>
    </cfRule>
    <cfRule type="containsText" dxfId="1450" priority="167" operator="containsText" text="LNR">
      <formula>NOT(ISERROR(SEARCH("LNR",Y206)))</formula>
    </cfRule>
  </conditionalFormatting>
  <conditionalFormatting sqref="Y203:AJ205 AI206:AJ206">
    <cfRule type="containsText" dxfId="1448" priority="199" operator="containsText" text="&quot; &quot;">
      <formula>NOT(ISERROR(SEARCH(""" """,Y203)))</formula>
    </cfRule>
    <cfRule type="containsText" dxfId="1447" priority="198" operator="containsText" text="AUS">
      <formula>NOT(ISERROR(SEARCH("AUS",Y203)))</formula>
    </cfRule>
    <cfRule type="containsText" dxfId="1446" priority="197" operator="containsText" text="PNR">
      <formula>NOT(ISERROR(SEARCH("PNR",Y203)))</formula>
    </cfRule>
    <cfRule type="containsText" dxfId="1445" priority="196" operator="containsText" text="D">
      <formula>NOT(ISERROR(SEARCH("D",Y203)))</formula>
    </cfRule>
    <cfRule type="containsText" dxfId="1444" priority="195" operator="containsText" text="INC">
      <formula>NOT(ISERROR(SEARCH("INC",Y203)))</formula>
    </cfRule>
    <cfRule type="containsText" dxfId="1443" priority="194" operator="containsText" text="S">
      <formula>NOT(ISERROR(SEARCH("S",Y203)))</formula>
    </cfRule>
    <cfRule type="containsText" dxfId="1442" priority="193" operator="containsText" text="LNR">
      <formula>NOT(ISERROR(SEARCH("LNR",Y203)))</formula>
    </cfRule>
    <cfRule type="containsText" dxfId="1441" priority="192" operator="containsText" text="VAC">
      <formula>NOT(ISERROR(SEARCH("VAC",Y203)))</formula>
    </cfRule>
    <cfRule type="containsText" dxfId="1440" priority="191" operator="containsText" text="CD">
      <formula>NOT(ISERROR(SEARCH("CD",Y203)))</formula>
    </cfRule>
    <cfRule type="containsText" dxfId="1439" priority="190" operator="containsText" text="REN">
      <formula>NOT(ISERROR(SEARCH("REN",Y203)))</formula>
    </cfRule>
    <cfRule type="containsText" dxfId="1438" priority="189" operator="containsText" text="TC">
      <formula>NOT(ISERROR(SEARCH("TC",Y203)))</formula>
    </cfRule>
    <cfRule type="containsText" dxfId="1437" priority="188" operator="containsText" text="LT">
      <formula>NOT(ISERROR(SEARCH("LT",Y203)))</formula>
    </cfRule>
    <cfRule type="containsText" dxfId="1436" priority="187" operator="containsText" text="OK">
      <formula>NOT(ISERROR(SEARCH("OK",Y203)))</formula>
    </cfRule>
    <cfRule type="containsText" dxfId="1434" priority="202" operator="containsText" text="LT">
      <formula>NOT(ISERROR(SEARCH("LT",Y203)))</formula>
    </cfRule>
    <cfRule type="containsText" dxfId="1433" priority="204" operator="containsText" text="LNR">
      <formula>NOT(ISERROR(SEARCH("LNR",Y203)))</formula>
    </cfRule>
    <cfRule type="containsText" dxfId="1432" priority="203" operator="containsText" text="INC">
      <formula>NOT(ISERROR(SEARCH("INC",Y203)))</formula>
    </cfRule>
    <cfRule type="containsText" dxfId="1431" priority="201" operator="containsText" text="VAC">
      <formula>NOT(ISERROR(SEARCH("VAC",Y203)))</formula>
    </cfRule>
    <cfRule type="containsText" dxfId="1430" priority="200" operator="containsText" text="CD">
      <formula>NOT(ISERROR(SEARCH("CD",Y203)))</formula>
    </cfRule>
  </conditionalFormatting>
  <conditionalFormatting sqref="Y206:AJ206">
    <cfRule type="containsText" dxfId="1429" priority="165" operator="containsText" text="LT">
      <formula>NOT(ISERROR(SEARCH("LT",Y206)))</formula>
    </cfRule>
    <cfRule type="containsText" dxfId="1428" priority="164" operator="containsText" text="VAC">
      <formula>NOT(ISERROR(SEARCH("VAC",Y206)))</formula>
    </cfRule>
    <cfRule type="containsText" dxfId="1427" priority="162" operator="containsText" text="&quot; &quot;">
      <formula>NOT(ISERROR(SEARCH(""" """,Y206)))</formula>
    </cfRule>
    <cfRule type="containsText" dxfId="1426" priority="163" operator="containsText" text="CD">
      <formula>NOT(ISERROR(SEARCH("CD",Y206)))</formula>
    </cfRule>
  </conditionalFormatting>
  <conditionalFormatting sqref="Y10:AK188 AL11:AM11 AL13:AM13 AL34:AM34 AL79:AM79 Y190:AK202 AL194:AM194 AK203:AK206">
    <cfRule type="containsText" dxfId="1424" priority="656" operator="containsText" text="LNR">
      <formula>NOT(ISERROR(SEARCH("LNR",Y10)))</formula>
    </cfRule>
    <cfRule type="containsText" dxfId="1423" priority="651" operator="containsText" text="LT">
      <formula>NOT(ISERROR(SEARCH("LT",Y10)))</formula>
    </cfRule>
    <cfRule type="containsText" dxfId="1422" priority="661" operator="containsText" text="AUS">
      <formula>NOT(ISERROR(SEARCH("AUS",Y10)))</formula>
    </cfRule>
    <cfRule type="containsText" dxfId="1421" priority="660" operator="containsText" text="PNR">
      <formula>NOT(ISERROR(SEARCH("PNR",Y10)))</formula>
    </cfRule>
    <cfRule type="containsText" dxfId="1420" priority="659" operator="containsText" text="D">
      <formula>NOT(ISERROR(SEARCH("D",Y10)))</formula>
    </cfRule>
    <cfRule type="containsText" dxfId="1419" priority="658" operator="containsText" text="INC">
      <formula>NOT(ISERROR(SEARCH("INC",Y10)))</formula>
    </cfRule>
    <cfRule type="containsText" dxfId="1418" priority="657" operator="containsText" text="S">
      <formula>NOT(ISERROR(SEARCH("S",Y10)))</formula>
    </cfRule>
    <cfRule type="containsText" dxfId="1417" priority="650" operator="containsText" text="OK">
      <formula>NOT(ISERROR(SEARCH("OK",Y10)))</formula>
    </cfRule>
    <cfRule type="containsText" dxfId="1416" priority="655" operator="containsText" text="VAC">
      <formula>NOT(ISERROR(SEARCH("VAC",Y10)))</formula>
    </cfRule>
    <cfRule type="containsText" dxfId="1415" priority="654" operator="containsText" text="CD">
      <formula>NOT(ISERROR(SEARCH("CD",Y10)))</formula>
    </cfRule>
    <cfRule type="containsText" dxfId="1414" priority="653" operator="containsText" text="REN">
      <formula>NOT(ISERROR(SEARCH("REN",Y10)))</formula>
    </cfRule>
    <cfRule type="containsText" dxfId="1413" priority="652" operator="containsText" text="TC">
      <formula>NOT(ISERROR(SEARCH("TC",Y10)))</formula>
    </cfRule>
  </conditionalFormatting>
  <conditionalFormatting sqref="Y29:AK29 J111:AK111 J22:X42 J82:AH110 J112:AH129 J130:X188 J190:X202 AE190:AE202">
    <cfRule type="containsText" dxfId="1412" priority="460" operator="containsText" text="REN">
      <formula>NOT(ISERROR(SEARCH("REN",J22)))</formula>
    </cfRule>
  </conditionalFormatting>
  <conditionalFormatting sqref="Y207:AK207">
    <cfRule type="containsText" dxfId="1410" priority="63" operator="containsText" text="OK">
      <formula>NOT(ISERROR(SEARCH("OK",Y207)))</formula>
    </cfRule>
    <cfRule type="containsText" dxfId="1409" priority="64" operator="containsText" text="LT">
      <formula>NOT(ISERROR(SEARCH("LT",Y207)))</formula>
    </cfRule>
    <cfRule type="containsText" dxfId="1408" priority="65" operator="containsText" text="TC">
      <formula>NOT(ISERROR(SEARCH("TC",Y207)))</formula>
    </cfRule>
    <cfRule type="containsText" dxfId="1407" priority="66" operator="containsText" text="REN">
      <formula>NOT(ISERROR(SEARCH("REN",Y207)))</formula>
    </cfRule>
    <cfRule type="containsText" dxfId="1406" priority="67" operator="containsText" text="CD">
      <formula>NOT(ISERROR(SEARCH("CD",Y207)))</formula>
    </cfRule>
    <cfRule type="containsText" dxfId="1405" priority="69" operator="containsText" text="LNR">
      <formula>NOT(ISERROR(SEARCH("LNR",Y207)))</formula>
    </cfRule>
    <cfRule type="containsText" dxfId="1404" priority="70" operator="containsText" text="S">
      <formula>NOT(ISERROR(SEARCH("S",Y207)))</formula>
    </cfRule>
    <cfRule type="containsText" dxfId="1403" priority="71" operator="containsText" text="INC">
      <formula>NOT(ISERROR(SEARCH("INC",Y207)))</formula>
    </cfRule>
    <cfRule type="containsText" dxfId="1402" priority="72" operator="containsText" text="D">
      <formula>NOT(ISERROR(SEARCH("D",Y207)))</formula>
    </cfRule>
    <cfRule type="containsText" dxfId="1401" priority="73" operator="containsText" text="PNR">
      <formula>NOT(ISERROR(SEARCH("PNR",Y207)))</formula>
    </cfRule>
    <cfRule type="containsText" dxfId="1400" priority="68" operator="containsText" text="VAC">
      <formula>NOT(ISERROR(SEARCH("VAC",Y207)))</formula>
    </cfRule>
    <cfRule type="containsText" dxfId="1399" priority="80" operator="containsText" text="LNR">
      <formula>NOT(ISERROR(SEARCH("LNR",Y207)))</formula>
    </cfRule>
    <cfRule type="containsText" dxfId="1398" priority="79" operator="containsText" text="INC">
      <formula>NOT(ISERROR(SEARCH("INC",Y207)))</formula>
    </cfRule>
    <cfRule type="containsText" dxfId="1397" priority="78" operator="containsText" text="LT">
      <formula>NOT(ISERROR(SEARCH("LT",Y207)))</formula>
    </cfRule>
    <cfRule type="containsText" dxfId="1396" priority="77" operator="containsText" text="VAC">
      <formula>NOT(ISERROR(SEARCH("VAC",Y207)))</formula>
    </cfRule>
    <cfRule type="containsText" dxfId="1395" priority="76" operator="containsText" text="CD">
      <formula>NOT(ISERROR(SEARCH("CD",Y207)))</formula>
    </cfRule>
    <cfRule type="containsText" dxfId="1394" priority="75" operator="containsText" text="&quot; &quot;">
      <formula>NOT(ISERROR(SEARCH(""" """,Y207)))</formula>
    </cfRule>
    <cfRule type="containsText" dxfId="1393" priority="74" operator="containsText" text="AUS">
      <formula>NOT(ISERROR(SEARCH("AUS",Y207)))</formula>
    </cfRule>
  </conditionalFormatting>
  <conditionalFormatting sqref="Z10:AC12 AD10:AK13 AL11:AM11 Y13:AC13 AL13:AM13 Y14:AK14 Z15:AK28 Y29:AK29 AE30:AE33 Y111:AK111">
    <cfRule type="containsText" dxfId="1392" priority="459" operator="containsText" text="D">
      <formula>NOT(ISERROR(SEARCH("D",Y10)))</formula>
    </cfRule>
    <cfRule type="containsText" dxfId="1391" priority="458" stopIfTrue="1" operator="containsText" text="OK">
      <formula>NOT(ISERROR(SEARCH("OK",Y10)))</formula>
    </cfRule>
  </conditionalFormatting>
  <conditionalFormatting sqref="AB189:AM189">
    <cfRule type="containsText" dxfId="1390" priority="296" operator="containsText" text="LNR">
      <formula>NOT(ISERROR(SEARCH("LNR",AB189)))</formula>
    </cfRule>
    <cfRule type="containsText" dxfId="1388" priority="298" operator="containsText" text="OK">
      <formula>NOT(ISERROR(SEARCH("OK",AB189)))</formula>
    </cfRule>
    <cfRule type="containsText" dxfId="1387" priority="299" operator="containsText" text="LT">
      <formula>NOT(ISERROR(SEARCH("LT",AB189)))</formula>
    </cfRule>
    <cfRule type="containsText" dxfId="1386" priority="300" operator="containsText" text="TC">
      <formula>NOT(ISERROR(SEARCH("TC",AB189)))</formula>
    </cfRule>
    <cfRule type="containsText" dxfId="1385" priority="301" operator="containsText" text="REN">
      <formula>NOT(ISERROR(SEARCH("REN",AB189)))</formula>
    </cfRule>
    <cfRule type="containsText" dxfId="1384" priority="302" operator="containsText" text="CD">
      <formula>NOT(ISERROR(SEARCH("CD",AB189)))</formula>
    </cfRule>
    <cfRule type="containsText" dxfId="1383" priority="303" operator="containsText" text="VAC">
      <formula>NOT(ISERROR(SEARCH("VAC",AB189)))</formula>
    </cfRule>
    <cfRule type="containsText" dxfId="1382" priority="304" operator="containsText" text="LNR">
      <formula>NOT(ISERROR(SEARCH("LNR",AB189)))</formula>
    </cfRule>
    <cfRule type="containsText" dxfId="1381" priority="293" operator="containsText" text="LT">
      <formula>NOT(ISERROR(SEARCH("LT",AB189)))</formula>
    </cfRule>
    <cfRule type="containsText" dxfId="1380" priority="305" operator="containsText" text="S">
      <formula>NOT(ISERROR(SEARCH("S",AB189)))</formula>
    </cfRule>
    <cfRule type="containsText" dxfId="1379" priority="290" operator="containsText" text="&quot; &quot;">
      <formula>NOT(ISERROR(SEARCH(""" """,AB189)))</formula>
    </cfRule>
    <cfRule type="containsText" dxfId="1378" priority="307" operator="containsText" text="D">
      <formula>NOT(ISERROR(SEARCH("D",AB189)))</formula>
    </cfRule>
    <cfRule type="containsText" dxfId="1377" priority="308" operator="containsText" text="PNR">
      <formula>NOT(ISERROR(SEARCH("PNR",AB189)))</formula>
    </cfRule>
    <cfRule type="containsText" dxfId="1376" priority="309" operator="containsText" text="AUS">
      <formula>NOT(ISERROR(SEARCH("AUS",AB189)))</formula>
    </cfRule>
    <cfRule type="containsText" dxfId="1375" priority="310" operator="containsText" text="&quot; &quot;">
      <formula>NOT(ISERROR(SEARCH(""" """,AB189)))</formula>
    </cfRule>
    <cfRule type="containsText" dxfId="1374" priority="311" operator="containsText" text="CD">
      <formula>NOT(ISERROR(SEARCH("CD",AB189)))</formula>
    </cfRule>
    <cfRule type="containsText" dxfId="1373" priority="312" operator="containsText" text="VAC">
      <formula>NOT(ISERROR(SEARCH("VAC",AB189)))</formula>
    </cfRule>
    <cfRule type="containsText" dxfId="1372" priority="314" operator="containsText" text="INC">
      <formula>NOT(ISERROR(SEARCH("INC",AB189)))</formula>
    </cfRule>
    <cfRule type="containsText" dxfId="1371" priority="315" operator="containsText" text="LNR">
      <formula>NOT(ISERROR(SEARCH("LNR",AB189)))</formula>
    </cfRule>
    <cfRule type="containsBlanks" dxfId="1370" priority="325">
      <formula>LEN(TRIM(AB189))=0</formula>
    </cfRule>
    <cfRule type="containsText" dxfId="1369" priority="317" operator="containsText" text="INC">
      <formula>NOT(ISERROR(SEARCH("INC",AB189)))</formula>
    </cfRule>
    <cfRule type="containsText" dxfId="1368" priority="319" operator="containsText" text="TC">
      <formula>NOT(ISERROR(SEARCH("TC",AB189)))</formula>
    </cfRule>
    <cfRule type="containsText" dxfId="1367" priority="320" operator="containsText" text="PNR">
      <formula>NOT(ISERROR(SEARCH("PNR",AB189)))</formula>
    </cfRule>
    <cfRule type="containsText" dxfId="1366" priority="324" operator="containsText" text="D">
      <formula>NOT(ISERROR(SEARCH("D",AB189)))</formula>
    </cfRule>
    <cfRule type="containsText" dxfId="1365" priority="321" operator="containsText" text="AUS">
      <formula>NOT(ISERROR(SEARCH("AUS",AB189)))</formula>
    </cfRule>
    <cfRule type="containsText" dxfId="1364" priority="313" operator="containsText" text="LT">
      <formula>NOT(ISERROR(SEARCH("LT",AB189)))</formula>
    </cfRule>
    <cfRule type="containsText" dxfId="1363" priority="323" stopIfTrue="1" operator="containsText" text="OK">
      <formula>NOT(ISERROR(SEARCH("OK",AB189)))</formula>
    </cfRule>
    <cfRule type="containsText" dxfId="1362" priority="322" operator="containsText" text="D">
      <formula>NOT(ISERROR(SEARCH("D",AB189)))</formula>
    </cfRule>
    <cfRule type="containsText" dxfId="1361" priority="291" operator="containsText" text="CD">
      <formula>NOT(ISERROR(SEARCH("CD",AB189)))</formula>
    </cfRule>
    <cfRule type="containsText" dxfId="1360" priority="306" operator="containsText" text="INC">
      <formula>NOT(ISERROR(SEARCH("INC",AB189)))</formula>
    </cfRule>
    <cfRule type="containsText" dxfId="1359" priority="292" operator="containsText" text="VAC">
      <formula>NOT(ISERROR(SEARCH("VAC",AB189)))</formula>
    </cfRule>
    <cfRule type="containsText" dxfId="1358" priority="294" operator="containsText" text="REN">
      <formula>NOT(ISERROR(SEARCH("REN",AB189)))</formula>
    </cfRule>
    <cfRule type="containsText" dxfId="1357" priority="295" operator="containsText" text="INC">
      <formula>NOT(ISERROR(SEARCH("INC",AB189)))</formula>
    </cfRule>
  </conditionalFormatting>
  <conditionalFormatting sqref="AC10:AK10 AL11:AM11 Y11:AK188 AL13:AM13 AL34:AM34 AL79:AM79 Y190:AK202 AL194:AM194 AK203:AK206">
    <cfRule type="containsText" dxfId="1356" priority="664" operator="containsText" text="&quot; &quot;">
      <formula>NOT(ISERROR(SEARCH(""" """,Y10)))</formula>
    </cfRule>
    <cfRule type="containsText" dxfId="1355" priority="665" operator="containsText" text="CD">
      <formula>NOT(ISERROR(SEARCH("CD",Y10)))</formula>
    </cfRule>
    <cfRule type="containsText" dxfId="1354" priority="666" operator="containsText" text="VAC">
      <formula>NOT(ISERROR(SEARCH("VAC",Y10)))</formula>
    </cfRule>
    <cfRule type="containsText" dxfId="1353" priority="667" operator="containsText" text="LT">
      <formula>NOT(ISERROR(SEARCH("LT",Y10)))</formula>
    </cfRule>
    <cfRule type="containsText" dxfId="1352" priority="668" operator="containsText" text="INC">
      <formula>NOT(ISERROR(SEARCH("INC",Y10)))</formula>
    </cfRule>
    <cfRule type="containsText" dxfId="1351" priority="669" operator="containsText" text="LNR">
      <formula>NOT(ISERROR(SEARCH("LNR",Y10)))</formula>
    </cfRule>
  </conditionalFormatting>
  <conditionalFormatting sqref="AE10">
    <cfRule type="containsText" dxfId="1350" priority="446" operator="containsText" text="REN">
      <formula>NOT(ISERROR(SEARCH("REN",AE10)))</formula>
    </cfRule>
  </conditionalFormatting>
  <conditionalFormatting sqref="AE12">
    <cfRule type="containsText" dxfId="1349" priority="445" operator="containsText" text="REN">
      <formula>NOT(ISERROR(SEARCH("REN",AE12)))</formula>
    </cfRule>
  </conditionalFormatting>
  <conditionalFormatting sqref="AE14:AE19">
    <cfRule type="containsText" dxfId="1348" priority="447" operator="containsText" text="REN">
      <formula>NOT(ISERROR(SEARCH("REN",AE14)))</formula>
    </cfRule>
  </conditionalFormatting>
  <conditionalFormatting sqref="AE36:AE38">
    <cfRule type="containsText" dxfId="1347" priority="448" operator="containsText" text="REN">
      <formula>NOT(ISERROR(SEARCH("REN",AE36)))</formula>
    </cfRule>
  </conditionalFormatting>
  <conditionalFormatting sqref="AE40:AE42">
    <cfRule type="containsText" dxfId="1346" priority="449" operator="containsText" text="REN">
      <formula>NOT(ISERROR(SEARCH("REN",AE40)))</formula>
    </cfRule>
  </conditionalFormatting>
  <conditionalFormatting sqref="AE189">
    <cfRule type="containsText" dxfId="1345" priority="289" operator="containsText" text="REN">
      <formula>NOT(ISERROR(SEARCH("REN",AE189)))</formula>
    </cfRule>
  </conditionalFormatting>
  <conditionalFormatting sqref="AG206:AH206">
    <cfRule type="containsText" dxfId="1344" priority="169" operator="containsText" text="OK">
      <formula>NOT(ISERROR(SEARCH("OK",AG206)))</formula>
    </cfRule>
  </conditionalFormatting>
  <conditionalFormatting sqref="AG203:AJ205 AI206:AJ206">
    <cfRule type="containsText" dxfId="1343" priority="207" operator="containsText" text="OK">
      <formula>NOT(ISERROR(SEARCH("OK",AG203)))</formula>
    </cfRule>
  </conditionalFormatting>
  <conditionalFormatting sqref="AG10:AK188 AL11:AM11 AL13:AM13 AL34:AM34 AL79:AM79 AG190:AK202 AL194:AM194 AK203:AK206">
    <cfRule type="containsText" dxfId="1342" priority="672" operator="containsText" text="OK">
      <formula>NOT(ISERROR(SEARCH("OK",AG10)))</formula>
    </cfRule>
  </conditionalFormatting>
  <conditionalFormatting sqref="AG207:AK207">
    <cfRule type="containsText" dxfId="1341" priority="83" operator="containsText" text="OK">
      <formula>NOT(ISERROR(SEARCH("OK",AG207)))</formula>
    </cfRule>
  </conditionalFormatting>
  <conditionalFormatting sqref="AG189:AM189">
    <cfRule type="containsText" dxfId="1340" priority="318" operator="containsText" text="OK">
      <formula>NOT(ISERROR(SEARCH("OK",AG189)))</formula>
    </cfRule>
  </conditionalFormatting>
  <conditionalFormatting sqref="AI203:AJ206">
    <cfRule type="containsText" dxfId="1339" priority="205" operator="containsText" text="S">
      <formula>NOT(ISERROR(SEARCH("S",AI203)))</formula>
    </cfRule>
  </conditionalFormatting>
  <conditionalFormatting sqref="AI10:AK188 AL11:AM11 AL13:AM13 AL34:AM34 AL79:AM79 AI190:AK202 AL194:AM194 AK203:AK206">
    <cfRule type="containsText" dxfId="1338" priority="670" operator="containsText" text="S">
      <formula>NOT(ISERROR(SEARCH("S",AI10)))</formula>
    </cfRule>
  </conditionalFormatting>
  <conditionalFormatting sqref="AI207:AK207">
    <cfRule type="containsText" dxfId="1337" priority="81" operator="containsText" text="S">
      <formula>NOT(ISERROR(SEARCH("S",AI207)))</formula>
    </cfRule>
  </conditionalFormatting>
  <conditionalFormatting sqref="AI189:AM189">
    <cfRule type="containsText" dxfId="1336" priority="316" operator="containsText" text="S">
      <formula>NOT(ISERROR(SEARCH("S",AI189)))</formula>
    </cfRule>
  </conditionalFormatting>
  <conditionalFormatting sqref="AL10 AL12 AL14 AL16 AL18 AL20 AL22 AL24 AL26 AL28 AL30 AL32 AL36 AL38 AL40 AL42 AL44 AL46 AL48 AL50 AL52 AL54 AL56 AL58 AL60 AL62 AL64 AL66 AL68 AL70 AL72 AL74 AL76 AL78 AL80 AL82 AL84 AL86 AL88 AL90 AL92 AL94 AL96 AL98 AL100 AL102 AL104 AL106 AL108 AL110 AL112 AL114 AL116 AL118 AL120 AL122 AL124 AL126 AL128 AL130 AL132 AL134 AL136 AL138 AL140 AL142 AL144 AL146 AL148 AL150 AL152 AL154 AL156 AL158 AL160 AL162 AL164 AL166 AL168 AL170 AL172 AL174 AL176 AL178 AL180 AL182 AL184 AL186 AL188 AL190 AL192 AL196 AL198 AL200 AL202 AL204 AL206">
    <cfRule type="containsText" dxfId="1335" priority="103" operator="containsText" text="REN">
      <formula>NOT(ISERROR(SEARCH("REN",AL10)))</formula>
    </cfRule>
  </conditionalFormatting>
  <conditionalFormatting sqref="AL10:AM10 AL12:AM12 AL14:AM14 AL16:AM16 AL18:AM18 AL20:AM20 AL22:AM22 AL24:AM24 AL26:AM26 AL28:AM28 AL30:AM30 AL32:AM32 AL36:AM36 AL38:AM38 AL40:AM40 AL42:AM42 AL44:AM44 AL46:AM46 AL48:AM48 AL50:AM50 AL52:AM52 AL54:AM54 AL56:AM56 AL58:AM58 AL60:AM60 AL62:AM62 AL64:AM64 AL66:AM66 AL68:AM68 AL70:AM70 AL72:AM72 AL74:AM74 AL76:AM76 AL78:AM78 AL80:AM80 AL82:AM82 AL84:AM84 AL86:AM86 AL88:AM88 AL90:AM90 AL92:AM92 AL94:AM94 AL96:AM96 AL98:AM98 AL100:AM100 AL102:AM102 AL104:AM104 AL106:AM106 AL108:AM108 AL110:AM110 AL112:AM112 AL114:AM114 AL116:AM116 AL118:AM118 AL120:AM120 AL122:AM122 AL124:AM124 AL126:AM126 AL128:AM128 AL130:AM130 AL132:AM132 AL134:AM134 AL136:AM136 AL138:AM138 AL140:AM140 AL142:AM142 AL144:AM144 AL146:AM146 AL148:AM148 AL150:AM150 AL152:AM152 AL154:AM154 AL156:AM156 AL158:AM158 AL160:AM160 AL162:AM162 AL164:AM164 AL166:AM166 AL168:AM168 AL170:AM170 AL172:AM172 AL174:AM174 AL176:AM176 AL178:AM178 AL180:AM180 AL182:AM182 AL184:AM184 AL186:AM186 AL188:AM188 AL190:AM190 AL192:AM192 AL196:AM196 AL198:AM198 AL200:AM200 AL202:AM202 AL204:AM204 AL206:AM206">
    <cfRule type="duplicateValues" dxfId="1334" priority="3961"/>
  </conditionalFormatting>
  <conditionalFormatting sqref="AL10:AM10 AL12:AM12 AL14:AM33 AL35:AM78 AL80:AM188 AL190:AM193 AL195:AM206">
    <cfRule type="containsText" dxfId="1333" priority="123" operator="containsText" text="D">
      <formula>NOT(ISERROR(SEARCH("D",AL10)))</formula>
    </cfRule>
    <cfRule type="containsText" dxfId="1332" priority="122" operator="containsText" text="INC">
      <formula>NOT(ISERROR(SEARCH("INC",AL10)))</formula>
    </cfRule>
    <cfRule type="containsText" dxfId="1331" priority="121" operator="containsText" text="S">
      <formula>NOT(ISERROR(SEARCH("S",AL10)))</formula>
    </cfRule>
    <cfRule type="containsText" dxfId="1330" priority="120" operator="containsText" text="LNR">
      <formula>NOT(ISERROR(SEARCH("LNR",AL10)))</formula>
    </cfRule>
    <cfRule type="containsText" dxfId="1329" priority="119" operator="containsText" text="VAC">
      <formula>NOT(ISERROR(SEARCH("VAC",AL10)))</formula>
    </cfRule>
    <cfRule type="containsText" dxfId="1328" priority="118" operator="containsText" text="CD">
      <formula>NOT(ISERROR(SEARCH("CD",AL10)))</formula>
    </cfRule>
    <cfRule type="containsText" dxfId="1327" priority="117" operator="containsText" text="REN">
      <formula>NOT(ISERROR(SEARCH("REN",AL10)))</formula>
    </cfRule>
    <cfRule type="containsText" dxfId="1326" priority="116" operator="containsText" text="TC">
      <formula>NOT(ISERROR(SEARCH("TC",AL10)))</formula>
    </cfRule>
    <cfRule type="containsText" dxfId="1325" priority="115" operator="containsText" text="LT">
      <formula>NOT(ISERROR(SEARCH("LT",AL10)))</formula>
    </cfRule>
    <cfRule type="containsText" dxfId="1324" priority="114" operator="containsText" text="OK">
      <formula>NOT(ISERROR(SEARCH("OK",AL10)))</formula>
    </cfRule>
    <cfRule type="containsText" dxfId="1322" priority="112" operator="containsText" text="D">
      <formula>NOT(ISERROR(SEARCH("D",AL10)))</formula>
    </cfRule>
    <cfRule type="containsText" dxfId="1321" priority="111" stopIfTrue="1" operator="containsText" text="OK">
      <formula>NOT(ISERROR(SEARCH("OK",AL10)))</formula>
    </cfRule>
    <cfRule type="containsBlanks" dxfId="1320" priority="140">
      <formula>LEN(TRIM(AL10))=0</formula>
    </cfRule>
    <cfRule type="containsText" dxfId="1319" priority="110" operator="containsText" text="LNR">
      <formula>NOT(ISERROR(SEARCH("LNR",AL10)))</formula>
    </cfRule>
    <cfRule type="containsText" dxfId="1318" priority="109" operator="containsText" text="INC">
      <formula>NOT(ISERROR(SEARCH("INC",AL10)))</formula>
    </cfRule>
    <cfRule type="containsText" dxfId="1317" priority="108" operator="containsText" text="REN">
      <formula>NOT(ISERROR(SEARCH("REN",AL10)))</formula>
    </cfRule>
    <cfRule type="containsText" dxfId="1316" priority="107" operator="containsText" text="LT">
      <formula>NOT(ISERROR(SEARCH("LT",AL10)))</formula>
    </cfRule>
    <cfRule type="containsText" dxfId="1315" priority="106" operator="containsText" text="VAC">
      <formula>NOT(ISERROR(SEARCH("VAC",AL10)))</formula>
    </cfRule>
    <cfRule type="containsText" dxfId="1314" priority="105" operator="containsText" text="CD">
      <formula>NOT(ISERROR(SEARCH("CD",AL10)))</formula>
    </cfRule>
    <cfRule type="containsText" dxfId="1313" priority="104" operator="containsText" text="&quot; &quot;">
      <formula>NOT(ISERROR(SEARCH(""" """,AL10)))</formula>
    </cfRule>
    <cfRule type="containsText" dxfId="1312" priority="139" operator="containsText" text="D">
      <formula>NOT(ISERROR(SEARCH("D",AL10)))</formula>
    </cfRule>
    <cfRule type="containsText" dxfId="1311" priority="138" stopIfTrue="1" operator="containsText" text="OK">
      <formula>NOT(ISERROR(SEARCH("OK",AL10)))</formula>
    </cfRule>
    <cfRule type="containsText" dxfId="1310" priority="137" operator="containsText" text="D">
      <formula>NOT(ISERROR(SEARCH("D",AL10)))</formula>
    </cfRule>
    <cfRule type="containsText" dxfId="1309" priority="136" operator="containsText" text="AUS">
      <formula>NOT(ISERROR(SEARCH("AUS",AL10)))</formula>
    </cfRule>
    <cfRule type="containsText" dxfId="1308" priority="135" operator="containsText" text="PNR">
      <formula>NOT(ISERROR(SEARCH("PNR",AL10)))</formula>
    </cfRule>
    <cfRule type="containsText" dxfId="1307" priority="134" operator="containsText" text="TC">
      <formula>NOT(ISERROR(SEARCH("TC",AL10)))</formula>
    </cfRule>
    <cfRule type="containsText" dxfId="1306" priority="133" operator="containsText" text="INC">
      <formula>NOT(ISERROR(SEARCH("INC",AL10)))</formula>
    </cfRule>
    <cfRule type="containsText" dxfId="1305" priority="132" operator="containsText" text="LNR">
      <formula>NOT(ISERROR(SEARCH("LNR",AL10)))</formula>
    </cfRule>
    <cfRule type="containsText" dxfId="1304" priority="131" operator="containsText" text="INC">
      <formula>NOT(ISERROR(SEARCH("INC",AL10)))</formula>
    </cfRule>
    <cfRule type="containsText" dxfId="1303" priority="125" operator="containsText" text="AUS">
      <formula>NOT(ISERROR(SEARCH("AUS",AL10)))</formula>
    </cfRule>
    <cfRule type="containsText" dxfId="1302" priority="124" operator="containsText" text="PNR">
      <formula>NOT(ISERROR(SEARCH("PNR",AL10)))</formula>
    </cfRule>
  </conditionalFormatting>
  <conditionalFormatting sqref="AL10:AM188 AL190:AM206">
    <cfRule type="containsText" dxfId="1301" priority="128" operator="containsText" text="CD">
      <formula>NOT(ISERROR(SEARCH("CD",AL10)))</formula>
    </cfRule>
    <cfRule type="containsText" dxfId="1300" priority="127" operator="containsText" text="&quot; &quot;">
      <formula>NOT(ISERROR(SEARCH(""" """,AL10)))</formula>
    </cfRule>
    <cfRule type="containsText" dxfId="1299" priority="130" operator="containsText" text="LT">
      <formula>NOT(ISERROR(SEARCH("LT",AL10)))</formula>
    </cfRule>
    <cfRule type="containsText" dxfId="1298" priority="129" operator="containsText" text="VAC">
      <formula>NOT(ISERROR(SEARCH("VAC",AL10)))</formula>
    </cfRule>
  </conditionalFormatting>
  <conditionalFormatting sqref="AL207:AM207">
    <cfRule type="containsText" dxfId="1297" priority="7" operator="containsText" text="INC">
      <formula>NOT(ISERROR(SEARCH("INC",AL207)))</formula>
    </cfRule>
    <cfRule type="containsText" dxfId="1296" priority="8" operator="containsText" text="LNR">
      <formula>NOT(ISERROR(SEARCH("LNR",AL207)))</formula>
    </cfRule>
    <cfRule type="containsText" dxfId="1295" priority="9" stopIfTrue="1" operator="containsText" text="OK">
      <formula>NOT(ISERROR(SEARCH("OK",AL207)))</formula>
    </cfRule>
    <cfRule type="containsText" dxfId="1294" priority="10" operator="containsText" text="D">
      <formula>NOT(ISERROR(SEARCH("D",AL207)))</formula>
    </cfRule>
    <cfRule type="containsText" dxfId="1292" priority="22" operator="containsText" text="PNR">
      <formula>NOT(ISERROR(SEARCH("PNR",AL207)))</formula>
    </cfRule>
    <cfRule type="containsText" dxfId="1291" priority="21" operator="containsText" text="D">
      <formula>NOT(ISERROR(SEARCH("D",AL207)))</formula>
    </cfRule>
    <cfRule type="containsText" dxfId="1290" priority="12" operator="containsText" text="OK">
      <formula>NOT(ISERROR(SEARCH("OK",AL207)))</formula>
    </cfRule>
    <cfRule type="containsText" dxfId="1289" priority="13" operator="containsText" text="LT">
      <formula>NOT(ISERROR(SEARCH("LT",AL207)))</formula>
    </cfRule>
    <cfRule type="containsText" dxfId="1288" priority="14" operator="containsText" text="TC">
      <formula>NOT(ISERROR(SEARCH("TC",AL207)))</formula>
    </cfRule>
    <cfRule type="containsText" dxfId="1287" priority="15" operator="containsText" text="REN">
      <formula>NOT(ISERROR(SEARCH("REN",AL207)))</formula>
    </cfRule>
    <cfRule type="containsText" dxfId="1286" priority="16" operator="containsText" text="CD">
      <formula>NOT(ISERROR(SEARCH("CD",AL207)))</formula>
    </cfRule>
    <cfRule type="containsText" dxfId="1285" priority="17" operator="containsText" text="VAC">
      <formula>NOT(ISERROR(SEARCH("VAC",AL207)))</formula>
    </cfRule>
    <cfRule type="containsText" dxfId="1284" priority="18" operator="containsText" text="LNR">
      <formula>NOT(ISERROR(SEARCH("LNR",AL207)))</formula>
    </cfRule>
    <cfRule type="containsText" dxfId="1283" priority="5" operator="containsText" text="LT">
      <formula>NOT(ISERROR(SEARCH("LT",AL207)))</formula>
    </cfRule>
    <cfRule type="containsText" dxfId="1282" priority="20" operator="containsText" text="INC">
      <formula>NOT(ISERROR(SEARCH("INC",AL207)))</formula>
    </cfRule>
    <cfRule type="containsText" dxfId="1281" priority="3" operator="containsText" text="CD">
      <formula>NOT(ISERROR(SEARCH("CD",AL207)))</formula>
    </cfRule>
    <cfRule type="containsText" dxfId="1280" priority="4" operator="containsText" text="VAC">
      <formula>NOT(ISERROR(SEARCH("VAC",AL207)))</formula>
    </cfRule>
    <cfRule type="containsText" dxfId="1279" priority="23" operator="containsText" text="AUS">
      <formula>NOT(ISERROR(SEARCH("AUS",AL207)))</formula>
    </cfRule>
    <cfRule type="containsText" dxfId="1278" priority="28" operator="containsText" text="INC">
      <formula>NOT(ISERROR(SEARCH("INC",AL207)))</formula>
    </cfRule>
    <cfRule type="containsText" dxfId="1277" priority="29" operator="containsText" text="LNR">
      <formula>NOT(ISERROR(SEARCH("LNR",AL207)))</formula>
    </cfRule>
    <cfRule type="containsText" dxfId="1276" priority="30" operator="containsText" text="INC">
      <formula>NOT(ISERROR(SEARCH("INC",AL207)))</formula>
    </cfRule>
    <cfRule type="containsText" dxfId="1275" priority="31" operator="containsText" text="TC">
      <formula>NOT(ISERROR(SEARCH("TC",AL207)))</formula>
    </cfRule>
    <cfRule type="containsText" dxfId="1274" priority="32" operator="containsText" text="PNR">
      <formula>NOT(ISERROR(SEARCH("PNR",AL207)))</formula>
    </cfRule>
    <cfRule type="containsText" dxfId="1273" priority="33" operator="containsText" text="AUS">
      <formula>NOT(ISERROR(SEARCH("AUS",AL207)))</formula>
    </cfRule>
    <cfRule type="containsText" dxfId="1272" priority="34" operator="containsText" text="D">
      <formula>NOT(ISERROR(SEARCH("D",AL207)))</formula>
    </cfRule>
    <cfRule type="containsText" dxfId="1271" priority="35" stopIfTrue="1" operator="containsText" text="OK">
      <formula>NOT(ISERROR(SEARCH("OK",AL207)))</formula>
    </cfRule>
    <cfRule type="containsText" dxfId="1270" priority="36" operator="containsText" text="D">
      <formula>NOT(ISERROR(SEARCH("D",AL207)))</formula>
    </cfRule>
    <cfRule type="containsBlanks" dxfId="1269" priority="37">
      <formula>LEN(TRIM(AL207))=0</formula>
    </cfRule>
    <cfRule type="containsText" dxfId="1268" priority="2" operator="containsText" text="&quot; &quot;">
      <formula>NOT(ISERROR(SEARCH(""" """,AL207)))</formula>
    </cfRule>
    <cfRule type="containsText" dxfId="1267" priority="6" operator="containsText" text="REN">
      <formula>NOT(ISERROR(SEARCH("REN",AL207)))</formula>
    </cfRule>
    <cfRule type="containsText" dxfId="1266" priority="19" operator="containsText" text="S">
      <formula>NOT(ISERROR(SEARCH("S",AL207)))</formula>
    </cfRule>
  </conditionalFormatting>
  <conditionalFormatting sqref="AO8">
    <cfRule type="duplicateValues" dxfId="1265" priority="680"/>
  </conditionalFormatting>
  <conditionalFormatting sqref="AP8">
    <cfRule type="containsText" dxfId="1264" priority="502" operator="containsText" text="&quot; &quot;">
      <formula>NOT(ISERROR(SEARCH(""" """,AP8)))</formula>
    </cfRule>
    <cfRule type="containsText" dxfId="1263" priority="506" operator="containsText" text="INC">
      <formula>NOT(ISERROR(SEARCH("INC",AP8)))</formula>
    </cfRule>
    <cfRule type="containsText" dxfId="1262" priority="511" operator="containsText" text="AUS">
      <formula>NOT(ISERROR(SEARCH("AUS",AP8)))</formula>
    </cfRule>
    <cfRule type="containsText" dxfId="1261" priority="522" operator="containsText" text="LNR">
      <formula>NOT(ISERROR(SEARCH("LNR",AP8)))</formula>
    </cfRule>
    <cfRule type="containsText" dxfId="1260" priority="523" operator="containsText" text="S">
      <formula>NOT(ISERROR(SEARCH("S",AP8)))</formula>
    </cfRule>
    <cfRule type="containsText" dxfId="1259" priority="524" operator="containsText" text="INC">
      <formula>NOT(ISERROR(SEARCH("INC",AP8)))</formula>
    </cfRule>
    <cfRule type="containsText" dxfId="1258" priority="525" operator="containsText" text="D">
      <formula>NOT(ISERROR(SEARCH("D",AP8)))</formula>
    </cfRule>
    <cfRule type="containsText" dxfId="1257" priority="526" operator="containsText" text="PNR">
      <formula>NOT(ISERROR(SEARCH("PNR",AP8)))</formula>
    </cfRule>
    <cfRule type="containsText" dxfId="1256" priority="527" operator="containsText" text="AUS">
      <formula>NOT(ISERROR(SEARCH("AUS",AP8)))</formula>
    </cfRule>
    <cfRule type="duplicateValues" dxfId="1255" priority="528"/>
    <cfRule type="containsText" dxfId="1254" priority="512" operator="containsText" text="D">
      <formula>NOT(ISERROR(SEARCH("D",AP8)))</formula>
    </cfRule>
    <cfRule type="containsText" dxfId="1253" priority="510" operator="containsText" text="PNR">
      <formula>NOT(ISERROR(SEARCH("PNR",AP8)))</formula>
    </cfRule>
    <cfRule type="containsText" dxfId="1252" priority="509" operator="containsText" text="TC">
      <formula>NOT(ISERROR(SEARCH("TC",AP8)))</formula>
    </cfRule>
    <cfRule type="containsText" dxfId="1251" priority="508" operator="containsText" text="INC">
      <formula>NOT(ISERROR(SEARCH("INC",AP8)))</formula>
    </cfRule>
    <cfRule type="containsText" dxfId="1250" priority="507" operator="containsText" text="LNR">
      <formula>NOT(ISERROR(SEARCH("LNR",AP8)))</formula>
    </cfRule>
    <cfRule type="containsText" dxfId="1249" priority="505" operator="containsText" text="LT">
      <formula>NOT(ISERROR(SEARCH("LT",AP8)))</formula>
    </cfRule>
    <cfRule type="containsText" dxfId="1248" priority="520" operator="containsText" text="CD">
      <formula>NOT(ISERROR(SEARCH("CD",AP8)))</formula>
    </cfRule>
    <cfRule type="containsText" dxfId="1247" priority="504" operator="containsText" text="VAC">
      <formula>NOT(ISERROR(SEARCH("VAC",AP8)))</formula>
    </cfRule>
    <cfRule type="containsText" dxfId="1246" priority="521" operator="containsText" text="VAC">
      <formula>NOT(ISERROR(SEARCH("VAC",AP8)))</formula>
    </cfRule>
    <cfRule type="containsText" dxfId="1245" priority="513" stopIfTrue="1" operator="containsText" text="OK">
      <formula>NOT(ISERROR(SEARCH("OK",AP8)))</formula>
    </cfRule>
    <cfRule type="containsText" dxfId="1244" priority="514" operator="containsText" text="D">
      <formula>NOT(ISERROR(SEARCH("D",AP8)))</formula>
    </cfRule>
    <cfRule type="containsBlanks" dxfId="1243" priority="515">
      <formula>LEN(TRIM(AP8))=0</formula>
    </cfRule>
    <cfRule type="containsText" dxfId="1242" priority="516" operator="containsText" text="OK">
      <formula>NOT(ISERROR(SEARCH("OK",AP8)))</formula>
    </cfRule>
    <cfRule type="containsText" dxfId="1241" priority="517" operator="containsText" text="LT">
      <formula>NOT(ISERROR(SEARCH("LT",AP8)))</formula>
    </cfRule>
    <cfRule type="containsText" dxfId="1240" priority="518" operator="containsText" text="TC">
      <formula>NOT(ISERROR(SEARCH("TC",AP8)))</formula>
    </cfRule>
    <cfRule type="containsText" dxfId="1239" priority="519" operator="containsText" text="REN">
      <formula>NOT(ISERROR(SEARCH("REN",AP8)))</formula>
    </cfRule>
    <cfRule type="containsText" dxfId="1238" priority="503" operator="containsText" text="CD">
      <formula>NOT(ISERROR(SEARCH("CD",AP8)))</formula>
    </cfRule>
  </conditionalFormatting>
  <conditionalFormatting sqref="AQ8 AS8 AU8 AY8:AZ8">
    <cfRule type="duplicateValues" dxfId="1237" priority="683"/>
  </conditionalFormatting>
  <conditionalFormatting sqref="AR8">
    <cfRule type="containsText" dxfId="1236" priority="625" operator="containsText" text="TC">
      <formula>NOT(ISERROR(SEARCH("TC",AR8)))</formula>
    </cfRule>
    <cfRule type="containsText" dxfId="1235" priority="624" operator="containsText" text="LT">
      <formula>NOT(ISERROR(SEARCH("LT",AR8)))</formula>
    </cfRule>
    <cfRule type="containsText" dxfId="1234" priority="634" operator="containsText" text="AUS">
      <formula>NOT(ISERROR(SEARCH("AUS",AR8)))</formula>
    </cfRule>
    <cfRule type="containsText" dxfId="1233" priority="623" operator="containsText" text="OK">
      <formula>NOT(ISERROR(SEARCH("OK",AR8)))</formula>
    </cfRule>
    <cfRule type="containsText" dxfId="1232" priority="633" operator="containsText" text="PNR">
      <formula>NOT(ISERROR(SEARCH("PNR",AR8)))</formula>
    </cfRule>
    <cfRule type="containsText" dxfId="1231" priority="632" operator="containsText" text="D">
      <formula>NOT(ISERROR(SEARCH("D",AR8)))</formula>
    </cfRule>
    <cfRule type="containsText" dxfId="1230" priority="631" operator="containsText" text="INC">
      <formula>NOT(ISERROR(SEARCH("INC",AR8)))</formula>
    </cfRule>
    <cfRule type="duplicateValues" dxfId="1229" priority="635"/>
    <cfRule type="containsText" dxfId="1228" priority="629" operator="containsText" text="LNR">
      <formula>NOT(ISERROR(SEARCH("LNR",AR8)))</formula>
    </cfRule>
    <cfRule type="containsText" dxfId="1227" priority="628" operator="containsText" text="VAC">
      <formula>NOT(ISERROR(SEARCH("VAC",AR8)))</formula>
    </cfRule>
    <cfRule type="containsText" dxfId="1226" priority="627" operator="containsText" text="CD">
      <formula>NOT(ISERROR(SEARCH("CD",AR8)))</formula>
    </cfRule>
    <cfRule type="containsText" dxfId="1225" priority="626" operator="containsText" text="REN">
      <formula>NOT(ISERROR(SEARCH("REN",AR8)))</formula>
    </cfRule>
    <cfRule type="containsText" dxfId="1224" priority="630" operator="containsText" text="S">
      <formula>NOT(ISERROR(SEARCH("S",AR8)))</formula>
    </cfRule>
  </conditionalFormatting>
  <conditionalFormatting sqref="AT8">
    <cfRule type="containsText" dxfId="1223" priority="620" operator="containsText" text="PNR">
      <formula>NOT(ISERROR(SEARCH("PNR",AT8)))</formula>
    </cfRule>
    <cfRule type="containsText" dxfId="1222" priority="621" operator="containsText" text="AUS">
      <formula>NOT(ISERROR(SEARCH("AUS",AT8)))</formula>
    </cfRule>
    <cfRule type="duplicateValues" dxfId="1221" priority="622"/>
    <cfRule type="containsText" dxfId="1220" priority="617" operator="containsText" text="S">
      <formula>NOT(ISERROR(SEARCH("S",AT8)))</formula>
    </cfRule>
    <cfRule type="containsText" dxfId="1219" priority="610" operator="containsText" text="OK">
      <formula>NOT(ISERROR(SEARCH("OK",AT8)))</formula>
    </cfRule>
    <cfRule type="containsText" dxfId="1218" priority="611" operator="containsText" text="LT">
      <formula>NOT(ISERROR(SEARCH("LT",AT8)))</formula>
    </cfRule>
    <cfRule type="containsText" dxfId="1217" priority="612" operator="containsText" text="TC">
      <formula>NOT(ISERROR(SEARCH("TC",AT8)))</formula>
    </cfRule>
    <cfRule type="containsText" dxfId="1216" priority="613" operator="containsText" text="REN">
      <formula>NOT(ISERROR(SEARCH("REN",AT8)))</formula>
    </cfRule>
    <cfRule type="containsText" dxfId="1215" priority="614" operator="containsText" text="CD">
      <formula>NOT(ISERROR(SEARCH("CD",AT8)))</formula>
    </cfRule>
    <cfRule type="containsText" dxfId="1214" priority="615" operator="containsText" text="VAC">
      <formula>NOT(ISERROR(SEARCH("VAC",AT8)))</formula>
    </cfRule>
    <cfRule type="containsText" dxfId="1213" priority="616" operator="containsText" text="LNR">
      <formula>NOT(ISERROR(SEARCH("LNR",AT8)))</formula>
    </cfRule>
    <cfRule type="containsText" dxfId="1212" priority="618" operator="containsText" text="INC">
      <formula>NOT(ISERROR(SEARCH("INC",AT8)))</formula>
    </cfRule>
    <cfRule type="containsText" dxfId="1211" priority="619" operator="containsText" text="D">
      <formula>NOT(ISERROR(SEARCH("D",AT8)))</formula>
    </cfRule>
  </conditionalFormatting>
  <conditionalFormatting sqref="AV8">
    <cfRule type="containsText" dxfId="1210" priority="597" operator="containsText" text="CD">
      <formula>NOT(ISERROR(SEARCH("CD",AV8)))</formula>
    </cfRule>
    <cfRule type="containsText" dxfId="1209" priority="596" operator="containsText" text="&quot; &quot;">
      <formula>NOT(ISERROR(SEARCH(""" """,AV8)))</formula>
    </cfRule>
    <cfRule type="duplicateValues" dxfId="1208" priority="595"/>
    <cfRule type="containsText" dxfId="1207" priority="594" operator="containsText" text="AUS">
      <formula>NOT(ISERROR(SEARCH("AUS",AV8)))</formula>
    </cfRule>
    <cfRule type="containsText" dxfId="1206" priority="599" operator="containsText" text="LT">
      <formula>NOT(ISERROR(SEARCH("LT",AV8)))</formula>
    </cfRule>
    <cfRule type="containsText" dxfId="1205" priority="593" operator="containsText" text="PNR">
      <formula>NOT(ISERROR(SEARCH("PNR",AV8)))</formula>
    </cfRule>
    <cfRule type="containsText" dxfId="1204" priority="605" operator="containsText" text="AUS">
      <formula>NOT(ISERROR(SEARCH("AUS",AV8)))</formula>
    </cfRule>
    <cfRule type="containsText" dxfId="1203" priority="608" operator="containsText" text="D">
      <formula>NOT(ISERROR(SEARCH("D",AV8)))</formula>
    </cfRule>
    <cfRule type="containsBlanks" dxfId="1202" priority="609">
      <formula>LEN(TRIM(AV8))=0</formula>
    </cfRule>
    <cfRule type="containsText" dxfId="1201" priority="607" stopIfTrue="1" operator="containsText" text="OK">
      <formula>NOT(ISERROR(SEARCH("OK",AV8)))</formula>
    </cfRule>
    <cfRule type="containsText" dxfId="1200" priority="606" operator="containsText" text="D">
      <formula>NOT(ISERROR(SEARCH("D",AV8)))</formula>
    </cfRule>
    <cfRule type="containsText" dxfId="1199" priority="604" operator="containsText" text="PNR">
      <formula>NOT(ISERROR(SEARCH("PNR",AV8)))</formula>
    </cfRule>
    <cfRule type="containsText" dxfId="1198" priority="603" operator="containsText" text="TC">
      <formula>NOT(ISERROR(SEARCH("TC",AV8)))</formula>
    </cfRule>
    <cfRule type="containsText" dxfId="1197" priority="602" operator="containsText" text="INC">
      <formula>NOT(ISERROR(SEARCH("INC",AV8)))</formula>
    </cfRule>
    <cfRule type="containsText" dxfId="1196" priority="601" operator="containsText" text="LNR">
      <formula>NOT(ISERROR(SEARCH("LNR",AV8)))</formula>
    </cfRule>
    <cfRule type="containsText" dxfId="1195" priority="600" operator="containsText" text="INC">
      <formula>NOT(ISERROR(SEARCH("INC",AV8)))</formula>
    </cfRule>
    <cfRule type="containsText" dxfId="1194" priority="598" operator="containsText" text="VAC">
      <formula>NOT(ISERROR(SEARCH("VAC",AV8)))</formula>
    </cfRule>
  </conditionalFormatting>
  <conditionalFormatting sqref="AV8:AW8">
    <cfRule type="containsText" dxfId="1193" priority="579" operator="containsText" text="D">
      <formula>NOT(ISERROR(SEARCH("D",AV8)))</formula>
    </cfRule>
  </conditionalFormatting>
  <conditionalFormatting sqref="AV8:AX8">
    <cfRule type="containsText" dxfId="1192" priority="530" operator="containsText" text="LT">
      <formula>NOT(ISERROR(SEARCH("LT",AV8)))</formula>
    </cfRule>
    <cfRule type="containsText" dxfId="1191" priority="534" operator="containsText" text="VAC">
      <formula>NOT(ISERROR(SEARCH("VAC",AV8)))</formula>
    </cfRule>
    <cfRule type="containsText" dxfId="1190" priority="535" operator="containsText" text="LNR">
      <formula>NOT(ISERROR(SEARCH("LNR",AV8)))</formula>
    </cfRule>
    <cfRule type="containsText" dxfId="1189" priority="536" operator="containsText" text="S">
      <formula>NOT(ISERROR(SEARCH("S",AV8)))</formula>
    </cfRule>
    <cfRule type="containsText" dxfId="1188" priority="537" operator="containsText" text="INC">
      <formula>NOT(ISERROR(SEARCH("INC",AV8)))</formula>
    </cfRule>
    <cfRule type="containsText" dxfId="1187" priority="531" operator="containsText" text="TC">
      <formula>NOT(ISERROR(SEARCH("TC",AV8)))</formula>
    </cfRule>
    <cfRule type="containsText" dxfId="1186" priority="532" operator="containsText" text="REN">
      <formula>NOT(ISERROR(SEARCH("REN",AV8)))</formula>
    </cfRule>
    <cfRule type="containsText" dxfId="1185" priority="529" operator="containsText" text="OK">
      <formula>NOT(ISERROR(SEARCH("OK",AV8)))</formula>
    </cfRule>
    <cfRule type="containsText" dxfId="1184" priority="533" operator="containsText" text="CD">
      <formula>NOT(ISERROR(SEARCH("CD",AV8)))</formula>
    </cfRule>
  </conditionalFormatting>
  <conditionalFormatting sqref="AW8">
    <cfRule type="containsText" dxfId="1183" priority="569" operator="containsText" text="&quot; &quot;">
      <formula>NOT(ISERROR(SEARCH(""" """,AW8)))</formula>
    </cfRule>
    <cfRule type="duplicateValues" dxfId="1182" priority="568"/>
    <cfRule type="containsText" dxfId="1181" priority="567" operator="containsText" text="AUS">
      <formula>NOT(ISERROR(SEARCH("AUS",AW8)))</formula>
    </cfRule>
    <cfRule type="containsText" dxfId="1180" priority="566" operator="containsText" text="PNR">
      <formula>NOT(ISERROR(SEARCH("PNR",AW8)))</formula>
    </cfRule>
    <cfRule type="containsText" dxfId="1179" priority="581" operator="containsText" text="D">
      <formula>NOT(ISERROR(SEARCH("D",AW8)))</formula>
    </cfRule>
    <cfRule type="containsText" dxfId="1178" priority="570" operator="containsText" text="CD">
      <formula>NOT(ISERROR(SEARCH("CD",AW8)))</formula>
    </cfRule>
    <cfRule type="containsBlanks" dxfId="1177" priority="582">
      <formula>LEN(TRIM(AW8))=0</formula>
    </cfRule>
    <cfRule type="containsText" dxfId="1176" priority="580" stopIfTrue="1" operator="containsText" text="OK">
      <formula>NOT(ISERROR(SEARCH("OK",AW8)))</formula>
    </cfRule>
    <cfRule type="containsText" dxfId="1175" priority="578" operator="containsText" text="AUS">
      <formula>NOT(ISERROR(SEARCH("AUS",AW8)))</formula>
    </cfRule>
    <cfRule type="containsText" dxfId="1174" priority="577" operator="containsText" text="PNR">
      <formula>NOT(ISERROR(SEARCH("PNR",AW8)))</formula>
    </cfRule>
    <cfRule type="containsText" dxfId="1173" priority="576" operator="containsText" text="TC">
      <formula>NOT(ISERROR(SEARCH("TC",AW8)))</formula>
    </cfRule>
    <cfRule type="containsText" dxfId="1172" priority="575" operator="containsText" text="INC">
      <formula>NOT(ISERROR(SEARCH("INC",AW8)))</formula>
    </cfRule>
    <cfRule type="containsText" dxfId="1171" priority="574" operator="containsText" text="LNR">
      <formula>NOT(ISERROR(SEARCH("LNR",AW8)))</formula>
    </cfRule>
    <cfRule type="containsText" dxfId="1170" priority="573" operator="containsText" text="INC">
      <formula>NOT(ISERROR(SEARCH("INC",AW8)))</formula>
    </cfRule>
    <cfRule type="containsText" dxfId="1169" priority="572" operator="containsText" text="LT">
      <formula>NOT(ISERROR(SEARCH("LT",AW8)))</formula>
    </cfRule>
    <cfRule type="containsText" dxfId="1168" priority="571" operator="containsText" text="VAC">
      <formula>NOT(ISERROR(SEARCH("VAC",AW8)))</formula>
    </cfRule>
  </conditionalFormatting>
  <conditionalFormatting sqref="AW8:AX8">
    <cfRule type="containsText" dxfId="1167" priority="552" operator="containsText" text="D">
      <formula>NOT(ISERROR(SEARCH("D",AW8)))</formula>
    </cfRule>
  </conditionalFormatting>
  <conditionalFormatting sqref="AX8">
    <cfRule type="containsText" dxfId="1166" priority="550" operator="containsText" text="PNR">
      <formula>NOT(ISERROR(SEARCH("PNR",AX8)))</formula>
    </cfRule>
    <cfRule type="containsText" dxfId="1165" priority="551" operator="containsText" text="AUS">
      <formula>NOT(ISERROR(SEARCH("AUS",AX8)))</formula>
    </cfRule>
    <cfRule type="containsText" dxfId="1164" priority="553" stopIfTrue="1" operator="containsText" text="OK">
      <formula>NOT(ISERROR(SEARCH("OK",AX8)))</formula>
    </cfRule>
    <cfRule type="containsText" dxfId="1163" priority="554" operator="containsText" text="D">
      <formula>NOT(ISERROR(SEARCH("D",AX8)))</formula>
    </cfRule>
    <cfRule type="containsBlanks" dxfId="1162" priority="555">
      <formula>LEN(TRIM(AX8))=0</formula>
    </cfRule>
    <cfRule type="duplicateValues" dxfId="1161" priority="541"/>
    <cfRule type="containsText" dxfId="1160" priority="546" operator="containsText" text="INC">
      <formula>NOT(ISERROR(SEARCH("INC",AX8)))</formula>
    </cfRule>
    <cfRule type="containsText" dxfId="1159" priority="545" operator="containsText" text="LT">
      <formula>NOT(ISERROR(SEARCH("LT",AX8)))</formula>
    </cfRule>
    <cfRule type="containsText" dxfId="1158" priority="544" operator="containsText" text="VAC">
      <formula>NOT(ISERROR(SEARCH("VAC",AX8)))</formula>
    </cfRule>
    <cfRule type="containsText" dxfId="1157" priority="548" operator="containsText" text="INC">
      <formula>NOT(ISERROR(SEARCH("INC",AX8)))</formula>
    </cfRule>
    <cfRule type="containsText" dxfId="1156" priority="543" operator="containsText" text="CD">
      <formula>NOT(ISERROR(SEARCH("CD",AX8)))</formula>
    </cfRule>
    <cfRule type="containsText" dxfId="1155" priority="542" operator="containsText" text="&quot; &quot;">
      <formula>NOT(ISERROR(SEARCH(""" """,AX8)))</formula>
    </cfRule>
    <cfRule type="containsText" dxfId="1154" priority="540" operator="containsText" text="AUS">
      <formula>NOT(ISERROR(SEARCH("AUS",AX8)))</formula>
    </cfRule>
    <cfRule type="containsText" dxfId="1153" priority="539" operator="containsText" text="PNR">
      <formula>NOT(ISERROR(SEARCH("PNR",AX8)))</formula>
    </cfRule>
    <cfRule type="containsText" dxfId="1152" priority="538" operator="containsText" text="D">
      <formula>NOT(ISERROR(SEARCH("D",AX8)))</formula>
    </cfRule>
    <cfRule type="containsText" dxfId="1151" priority="549" operator="containsText" text="TC">
      <formula>NOT(ISERROR(SEARCH("TC",AX8)))</formula>
    </cfRule>
    <cfRule type="containsText" dxfId="1150" priority="547" operator="containsText" text="LNR">
      <formula>NOT(ISERROR(SEARCH("LNR",AX8)))</formula>
    </cfRule>
  </conditionalFormatting>
  <conditionalFormatting sqref="BA8">
    <cfRule type="duplicateValues" dxfId="1149" priority="678"/>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88" id="{55C38D56-5D8E-43F7-AF12-09D919869C4C}">
            <xm:f>MATCH(J$9,'C:\Users\jcrodriguez\Downloads\[CONRTROL PERSONAL ALCALDIA DE BOGOTA.xlsx]FECHAS'!#REF!,0)&gt;0</xm:f>
            <x14:dxf>
              <font>
                <b/>
                <i val="0"/>
                <color theme="0"/>
              </font>
              <fill>
                <patternFill>
                  <bgColor rgb="FFFF0000"/>
                </patternFill>
              </fill>
            </x14:dxf>
          </x14:cfRule>
          <xm:sqref>J105</xm:sqref>
        </x14:conditionalFormatting>
        <x14:conditionalFormatting xmlns:xm="http://schemas.microsoft.com/office/excel/2006/main">
          <x14:cfRule type="expression" priority="682" id="{08E19771-2363-4B1A-A995-8397C0EA1706}">
            <xm:f>MATCH(J$9,'C:\Users\jcrodriguez\OneDrive - Serviasesorias SAS\Documentos\DIAN\[NOMINA COORDINADORES ENERO 2026.xlsm]FECHA'!#REF!,0)&gt;0</xm:f>
            <x14:dxf>
              <font>
                <b/>
                <i val="0"/>
                <color theme="0"/>
              </font>
              <fill>
                <patternFill>
                  <bgColor rgb="FFFF0000"/>
                </patternFill>
              </fill>
            </x14:dxf>
          </x14:cfRule>
          <xm:sqref>J8:AM9</xm:sqref>
        </x14:conditionalFormatting>
        <x14:conditionalFormatting xmlns:xm="http://schemas.microsoft.com/office/excel/2006/main">
          <x14:cfRule type="expression" priority="369" id="{76DFDD02-D4ED-4D6F-8187-3295F32D9761}">
            <xm:f>MATCH(Q$9,'C:\Users\jcrodriguez\Downloads\[CONRTROL PERSONAL ALCALDIA DE BOGOTA.xlsx]FECHAS'!#REF!,0)&gt;0</xm:f>
            <x14:dxf>
              <font>
                <b/>
                <i val="0"/>
                <color theme="0"/>
              </font>
              <fill>
                <patternFill>
                  <bgColor rgb="FFFF0000"/>
                </patternFill>
              </fill>
            </x14:dxf>
          </x14:cfRule>
          <xm:sqref>Q105 X105 AE105</xm:sqref>
        </x14:conditionalFormatting>
        <x14:conditionalFormatting xmlns:xm="http://schemas.microsoft.com/office/excel/2006/main">
          <x14:cfRule type="expression" priority="407" id="{3AB7B76B-F502-4612-BA41-68F2A5A0B6BC}">
            <xm:f>MATCH(Q$9,'C:\Users\jcrodriguez\Downloads\[CONRTROL PERSONAL ALCALDIA DE BOGOTA.xlsx]FECHAS'!#REF!,0)&gt;0</xm:f>
            <x14:dxf>
              <font>
                <b/>
                <i val="0"/>
                <color theme="0"/>
              </font>
              <fill>
                <patternFill>
                  <bgColor rgb="FFFF0000"/>
                </patternFill>
              </fill>
            </x14:dxf>
          </x14:cfRule>
          <xm:sqref>Q105</xm:sqref>
        </x14:conditionalFormatting>
        <x14:conditionalFormatting xmlns:xm="http://schemas.microsoft.com/office/excel/2006/main">
          <x14:cfRule type="expression" priority="426" id="{DB991AF5-63C1-4CF4-B148-1CE348767209}">
            <xm:f>MATCH(X$9,'C:\Users\jcrodriguez\Downloads\[CONRTROL PERSONAL ALCALDIA DE BOGOTA.xlsx]FECHAS'!#REF!,0)&gt;0</xm:f>
            <x14:dxf>
              <font>
                <b/>
                <i val="0"/>
                <color theme="0"/>
              </font>
              <fill>
                <patternFill>
                  <bgColor rgb="FFFF0000"/>
                </patternFill>
              </fill>
            </x14:dxf>
          </x14:cfRule>
          <xm:sqref>X105</xm:sqref>
        </x14:conditionalFormatting>
        <x14:conditionalFormatting xmlns:xm="http://schemas.microsoft.com/office/excel/2006/main">
          <x14:cfRule type="expression" priority="262" id="{988D9AE3-EEBE-439A-85CF-5A146EA5090F}">
            <xm:f>MATCH(Y$9,'C:\Users\jcrodriguez\Downloads\[CONRTROL PERSONAL ALCALDIA DE BOGOTA.xlsx]FECHAS'!#REF!,0)&gt;0</xm:f>
            <x14:dxf>
              <font>
                <b/>
                <i val="0"/>
                <color theme="0"/>
              </font>
              <fill>
                <patternFill>
                  <bgColor rgb="FFFF0000"/>
                </patternFill>
              </fill>
            </x14:dxf>
          </x14:cfRule>
          <xm:sqref>Y189:AA189</xm:sqref>
        </x14:conditionalFormatting>
        <x14:conditionalFormatting xmlns:xm="http://schemas.microsoft.com/office/excel/2006/main">
          <x14:cfRule type="expression" priority="149" id="{E638C929-319F-4FF1-8A18-F5F5BC025C91}">
            <xm:f>MATCH(Y$9,'C:\Users\jcrodriguez\Downloads\[CONRTROL PERSONAL ALCALDIA DE BOGOTA.xlsx]FECHAS'!#REF!,0)&gt;0</xm:f>
            <x14:dxf>
              <font>
                <b/>
                <i val="0"/>
                <color theme="0"/>
              </font>
              <fill>
                <patternFill>
                  <bgColor rgb="FFFF0000"/>
                </patternFill>
              </fill>
            </x14:dxf>
          </x14:cfRule>
          <xm:sqref>Y206:AH206</xm:sqref>
        </x14:conditionalFormatting>
        <x14:conditionalFormatting xmlns:xm="http://schemas.microsoft.com/office/excel/2006/main">
          <x14:cfRule type="expression" priority="186" id="{52E72482-164B-4DD9-844C-EEA54AA58F33}">
            <xm:f>MATCH(Y$9,'C:\Users\jcrodriguez\Downloads\[CONRTROL PERSONAL ALCALDIA DE BOGOTA.xlsx]FECHAS'!#REF!,0)&gt;0</xm:f>
            <x14:dxf>
              <font>
                <b/>
                <i val="0"/>
                <color theme="0"/>
              </font>
              <fill>
                <patternFill>
                  <bgColor rgb="FFFF0000"/>
                </patternFill>
              </fill>
            </x14:dxf>
          </x14:cfRule>
          <xm:sqref>Y203:AJ205 AI206:AJ206</xm:sqref>
        </x14:conditionalFormatting>
        <x14:conditionalFormatting xmlns:xm="http://schemas.microsoft.com/office/excel/2006/main">
          <x14:cfRule type="expression" priority="501" id="{DACBCB65-BA5C-4B76-AB83-26497445B933}">
            <xm:f>MATCH(J$9,'C:\Users\jcrodriguez\Downloads\[CONRTROL PERSONAL ALCALDIA DE BOGOTA.xlsx]FECHAS'!#REF!,0)&gt;0</xm:f>
            <x14:dxf>
              <font>
                <b/>
                <i val="0"/>
                <color theme="0"/>
              </font>
              <fill>
                <patternFill>
                  <bgColor rgb="FFFF0000"/>
                </patternFill>
              </fill>
            </x14:dxf>
          </x14:cfRule>
          <xm:sqref>Y10:AK188 Y190:AK202 AL11:AM11 AL13:AM13 AL34:AM34 AL79:AM79 AL194:AM194 AK203:AK206 J8:AM9</xm:sqref>
        </x14:conditionalFormatting>
        <x14:conditionalFormatting xmlns:xm="http://schemas.microsoft.com/office/excel/2006/main">
          <x14:cfRule type="expression" priority="62" id="{E42E12A1-1D3C-4F38-A68E-76E8051C1F84}">
            <xm:f>MATCH(Y$9,'C:\Users\jcrodriguez\Downloads\[CONRTROL PERSONAL ALCALDIA DE BOGOTA.xlsx]FECHAS'!#REF!,0)&gt;0</xm:f>
            <x14:dxf>
              <font>
                <b/>
                <i val="0"/>
                <color theme="0"/>
              </font>
              <fill>
                <patternFill>
                  <bgColor rgb="FFFF0000"/>
                </patternFill>
              </fill>
            </x14:dxf>
          </x14:cfRule>
          <xm:sqref>Y207:AK207</xm:sqref>
        </x14:conditionalFormatting>
        <x14:conditionalFormatting xmlns:xm="http://schemas.microsoft.com/office/excel/2006/main">
          <x14:cfRule type="expression" priority="297" id="{7C66BD40-54F2-4862-BBC2-64EFEED44FE7}">
            <xm:f>MATCH(AB$9,'C:\Users\jcrodriguez\Downloads\[CONRTROL PERSONAL ALCALDIA DE BOGOTA.xlsx]FECHAS'!#REF!,0)&gt;0</xm:f>
            <x14:dxf>
              <font>
                <b/>
                <i val="0"/>
                <color theme="0"/>
              </font>
              <fill>
                <patternFill>
                  <bgColor rgb="FFFF0000"/>
                </patternFill>
              </fill>
            </x14:dxf>
          </x14:cfRule>
          <xm:sqref>AB189:AM189</xm:sqref>
        </x14:conditionalFormatting>
        <x14:conditionalFormatting xmlns:xm="http://schemas.microsoft.com/office/excel/2006/main">
          <x14:cfRule type="expression" priority="113" id="{C5A2A69C-915C-41E0-ADF2-912996372636}">
            <xm:f>MATCH(AL$9,'C:\Users\jcrodriguez\Downloads\[CONRTROL PERSONAL ALCALDIA DE BOGOTA.xlsx]FECHAS'!#REF!,0)&gt;0</xm:f>
            <x14:dxf>
              <font>
                <b/>
                <i val="0"/>
                <color theme="0"/>
              </font>
              <fill>
                <patternFill>
                  <bgColor rgb="FFFF0000"/>
                </patternFill>
              </fill>
            </x14:dxf>
          </x14:cfRule>
          <xm:sqref>AL10:AM10 AL12:AM12 AL14:AM33 AL35:AM78 AL80:AM188 AL190:AM193 AL195:AM206</xm:sqref>
        </x14:conditionalFormatting>
        <x14:conditionalFormatting xmlns:xm="http://schemas.microsoft.com/office/excel/2006/main">
          <x14:cfRule type="expression" priority="11" id="{2DF2574F-A1C6-48EA-B123-AA3D34C5734F}">
            <xm:f>MATCH(AL$9,'C:\Users\jcrodriguez\Downloads\[CONRTROL PERSONAL ALCALDIA DE BOGOTA.xlsx]FECHAS'!#REF!,0)&gt;0</xm:f>
            <x14:dxf>
              <font>
                <b/>
                <i val="0"/>
                <color theme="0"/>
              </font>
              <fill>
                <patternFill>
                  <bgColor rgb="FFFF0000"/>
                </patternFill>
              </fill>
            </x14:dxf>
          </x14:cfRule>
          <xm:sqref>AL207:AM207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'C:\Users\jcrodriguez\Downloads\[CONRTROL PERSONAL ALCALDIA DE BOGOTA.xlsx]FECHAS'!#REF!</xm:f>
          </x14:formula1>
          <xm:sqref>B3:C3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vt:i4>
      </vt:variant>
    </vt:vector>
  </HeadingPairs>
  <TitlesOfParts>
    <vt:vector size="23" baseType="lpstr">
      <vt:lpstr>PRE FACTURA ENERO</vt:lpstr>
      <vt:lpstr>INSUMOS POR SEDES</vt:lpstr>
      <vt:lpstr>PRE FACTURA FEBRERO</vt:lpstr>
      <vt:lpstr>NOM</vt:lpstr>
      <vt:lpstr>RUBROS</vt:lpstr>
      <vt:lpstr>PRE FACTURA FEBRERO.</vt:lpstr>
      <vt:lpstr>MAQ POR SEDES FEBRERO</vt:lpstr>
      <vt:lpstr>INSUMOS DISCRIMINADOS</vt:lpstr>
      <vt:lpstr>NOMINA FEBRERO</vt:lpstr>
      <vt:lpstr>NOMINA FEBRERO (2)</vt:lpstr>
      <vt:lpstr>PERSONAL FEBRERO (2)</vt:lpstr>
      <vt:lpstr>PERSONAL FEBRERO</vt:lpstr>
      <vt:lpstr>PERSONAL</vt:lpstr>
      <vt:lpstr>INSUMO POR SEDES</vt:lpstr>
      <vt:lpstr>PERSONAL (2)</vt:lpstr>
      <vt:lpstr>BD</vt:lpstr>
      <vt:lpstr>INSUMOS ENE</vt:lpstr>
      <vt:lpstr>Z21</vt:lpstr>
      <vt:lpstr>COT</vt:lpstr>
      <vt:lpstr>COT (2)</vt:lpstr>
      <vt:lpstr>SALARIO 2026</vt:lpstr>
      <vt:lpstr>Incluir en segunda</vt:lpstr>
      <vt:lpstr>INSUMOFEBRERO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Angel Lopez Jimenez</dc:creator>
  <cp:lastModifiedBy>Edgar Edidier Avila Benavides</cp:lastModifiedBy>
  <cp:lastPrinted>2025-03-31T21:00:32Z</cp:lastPrinted>
  <dcterms:created xsi:type="dcterms:W3CDTF">2025-03-11T17:09:46Z</dcterms:created>
  <dcterms:modified xsi:type="dcterms:W3CDTF">2026-03-16T21:22:24Z</dcterms:modified>
</cp:coreProperties>
</file>